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709"/>
  <workbookPr codeName="ThisWorkbook" autoCompressPictures="0"/>
  <mc:AlternateContent xmlns:mc="http://schemas.openxmlformats.org/markup-compatibility/2006">
    <mc:Choice Requires="x15">
      <x15ac:absPath xmlns:x15ac="http://schemas.microsoft.com/office/spreadsheetml/2010/11/ac" url="/Users/mouksit/Dropbox (IRD)/CEQ3SSA/Senegal/"/>
    </mc:Choice>
  </mc:AlternateContent>
  <bookViews>
    <workbookView xWindow="0" yWindow="460" windowWidth="28000" windowHeight="17540" firstSheet="8" activeTab="11"/>
  </bookViews>
  <sheets>
    <sheet name="TITLE PAGE " sheetId="65" r:id="rId1"/>
    <sheet name="Country Team Info" sheetId="2" r:id="rId2"/>
    <sheet name="CONTENTS" sheetId="4" r:id="rId3"/>
    <sheet name="A.Macro, Poli, Socio Cntxt" sheetId="5" r:id="rId4"/>
    <sheet name="A1. Country Context" sheetId="23" r:id="rId5"/>
    <sheet name="A2. Sociodemograhic Character." sheetId="36" r:id="rId6"/>
    <sheet name="A3. Evol Ineq Pov" sheetId="6" r:id="rId7"/>
    <sheet name="A4. Evol Macro" sheetId="7" r:id="rId8"/>
    <sheet name="B. Data" sheetId="18" r:id="rId9"/>
    <sheet name="B1. General Survey Info" sheetId="64" r:id="rId10"/>
    <sheet name="B2. Survey Questions" sheetId="63" r:id="rId11"/>
    <sheet name="B3. General Government Budget" sheetId="8" r:id="rId12"/>
    <sheet name="B4. Tax System" sheetId="9" r:id="rId13"/>
    <sheet name="B5. Pension System" sheetId="10" r:id="rId14"/>
    <sheet name="B6. Cash Transfer Programs" sheetId="11" r:id="rId15"/>
    <sheet name="B7. Near Cash Transfers" sheetId="66" r:id="rId16"/>
    <sheet name="B8. Subsidies" sheetId="13" r:id="rId17"/>
    <sheet name="B9. Education System" sheetId="14" r:id="rId18"/>
    <sheet name="B10. Health System" sheetId="15" r:id="rId19"/>
    <sheet name="B11. Housing Subsidies" sheetId="16" r:id="rId20"/>
    <sheet name="B12. Other" sheetId="17" r:id="rId21"/>
    <sheet name="C. METHODOLOGY" sheetId="25" r:id="rId22"/>
    <sheet name="C1.ConstructionOfIncomeConcepts" sheetId="58" r:id="rId23"/>
    <sheet name="C2. Key Assumptions" sheetId="62" r:id="rId24"/>
    <sheet name="C3.Structure of Interventions" sheetId="67" r:id="rId25"/>
  </sheets>
  <definedNames>
    <definedName name="__Key1" localSheetId="9" hidden="1">#REF!</definedName>
    <definedName name="__Key1" localSheetId="10" hidden="1">#REF!</definedName>
    <definedName name="__Key1" localSheetId="15" hidden="1">#REF!</definedName>
    <definedName name="__Key1" localSheetId="23" hidden="1">#REF!</definedName>
    <definedName name="__Key1" localSheetId="0" hidden="1">#REF!</definedName>
    <definedName name="__Key1" hidden="1">#REF!</definedName>
    <definedName name="_AUTHORS">'TITLE PAGE '!$H$18</definedName>
    <definedName name="_COUNTRY_NAME">'TITLE PAGE '!$H$14</definedName>
    <definedName name="_DATE_SUBMISSION_MWB">'TITLE PAGE '!$H$20</definedName>
    <definedName name="_ftn1" localSheetId="12">'B4. Tax System'!$B$11</definedName>
    <definedName name="_ftnref1" localSheetId="12">'B4. Tax System'!$B$5</definedName>
    <definedName name="_Key01" localSheetId="15" hidden="1">#REF!</definedName>
    <definedName name="_Key01" localSheetId="0" hidden="1">#REF!</definedName>
    <definedName name="_Key01" hidden="1">#REF!</definedName>
    <definedName name="_Key1" localSheetId="5" hidden="1">#REF!</definedName>
    <definedName name="_Key1" localSheetId="9" hidden="1">#REF!</definedName>
    <definedName name="_Key1" localSheetId="15" hidden="1">#REF!</definedName>
    <definedName name="_Key1" localSheetId="22" hidden="1">#REF!</definedName>
    <definedName name="_Key1" localSheetId="23" hidden="1">#REF!</definedName>
    <definedName name="_Key1" localSheetId="0" hidden="1">#REF!</definedName>
    <definedName name="_Key1" hidden="1">#REF!</definedName>
    <definedName name="_Order1" hidden="1">255</definedName>
    <definedName name="_prueba" localSheetId="15" hidden="1">#REF!</definedName>
    <definedName name="_prueba" hidden="1">#REF!</definedName>
    <definedName name="_Regression_Int" hidden="1">1</definedName>
    <definedName name="_Sort" localSheetId="5" hidden="1">#REF!</definedName>
    <definedName name="_Sort" localSheetId="9" hidden="1">#REF!</definedName>
    <definedName name="_Sort" localSheetId="15" hidden="1">#REF!</definedName>
    <definedName name="_Sort" localSheetId="22" hidden="1">#REF!</definedName>
    <definedName name="_Sort" localSheetId="23" hidden="1">#REF!</definedName>
    <definedName name="_Sort" hidden="1">#REF!</definedName>
    <definedName name="_Sort01" localSheetId="15" hidden="1">#REF!</definedName>
    <definedName name="_Sort01" hidden="1">#REF!</definedName>
    <definedName name="_sort1" localSheetId="9" hidden="1">#REF!</definedName>
    <definedName name="_sort1" localSheetId="15" hidden="1">#REF!</definedName>
    <definedName name="_sort1" localSheetId="22" hidden="1">#REF!</definedName>
    <definedName name="_sort1" hidden="1">#REF!</definedName>
    <definedName name="_sort11" localSheetId="15" hidden="1">#REF!</definedName>
    <definedName name="_sort11" hidden="1">#REF!</definedName>
    <definedName name="_SURVEY_YEAR">'TITLE PAGE '!$H$15</definedName>
    <definedName name="\a">#N/A</definedName>
    <definedName name="A" localSheetId="5" hidden="1">#REF!</definedName>
    <definedName name="A" localSheetId="9" hidden="1">#REF!</definedName>
    <definedName name="A" localSheetId="15" hidden="1">#REF!</definedName>
    <definedName name="A" localSheetId="22" hidden="1">#REF!</definedName>
    <definedName name="A" localSheetId="0" hidden="1">#REF!</definedName>
    <definedName name="A" hidden="1">#REF!</definedName>
    <definedName name="A1._Evolution_of_Inequality_and_Poverty">CONTENTS!$B$6</definedName>
    <definedName name="aa" localSheetId="5" hidden="1">#REF!</definedName>
    <definedName name="aa" localSheetId="15" hidden="1">#REF!</definedName>
    <definedName name="aa" localSheetId="22" hidden="1">#REF!</definedName>
    <definedName name="aa" localSheetId="23" hidden="1">#REF!</definedName>
    <definedName name="aa" hidden="1">#REF!</definedName>
    <definedName name="aaaaaaaaaaaaaaaa" localSheetId="15" hidden="1">#REF!</definedName>
    <definedName name="aaaaaaaaaaaaaaaa" hidden="1">#REF!</definedName>
    <definedName name="ALDLS" localSheetId="5" hidden="1">#REF!</definedName>
    <definedName name="ALDLS" localSheetId="15" hidden="1">#REF!</definedName>
    <definedName name="ALDLS" localSheetId="22" hidden="1">#REF!</definedName>
    <definedName name="ALDLS" localSheetId="23" hidden="1">#REF!</definedName>
    <definedName name="ALDLS" hidden="1">#REF!</definedName>
    <definedName name="Almacendao" localSheetId="5" hidden="1">#REF!</definedName>
    <definedName name="Almacendao" localSheetId="15" hidden="1">#REF!</definedName>
    <definedName name="Almacendao" localSheetId="22" hidden="1">#REF!</definedName>
    <definedName name="Almacendao" localSheetId="23" hidden="1">#REF!</definedName>
    <definedName name="Almacendao" hidden="1">#REF!</definedName>
    <definedName name="bb" localSheetId="9" hidden="1">#REF!</definedName>
    <definedName name="bb" localSheetId="15" hidden="1">#REF!</definedName>
    <definedName name="bb" localSheetId="22" hidden="1">#REF!</definedName>
    <definedName name="bb" localSheetId="0" hidden="1">#REF!</definedName>
    <definedName name="bb" hidden="1">#REF!</definedName>
    <definedName name="bbb" localSheetId="9" hidden="1">#REF!</definedName>
    <definedName name="bbb" localSheetId="15" hidden="1">#REF!</definedName>
    <definedName name="bbb" localSheetId="22" hidden="1">#REF!</definedName>
    <definedName name="bbb" hidden="1">#REF!</definedName>
    <definedName name="d" localSheetId="15" hidden="1">#REF!</definedName>
    <definedName name="d" hidden="1">#REF!</definedName>
    <definedName name="df" localSheetId="15" hidden="1">#REF!</definedName>
    <definedName name="df" hidden="1">#REF!</definedName>
    <definedName name="e" localSheetId="15" hidden="1">#REF!</definedName>
    <definedName name="e" hidden="1">#REF!</definedName>
    <definedName name="fdhsh" localSheetId="5" hidden="1">#REF!</definedName>
    <definedName name="fdhsh" localSheetId="15" hidden="1">#REF!</definedName>
    <definedName name="fdhsh" localSheetId="22" hidden="1">#REF!</definedName>
    <definedName name="fdhsh" localSheetId="23" hidden="1">#REF!</definedName>
    <definedName name="fdhsh" hidden="1">#REF!</definedName>
    <definedName name="g" localSheetId="15" hidden="1">#REF!</definedName>
    <definedName name="g" hidden="1">#REF!</definedName>
    <definedName name="generalinfo" localSheetId="5" hidden="1">#REF!</definedName>
    <definedName name="generalinfo" localSheetId="15" hidden="1">#REF!</definedName>
    <definedName name="generalinfo" localSheetId="22" hidden="1">#REF!</definedName>
    <definedName name="generalinfo" localSheetId="23" hidden="1">#REF!</definedName>
    <definedName name="generalinfo" hidden="1">#REF!</definedName>
    <definedName name="graphgastosoc" localSheetId="9" hidden="1">#REF!</definedName>
    <definedName name="graphgastosoc" localSheetId="15" hidden="1">#REF!</definedName>
    <definedName name="graphgastosoc" localSheetId="22" hidden="1">#REF!</definedName>
    <definedName name="graphgastosoc" localSheetId="0" hidden="1">#REF!</definedName>
    <definedName name="graphgastosoc" hidden="1">#REF!</definedName>
    <definedName name="h" localSheetId="15" hidden="1">#REF!</definedName>
    <definedName name="h" hidden="1">#REF!</definedName>
    <definedName name="hhj" localSheetId="9" hidden="1">#REF!</definedName>
    <definedName name="hhj" localSheetId="15" hidden="1">#REF!</definedName>
    <definedName name="hhj" localSheetId="22" hidden="1">#REF!</definedName>
    <definedName name="hhj" hidden="1">#REF!</definedName>
    <definedName name="i" localSheetId="15" hidden="1">#REF!</definedName>
    <definedName name="i" hidden="1">#REF!</definedName>
    <definedName name="jam" localSheetId="9" hidden="1">#REF!</definedName>
    <definedName name="jam" localSheetId="15" hidden="1">#REF!</definedName>
    <definedName name="jam" localSheetId="22" hidden="1">#REF!</definedName>
    <definedName name="jam" hidden="1">#REF!</definedName>
    <definedName name="jamfrh" localSheetId="15" hidden="1">#REF!</definedName>
    <definedName name="jamfrh" localSheetId="22" hidden="1">#REF!</definedName>
    <definedName name="jamfrh" hidden="1">#REF!</definedName>
    <definedName name="jkghjv" localSheetId="15" hidden="1">#REF!</definedName>
    <definedName name="jkghjv" hidden="1">#REF!</definedName>
    <definedName name="man" localSheetId="9" hidden="1">#REF!</definedName>
    <definedName name="man" localSheetId="15" hidden="1">#REF!</definedName>
    <definedName name="man" localSheetId="22" hidden="1">#REF!</definedName>
    <definedName name="man" hidden="1">#REF!</definedName>
    <definedName name="mann" localSheetId="15" hidden="1">#REF!</definedName>
    <definedName name="mann" localSheetId="22" hidden="1">#REF!</definedName>
    <definedName name="mann" hidden="1">#REF!</definedName>
    <definedName name="mas" localSheetId="9" hidden="1">#REF!</definedName>
    <definedName name="mas" localSheetId="15" hidden="1">#REF!</definedName>
    <definedName name="mas" localSheetId="22" hidden="1">#REF!</definedName>
    <definedName name="mas" hidden="1">#REF!</definedName>
    <definedName name="no" localSheetId="15" hidden="1">#REF!</definedName>
    <definedName name="no" hidden="1">#REF!</definedName>
    <definedName name="o" localSheetId="15" hidden="1">#REF!</definedName>
    <definedName name="o" hidden="1">#REF!</definedName>
    <definedName name="ocho" localSheetId="15" hidden="1">#REF!</definedName>
    <definedName name="ocho" localSheetId="22" hidden="1">#REF!</definedName>
    <definedName name="ocho" hidden="1">#REF!</definedName>
    <definedName name="p" localSheetId="15" hidden="1">#REF!</definedName>
    <definedName name="p" hidden="1">#REF!</definedName>
    <definedName name="q" localSheetId="15" hidden="1">#REF!</definedName>
    <definedName name="q" hidden="1">#REF!</definedName>
    <definedName name="qw" localSheetId="15" hidden="1">#REF!</definedName>
    <definedName name="qw" hidden="1">#REF!</definedName>
    <definedName name="s" localSheetId="15" hidden="1">#REF!</definedName>
    <definedName name="s" hidden="1">#REF!</definedName>
    <definedName name="t" localSheetId="15" hidden="1">#REF!</definedName>
    <definedName name="t" hidden="1">#REF!</definedName>
    <definedName name="u" localSheetId="15" hidden="1">#REF!</definedName>
    <definedName name="u" hidden="1">#REF!</definedName>
    <definedName name="UrbanRuralSummary" localSheetId="15" hidden="1">#REF!</definedName>
    <definedName name="UrbanRuralSummary" hidden="1">#REF!</definedName>
    <definedName name="w" localSheetId="15" hidden="1">#REF!</definedName>
    <definedName name="w" hidden="1">#REF!</definedName>
    <definedName name="we" localSheetId="15" hidden="1">#REF!</definedName>
    <definedName name="we" hidden="1">#REF!</definedName>
    <definedName name="wer" localSheetId="15" hidden="1">#REF!</definedName>
    <definedName name="wer" hidden="1">#REF!</definedName>
    <definedName name="y" localSheetId="15" hidden="1">#REF!</definedName>
    <definedName name="y" hidden="1">#REF!</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8" l="1"/>
  <c r="H9" i="8"/>
  <c r="C54" i="8"/>
  <c r="C53" i="8"/>
  <c r="D49" i="8"/>
  <c r="C55" i="8"/>
  <c r="C58" i="8"/>
  <c r="C64" i="8"/>
  <c r="C63" i="8"/>
  <c r="C70" i="8"/>
  <c r="C71" i="8"/>
  <c r="C72" i="8"/>
  <c r="C73" i="8"/>
  <c r="C74" i="8"/>
  <c r="C75" i="8"/>
  <c r="C76" i="8"/>
  <c r="C69" i="8"/>
  <c r="C82" i="8"/>
  <c r="C89" i="8"/>
  <c r="C84" i="8"/>
  <c r="C52" i="8"/>
  <c r="C50" i="8"/>
  <c r="D50" i="8"/>
  <c r="C51" i="8"/>
  <c r="D58" i="8"/>
  <c r="D59" i="8"/>
  <c r="C61" i="8"/>
  <c r="D61" i="8"/>
  <c r="C62" i="8"/>
  <c r="D62" i="8"/>
  <c r="D63" i="8"/>
  <c r="D64" i="8"/>
  <c r="D65" i="8"/>
  <c r="D66" i="8"/>
  <c r="D67" i="8"/>
  <c r="D68" i="8"/>
  <c r="D69" i="8"/>
  <c r="D70" i="8"/>
  <c r="D71" i="8"/>
  <c r="D72" i="8"/>
  <c r="D73" i="8"/>
  <c r="D74" i="8"/>
  <c r="D75" i="8"/>
  <c r="D76" i="8"/>
  <c r="D77" i="8"/>
  <c r="C78" i="8"/>
  <c r="D78" i="8"/>
  <c r="C79" i="8"/>
  <c r="D79" i="8"/>
  <c r="C80" i="8"/>
  <c r="D80" i="8"/>
  <c r="C81" i="8"/>
  <c r="D81" i="8"/>
  <c r="D82" i="8"/>
  <c r="D83" i="8"/>
  <c r="D84" i="8"/>
  <c r="D85" i="8"/>
  <c r="D86" i="8"/>
  <c r="D87" i="8"/>
  <c r="D89" i="8"/>
  <c r="D90" i="8"/>
  <c r="C91" i="8"/>
  <c r="D91" i="8"/>
  <c r="D95" i="8"/>
  <c r="D96" i="8"/>
  <c r="D97" i="8"/>
  <c r="D98" i="8"/>
  <c r="D51" i="8"/>
  <c r="D53" i="8"/>
  <c r="D54" i="8"/>
  <c r="D55" i="8"/>
  <c r="D56" i="8"/>
  <c r="D57" i="8"/>
  <c r="D38" i="8"/>
  <c r="D39" i="8"/>
  <c r="D40" i="8"/>
  <c r="D41" i="8"/>
  <c r="D42" i="8"/>
  <c r="D43" i="8"/>
  <c r="D44" i="8"/>
  <c r="D45" i="8"/>
  <c r="D46" i="8"/>
  <c r="D47" i="8"/>
  <c r="D48" i="8"/>
  <c r="D37" i="8"/>
  <c r="D35" i="8"/>
  <c r="D34" i="8"/>
  <c r="C32" i="8"/>
  <c r="D32" i="8"/>
  <c r="D31" i="8"/>
  <c r="D22" i="8"/>
  <c r="D23" i="8"/>
  <c r="D24" i="8"/>
  <c r="D25" i="8"/>
  <c r="D21" i="8"/>
  <c r="D18" i="8"/>
  <c r="D19" i="8"/>
  <c r="D20" i="8"/>
  <c r="D17" i="8"/>
  <c r="F77" i="8"/>
  <c r="F53" i="8"/>
  <c r="G53" i="8"/>
  <c r="F69" i="8"/>
  <c r="F82" i="8"/>
  <c r="F84" i="8"/>
  <c r="F90" i="8"/>
  <c r="F59" i="8"/>
  <c r="G59" i="8"/>
  <c r="F58" i="8"/>
  <c r="G58" i="8"/>
  <c r="F57" i="8"/>
  <c r="G57" i="8"/>
  <c r="I67" i="8"/>
  <c r="I68" i="8"/>
  <c r="F65" i="8"/>
  <c r="G65" i="8"/>
  <c r="F66" i="8"/>
  <c r="G66" i="8"/>
  <c r="F67" i="8"/>
  <c r="G67" i="8"/>
  <c r="F68" i="8"/>
  <c r="G68" i="8"/>
  <c r="F21" i="8"/>
  <c r="F22" i="8"/>
  <c r="F23" i="8"/>
  <c r="F24" i="8"/>
  <c r="F25" i="8"/>
  <c r="F26" i="8"/>
  <c r="F20" i="8"/>
  <c r="F32" i="8"/>
  <c r="F33" i="8"/>
  <c r="F34" i="8"/>
  <c r="F35" i="8"/>
  <c r="F36" i="8"/>
  <c r="F37" i="8"/>
  <c r="F38" i="8"/>
  <c r="F39" i="8"/>
  <c r="F40" i="8"/>
  <c r="F41" i="8"/>
  <c r="F31" i="8"/>
  <c r="F19" i="8"/>
  <c r="G19" i="8"/>
  <c r="G20" i="8"/>
  <c r="G21" i="8"/>
  <c r="G22" i="8"/>
  <c r="G23" i="8"/>
  <c r="G24" i="8"/>
  <c r="G25" i="8"/>
  <c r="G26" i="8"/>
  <c r="G27" i="8"/>
  <c r="G28" i="8"/>
  <c r="G29" i="8"/>
  <c r="G30" i="8"/>
  <c r="G31" i="8"/>
  <c r="G32" i="8"/>
  <c r="G33" i="8"/>
  <c r="G34" i="8"/>
  <c r="G35" i="8"/>
  <c r="G36" i="8"/>
  <c r="G37" i="8"/>
  <c r="G38" i="8"/>
  <c r="G39" i="8"/>
  <c r="G40" i="8"/>
  <c r="G41" i="8"/>
  <c r="F42" i="8"/>
  <c r="G42" i="8"/>
  <c r="F43" i="8"/>
  <c r="G43" i="8"/>
  <c r="F44" i="8"/>
  <c r="G44" i="8"/>
  <c r="F45" i="8"/>
  <c r="G45" i="8"/>
  <c r="F46" i="8"/>
  <c r="G46" i="8"/>
  <c r="F47" i="8"/>
  <c r="G47" i="8"/>
  <c r="F48" i="8"/>
  <c r="G48" i="8"/>
  <c r="F49" i="8"/>
  <c r="G49" i="8"/>
  <c r="F51" i="8"/>
  <c r="G51" i="8"/>
  <c r="F54" i="8"/>
  <c r="G54" i="8"/>
  <c r="F55" i="8"/>
  <c r="G55" i="8"/>
  <c r="F56" i="8"/>
  <c r="G56" i="8"/>
  <c r="F61" i="8"/>
  <c r="G61" i="8"/>
  <c r="F62" i="8"/>
  <c r="G62" i="8"/>
  <c r="F60" i="8"/>
  <c r="G60" i="8"/>
  <c r="F63" i="8"/>
  <c r="G63" i="8"/>
  <c r="F64" i="8"/>
  <c r="G64" i="8"/>
  <c r="G69" i="8"/>
  <c r="F70" i="8"/>
  <c r="G70" i="8"/>
  <c r="F71" i="8"/>
  <c r="G71" i="8"/>
  <c r="F72" i="8"/>
  <c r="G72" i="8"/>
  <c r="F73" i="8"/>
  <c r="G73" i="8"/>
  <c r="F74" i="8"/>
  <c r="G74" i="8"/>
  <c r="F75" i="8"/>
  <c r="G75" i="8"/>
  <c r="F76" i="8"/>
  <c r="G76" i="8"/>
  <c r="G77" i="8"/>
  <c r="F78" i="8"/>
  <c r="G78" i="8"/>
  <c r="F79" i="8"/>
  <c r="G79" i="8"/>
  <c r="F80" i="8"/>
  <c r="G80" i="8"/>
  <c r="F81" i="8"/>
  <c r="G81" i="8"/>
  <c r="G82" i="8"/>
  <c r="F83" i="8"/>
  <c r="G83" i="8"/>
  <c r="G84" i="8"/>
  <c r="F85" i="8"/>
  <c r="G85" i="8"/>
  <c r="F86" i="8"/>
  <c r="G86" i="8"/>
  <c r="F87" i="8"/>
  <c r="G87" i="8"/>
  <c r="F88" i="8"/>
  <c r="G88" i="8"/>
  <c r="F89" i="8"/>
  <c r="G89" i="8"/>
  <c r="G90" i="8"/>
  <c r="F91" i="8"/>
  <c r="G91" i="8"/>
  <c r="F92" i="8"/>
  <c r="G92" i="8"/>
  <c r="F93" i="8"/>
  <c r="G93" i="8"/>
  <c r="F94" i="8"/>
  <c r="G94" i="8"/>
  <c r="F95" i="8"/>
  <c r="G95" i="8"/>
  <c r="F96" i="8"/>
  <c r="G96" i="8"/>
  <c r="F97" i="8"/>
  <c r="G97" i="8"/>
  <c r="F98" i="8"/>
  <c r="G98" i="8"/>
  <c r="F18" i="8"/>
  <c r="G18" i="8"/>
  <c r="C38" i="64"/>
  <c r="D27" i="7"/>
  <c r="E27" i="7"/>
  <c r="F27" i="7"/>
  <c r="G27" i="7"/>
  <c r="H27" i="7"/>
  <c r="I27" i="7"/>
  <c r="J27" i="7"/>
  <c r="K27" i="7"/>
  <c r="L27" i="7"/>
  <c r="M27" i="7"/>
  <c r="N27" i="7"/>
  <c r="O27" i="7"/>
  <c r="P27" i="7"/>
  <c r="Q27" i="7"/>
  <c r="R27" i="7"/>
  <c r="S27" i="7"/>
  <c r="C27" i="7"/>
  <c r="C15" i="7"/>
  <c r="D15" i="7"/>
  <c r="E15" i="7"/>
  <c r="F15" i="7"/>
  <c r="G15" i="7"/>
  <c r="H15" i="7"/>
  <c r="I15" i="7"/>
  <c r="J15" i="7"/>
  <c r="K15" i="7"/>
  <c r="L15" i="7"/>
  <c r="M15" i="7"/>
  <c r="N15" i="7"/>
  <c r="O15" i="7"/>
  <c r="P15" i="7"/>
  <c r="Q15" i="7"/>
  <c r="R15" i="7"/>
  <c r="S15" i="7"/>
  <c r="C16" i="7"/>
  <c r="D16" i="7"/>
  <c r="E16" i="7"/>
  <c r="F16" i="7"/>
  <c r="G16" i="7"/>
  <c r="H16" i="7"/>
  <c r="I16" i="7"/>
  <c r="J16" i="7"/>
  <c r="K16" i="7"/>
  <c r="L16" i="7"/>
  <c r="M16" i="7"/>
  <c r="N16" i="7"/>
  <c r="O16" i="7"/>
  <c r="P16" i="7"/>
  <c r="Q16" i="7"/>
  <c r="R16" i="7"/>
  <c r="S16" i="7"/>
  <c r="D14" i="7"/>
  <c r="E14" i="7"/>
  <c r="F14" i="7"/>
  <c r="G14" i="7"/>
  <c r="H14" i="7"/>
  <c r="I14" i="7"/>
  <c r="J14" i="7"/>
  <c r="K14" i="7"/>
  <c r="L14" i="7"/>
  <c r="M14" i="7"/>
  <c r="N14" i="7"/>
  <c r="O14" i="7"/>
  <c r="P14" i="7"/>
  <c r="Q14" i="7"/>
  <c r="R14" i="7"/>
  <c r="S14" i="7"/>
  <c r="C14" i="7"/>
  <c r="S65" i="7"/>
  <c r="R65" i="7"/>
  <c r="Q65" i="7"/>
  <c r="P65" i="7"/>
  <c r="O65" i="7"/>
  <c r="N65" i="7"/>
  <c r="M65" i="7"/>
  <c r="L65" i="7"/>
  <c r="K65" i="7"/>
  <c r="J65" i="7"/>
  <c r="I65" i="7"/>
  <c r="H65" i="7"/>
  <c r="G65" i="7"/>
  <c r="F65" i="7"/>
  <c r="E65" i="7"/>
  <c r="D65" i="7"/>
  <c r="S64" i="7"/>
  <c r="R64" i="7"/>
  <c r="Q64" i="7"/>
  <c r="P64" i="7"/>
  <c r="O64" i="7"/>
  <c r="N64" i="7"/>
  <c r="M64" i="7"/>
  <c r="L64" i="7"/>
  <c r="K64" i="7"/>
  <c r="J64" i="7"/>
  <c r="I64" i="7"/>
  <c r="H64" i="7"/>
  <c r="G64" i="7"/>
  <c r="F64" i="7"/>
  <c r="E64" i="7"/>
  <c r="D64" i="7"/>
  <c r="C65" i="7"/>
  <c r="C64" i="7"/>
  <c r="S50" i="7"/>
  <c r="R50" i="7"/>
  <c r="Q50" i="7"/>
  <c r="P50" i="7"/>
  <c r="O50" i="7"/>
  <c r="N50" i="7"/>
  <c r="M50" i="7"/>
  <c r="L50" i="7"/>
  <c r="K50" i="7"/>
  <c r="J50" i="7"/>
  <c r="I50" i="7"/>
  <c r="H50" i="7"/>
  <c r="G50" i="7"/>
  <c r="F50" i="7"/>
  <c r="E50" i="7"/>
  <c r="S49" i="7"/>
  <c r="R49" i="7"/>
  <c r="Q49" i="7"/>
  <c r="P49" i="7"/>
  <c r="O49" i="7"/>
  <c r="N49" i="7"/>
  <c r="M49" i="7"/>
  <c r="L49" i="7"/>
  <c r="K49" i="7"/>
  <c r="J49" i="7"/>
  <c r="I49" i="7"/>
  <c r="H49" i="7"/>
  <c r="G49" i="7"/>
  <c r="F49" i="7"/>
  <c r="E49" i="7"/>
  <c r="S48" i="7"/>
  <c r="R48" i="7"/>
  <c r="Q48" i="7"/>
  <c r="P48" i="7"/>
  <c r="O48" i="7"/>
  <c r="N48" i="7"/>
  <c r="M48" i="7"/>
  <c r="L48" i="7"/>
  <c r="K48" i="7"/>
  <c r="J48" i="7"/>
  <c r="I48" i="7"/>
  <c r="H48" i="7"/>
  <c r="G48" i="7"/>
  <c r="F48" i="7"/>
  <c r="E48" i="7"/>
  <c r="D50" i="7"/>
  <c r="D49" i="7"/>
  <c r="D48" i="7"/>
  <c r="D6" i="6"/>
  <c r="E6" i="6"/>
  <c r="F6" i="6"/>
  <c r="G6" i="6"/>
  <c r="H6" i="6"/>
  <c r="I6" i="6"/>
  <c r="J6" i="6"/>
  <c r="K6" i="6"/>
  <c r="L6" i="6"/>
  <c r="M6" i="6"/>
  <c r="N6" i="6"/>
  <c r="O6" i="6"/>
  <c r="P6" i="6"/>
  <c r="Q6" i="6"/>
  <c r="R6" i="6"/>
  <c r="S6" i="6"/>
  <c r="D26" i="67"/>
  <c r="D38" i="67"/>
  <c r="D50" i="67"/>
  <c r="D27" i="67"/>
  <c r="D39" i="67"/>
  <c r="D51" i="67"/>
  <c r="D28" i="67"/>
  <c r="D40" i="67"/>
  <c r="D52" i="67"/>
  <c r="D29" i="67"/>
  <c r="D41" i="67"/>
  <c r="D53" i="67"/>
  <c r="D30" i="67"/>
  <c r="D42" i="67"/>
  <c r="D54" i="67"/>
  <c r="D31" i="67"/>
  <c r="D43" i="67"/>
  <c r="D55" i="67"/>
  <c r="D32" i="67"/>
  <c r="D44" i="67"/>
  <c r="D56" i="67"/>
  <c r="D33" i="67"/>
  <c r="D45" i="67"/>
  <c r="D57" i="67"/>
  <c r="E26" i="67"/>
  <c r="E38" i="67"/>
  <c r="E50" i="67"/>
  <c r="E39" i="67"/>
  <c r="E27" i="67"/>
  <c r="E51" i="67"/>
  <c r="E40" i="67"/>
  <c r="E28" i="67"/>
  <c r="E52" i="67"/>
  <c r="E41" i="67"/>
  <c r="E29" i="67"/>
  <c r="E53" i="67"/>
  <c r="E42" i="67"/>
  <c r="E30" i="67"/>
  <c r="E54" i="67"/>
  <c r="E43" i="67"/>
  <c r="E31" i="67"/>
  <c r="E55" i="67"/>
  <c r="E44" i="67"/>
  <c r="E32" i="67"/>
  <c r="E56" i="67"/>
  <c r="E45" i="67"/>
  <c r="E33" i="67"/>
  <c r="E57" i="67"/>
  <c r="F26" i="67"/>
  <c r="F38" i="67"/>
  <c r="F50" i="67"/>
  <c r="F27" i="67"/>
  <c r="F39" i="67"/>
  <c r="F51" i="67"/>
  <c r="F28" i="67"/>
  <c r="F40" i="67"/>
  <c r="F52" i="67"/>
  <c r="F29" i="67"/>
  <c r="F41" i="67"/>
  <c r="F53" i="67"/>
  <c r="F30" i="67"/>
  <c r="F42" i="67"/>
  <c r="F54" i="67"/>
  <c r="F31" i="67"/>
  <c r="F43" i="67"/>
  <c r="F55" i="67"/>
  <c r="F32" i="67"/>
  <c r="F44" i="67"/>
  <c r="F56" i="67"/>
  <c r="F33" i="67"/>
  <c r="F45" i="67"/>
  <c r="F57" i="67"/>
  <c r="G26" i="67"/>
  <c r="G38" i="67"/>
  <c r="G50" i="67"/>
  <c r="G27" i="67"/>
  <c r="G39" i="67"/>
  <c r="G51" i="67"/>
  <c r="G28" i="67"/>
  <c r="G40" i="67"/>
  <c r="G52" i="67"/>
  <c r="G29" i="67"/>
  <c r="G41" i="67"/>
  <c r="G53" i="67"/>
  <c r="G30" i="67"/>
  <c r="G42" i="67"/>
  <c r="G54" i="67"/>
  <c r="G31" i="67"/>
  <c r="G43" i="67"/>
  <c r="G55" i="67"/>
  <c r="G32" i="67"/>
  <c r="G44" i="67"/>
  <c r="G56" i="67"/>
  <c r="G33" i="67"/>
  <c r="G45" i="67"/>
  <c r="G57" i="67"/>
  <c r="H26" i="67"/>
  <c r="H38" i="67"/>
  <c r="H50" i="67"/>
  <c r="H27" i="67"/>
  <c r="H39" i="67"/>
  <c r="H51" i="67"/>
  <c r="H28" i="67"/>
  <c r="H40" i="67"/>
  <c r="H52" i="67"/>
  <c r="H29" i="67"/>
  <c r="H41" i="67"/>
  <c r="H53" i="67"/>
  <c r="H30" i="67"/>
  <c r="H42" i="67"/>
  <c r="H54" i="67"/>
  <c r="H31" i="67"/>
  <c r="H43" i="67"/>
  <c r="H55" i="67"/>
  <c r="H32" i="67"/>
  <c r="H44" i="67"/>
  <c r="H56" i="67"/>
  <c r="H33" i="67"/>
  <c r="H45" i="67"/>
  <c r="H57" i="67"/>
  <c r="I26" i="67"/>
  <c r="I38" i="67"/>
  <c r="I50" i="67"/>
  <c r="I27" i="67"/>
  <c r="I39" i="67"/>
  <c r="I51" i="67"/>
  <c r="I28" i="67"/>
  <c r="I40" i="67"/>
  <c r="I52" i="67"/>
  <c r="I29" i="67"/>
  <c r="I41" i="67"/>
  <c r="I53" i="67"/>
  <c r="I30" i="67"/>
  <c r="I42" i="67"/>
  <c r="I54" i="67"/>
  <c r="I31" i="67"/>
  <c r="I43" i="67"/>
  <c r="I55" i="67"/>
  <c r="I32" i="67"/>
  <c r="I44" i="67"/>
  <c r="I56" i="67"/>
  <c r="I33" i="67"/>
  <c r="I45" i="67"/>
  <c r="I57" i="67"/>
  <c r="J26" i="67"/>
  <c r="J38" i="67"/>
  <c r="J50" i="67"/>
  <c r="J27" i="67"/>
  <c r="J39" i="67"/>
  <c r="J51" i="67"/>
  <c r="J28" i="67"/>
  <c r="J40" i="67"/>
  <c r="J52" i="67"/>
  <c r="J29" i="67"/>
  <c r="J41" i="67"/>
  <c r="J53" i="67"/>
  <c r="J30" i="67"/>
  <c r="J42" i="67"/>
  <c r="J54" i="67"/>
  <c r="J31" i="67"/>
  <c r="J43" i="67"/>
  <c r="J55" i="67"/>
  <c r="J32" i="67"/>
  <c r="J44" i="67"/>
  <c r="J56" i="67"/>
  <c r="J33" i="67"/>
  <c r="J45" i="67"/>
  <c r="J57" i="67"/>
  <c r="C26" i="67"/>
  <c r="C38" i="67"/>
  <c r="C50" i="67"/>
  <c r="C27" i="67"/>
  <c r="C39" i="67"/>
  <c r="C51" i="67"/>
  <c r="C28" i="67"/>
  <c r="C40" i="67"/>
  <c r="C52" i="67"/>
  <c r="C29" i="67"/>
  <c r="C41" i="67"/>
  <c r="C53" i="67"/>
  <c r="C30" i="67"/>
  <c r="C42" i="67"/>
  <c r="C54" i="67"/>
  <c r="C31" i="67"/>
  <c r="C43" i="67"/>
  <c r="C55" i="67"/>
  <c r="C32" i="67"/>
  <c r="C44" i="67"/>
  <c r="C56" i="67"/>
  <c r="C33" i="67"/>
  <c r="C45" i="67"/>
  <c r="C57" i="67"/>
  <c r="D9" i="67"/>
  <c r="F9" i="67"/>
  <c r="H9" i="67"/>
  <c r="D19" i="67"/>
  <c r="F19" i="67"/>
  <c r="H19" i="67"/>
  <c r="D18" i="67"/>
  <c r="F18" i="67"/>
  <c r="H18" i="67"/>
  <c r="D17" i="67"/>
  <c r="F17" i="67"/>
  <c r="H17" i="67"/>
  <c r="D16" i="67"/>
  <c r="F16" i="67"/>
  <c r="H16" i="67"/>
  <c r="D15" i="67"/>
  <c r="F15" i="67"/>
  <c r="H15" i="67"/>
  <c r="D14" i="67"/>
  <c r="F14" i="67"/>
  <c r="H14" i="67"/>
  <c r="D13" i="67"/>
  <c r="F13" i="67"/>
  <c r="H13" i="67"/>
  <c r="D12" i="67"/>
  <c r="F12" i="67"/>
  <c r="H12" i="67"/>
  <c r="D11" i="67"/>
  <c r="F11" i="67"/>
  <c r="H11" i="67"/>
  <c r="D10" i="67"/>
  <c r="F10" i="67"/>
  <c r="H10" i="67"/>
  <c r="G9" i="67"/>
  <c r="G10" i="67"/>
  <c r="G11" i="67"/>
  <c r="G12" i="67"/>
  <c r="G13" i="67"/>
  <c r="G14" i="67"/>
  <c r="G15" i="67"/>
  <c r="G16" i="67"/>
  <c r="G17" i="67"/>
  <c r="G18" i="67"/>
  <c r="G19" i="67"/>
  <c r="G20" i="67"/>
  <c r="F8" i="67"/>
  <c r="F20" i="67"/>
  <c r="D8" i="67"/>
  <c r="D20" i="67"/>
  <c r="B57" i="67"/>
  <c r="B56" i="67"/>
  <c r="B55" i="67"/>
  <c r="B54" i="67"/>
  <c r="B53" i="67"/>
  <c r="B52" i="67"/>
  <c r="B51" i="67"/>
  <c r="B50" i="67"/>
  <c r="B45" i="67"/>
  <c r="B44" i="67"/>
  <c r="B43" i="67"/>
  <c r="B42" i="67"/>
  <c r="B41" i="67"/>
  <c r="B40" i="67"/>
  <c r="B39" i="67"/>
  <c r="B38" i="67"/>
  <c r="B33" i="67"/>
  <c r="B32" i="67"/>
  <c r="B31" i="67"/>
  <c r="B30" i="67"/>
  <c r="B29" i="67"/>
  <c r="B28" i="67"/>
  <c r="B27" i="67"/>
  <c r="B26" i="67"/>
  <c r="D6" i="58"/>
  <c r="C6" i="58"/>
  <c r="C8" i="62"/>
  <c r="C5" i="58"/>
  <c r="C4" i="8"/>
  <c r="C5" i="8"/>
  <c r="H3" i="36"/>
  <c r="F3" i="36"/>
  <c r="C3" i="36"/>
  <c r="A3" i="36"/>
  <c r="C3" i="23"/>
  <c r="C4" i="23"/>
  <c r="A18" i="8"/>
  <c r="A19" i="8"/>
  <c r="A20" i="8"/>
  <c r="A21" i="8"/>
  <c r="A22" i="8"/>
  <c r="A23" i="8"/>
  <c r="A26" i="8"/>
  <c r="A31" i="8"/>
  <c r="A32" i="8"/>
  <c r="A33" i="8"/>
  <c r="A34" i="8"/>
  <c r="A35" i="8"/>
  <c r="A36" i="8"/>
  <c r="A46" i="8"/>
  <c r="A48" i="8"/>
  <c r="A49" i="8"/>
  <c r="A51" i="8"/>
  <c r="A52" i="8"/>
  <c r="A54" i="8"/>
  <c r="A55" i="8"/>
  <c r="A56" i="8"/>
  <c r="A60" i="8"/>
  <c r="A63" i="8"/>
  <c r="A64" i="8"/>
  <c r="A69" i="8"/>
  <c r="A70" i="8"/>
  <c r="A71" i="8"/>
  <c r="A72" i="8"/>
  <c r="A73" i="8"/>
  <c r="A74" i="8"/>
  <c r="A77" i="8"/>
  <c r="A78" i="8"/>
  <c r="A79" i="8"/>
  <c r="A82" i="8"/>
  <c r="A83" i="8"/>
  <c r="A84" i="8"/>
  <c r="A85" i="8"/>
  <c r="A86" i="8"/>
  <c r="A87" i="8"/>
  <c r="A88" i="8"/>
  <c r="A89" i="8"/>
  <c r="A90" i="8"/>
  <c r="A91" i="8"/>
  <c r="A92" i="8"/>
  <c r="A93" i="8"/>
  <c r="A94" i="8"/>
  <c r="A95" i="8"/>
  <c r="A96" i="8"/>
  <c r="A97" i="8"/>
  <c r="A98" i="8"/>
  <c r="A100" i="8"/>
  <c r="A101" i="8"/>
  <c r="A102" i="8"/>
  <c r="A103" i="8"/>
  <c r="D52" i="8"/>
  <c r="F52" i="8"/>
  <c r="F50" i="8"/>
  <c r="G50" i="8"/>
  <c r="G52" i="8"/>
</calcChain>
</file>

<file path=xl/sharedStrings.xml><?xml version="1.0" encoding="utf-8"?>
<sst xmlns="http://schemas.openxmlformats.org/spreadsheetml/2006/main" count="1676" uniqueCount="1309">
  <si>
    <t>Commitment to Equity Assessment</t>
  </si>
  <si>
    <t>http://www.commitmentoequity.org</t>
  </si>
  <si>
    <t>COUNTRY:</t>
  </si>
  <si>
    <t xml:space="preserve">COUNTRY TEAM INFORMATION: </t>
  </si>
  <si>
    <t xml:space="preserve">Please complete the table with the necessary information. Be sure to include contact information for all authors. Feel free to add cells if that makes it easier. </t>
  </si>
  <si>
    <t>NAME OF SURVEY:</t>
  </si>
  <si>
    <t>YEAR OF SURVEY (MONTH/S IF APPLICABLE):</t>
  </si>
  <si>
    <t>PRINCIPAL AUTHOR/S:</t>
  </si>
  <si>
    <t>RESEARCH ASSISTANTS:</t>
  </si>
  <si>
    <t>CONTACT INFORMATION (for author/s and RA):</t>
  </si>
  <si>
    <t>email:</t>
  </si>
  <si>
    <t>Skype name:</t>
  </si>
  <si>
    <t>Telephone (including codes):</t>
  </si>
  <si>
    <t>Postal Address:</t>
  </si>
  <si>
    <t>Table of Contents</t>
  </si>
  <si>
    <t>B1. General Survey Information</t>
  </si>
  <si>
    <t>B2. Survey Questions and Variable Names</t>
  </si>
  <si>
    <t>Instructions: To be completed by the country poverty economist using data from the most recent available work, or from secondary sources such as the World Bank's PovcalNet. Remember to include complete reference/s to source including page numbers and links (if you use webpage-based info. Remember to put date of the website info)</t>
  </si>
  <si>
    <t>SOURCES</t>
  </si>
  <si>
    <t>NOTES</t>
  </si>
  <si>
    <t>INSTRUCTIONS</t>
  </si>
  <si>
    <t>METHOD TO CONVERT DAILY POV LINES IN PPP INTO YEARLY LCU AND MONTHLY LCU INTO DAILY PPP:</t>
  </si>
  <si>
    <t>INEQUALITY</t>
  </si>
  <si>
    <t>Gini</t>
  </si>
  <si>
    <t>Theil</t>
  </si>
  <si>
    <t>90/10</t>
  </si>
  <si>
    <t>POVERTY</t>
  </si>
  <si>
    <t>Own calculations (just fill in for year of survey)</t>
  </si>
  <si>
    <t>With Extreme Poverty Line</t>
  </si>
  <si>
    <t>Headcount National Povline</t>
  </si>
  <si>
    <t>Poverty Gap National (Poverty Gap)</t>
  </si>
  <si>
    <t>Squared Poverty Gap National (Squared PG)</t>
  </si>
  <si>
    <t>Headcount National Povline: Urban</t>
  </si>
  <si>
    <t>Headcount National Povline: Rural</t>
  </si>
  <si>
    <t>Headcount own calculations (just fill in for year of survey)</t>
  </si>
  <si>
    <t>With Moderate Poverty Line</t>
  </si>
  <si>
    <t>Memo item:</t>
  </si>
  <si>
    <t>Extreme Poverty Line in daily PPP</t>
  </si>
  <si>
    <t>Moderate Poverty Line in daily PPP</t>
  </si>
  <si>
    <t xml:space="preserve">NOTE: if you have confidence intervals, please add them to the graphs. </t>
  </si>
  <si>
    <t>Instructions: Fill out the following two tables and, for each item, indicate complete reference/source (including specific page numbers and/or weblink with date of use). This must be done by the country teams</t>
  </si>
  <si>
    <t>LCU = local currency unitñ WDI = World Development Indicators, World Bank</t>
  </si>
  <si>
    <t>Population</t>
  </si>
  <si>
    <t>Total population</t>
  </si>
  <si>
    <t xml:space="preserve">     Urban population</t>
  </si>
  <si>
    <t xml:space="preserve">     Rural population</t>
  </si>
  <si>
    <t>In Survey (just fill in for year of survey)</t>
  </si>
  <si>
    <t>Ratios Survey/Administrative Accounts (divide corresponding rows):</t>
  </si>
  <si>
    <t>GDP and GNI</t>
  </si>
  <si>
    <t>Total  GDP in nominal terms (LCU)</t>
  </si>
  <si>
    <t>Total GDP in real terms (indexed to year of survey)</t>
  </si>
  <si>
    <t>Total GDP in current US$</t>
  </si>
  <si>
    <t>Total GDP in constant 2005 US$</t>
  </si>
  <si>
    <t>Total Market Income in LCU</t>
  </si>
  <si>
    <t>Ratio of Total Market Income in Survey/Total GDP in nominal terms (LCU)</t>
  </si>
  <si>
    <t>Total  GNI in nominal terms (LCU)</t>
  </si>
  <si>
    <t>Total GNI in real terms (indexed to year of survey)</t>
  </si>
  <si>
    <t xml:space="preserve">Total GNI in current US$ (market exchange rates, Atlas method, from WDI) </t>
  </si>
  <si>
    <t>Total GNI  in PPP 2005 (use GNI from WDI)</t>
  </si>
  <si>
    <t>Per capita  GDP in nominal terms (LCU)</t>
  </si>
  <si>
    <t xml:space="preserve">consistent with the </t>
  </si>
  <si>
    <t>Per capita GDP in real terms (LCU)</t>
  </si>
  <si>
    <t xml:space="preserve">population and GDP/GNI </t>
  </si>
  <si>
    <t>Per capita GDP in current US$ (market exchange rates)</t>
  </si>
  <si>
    <t>values reported above</t>
  </si>
  <si>
    <t>Per capita GDP in constant 2005 US$</t>
  </si>
  <si>
    <t>Per capita  GNI in nominal terms (LCU)</t>
  </si>
  <si>
    <t>Per capita GNI in real terms (LCU)</t>
  </si>
  <si>
    <t>Per capita GNI in current US$ (market exchange rates, Atlas method)</t>
  </si>
  <si>
    <t>Per capita GNI  in PPP 2005 (use GNI from WDI)</t>
  </si>
  <si>
    <t>Real GDP growth (annual percent change)</t>
  </si>
  <si>
    <t>These should be consistent</t>
  </si>
  <si>
    <t>Real GDP per capita growth (annual percent change)</t>
  </si>
  <si>
    <t>with the values reported</t>
  </si>
  <si>
    <t>Nominal GDP per capita growth (annual percent change)</t>
  </si>
  <si>
    <t>above - use formulas.</t>
  </si>
  <si>
    <t>Disposable Income and Private Consumption (just fill in for year of Survey)</t>
  </si>
  <si>
    <t>Total Disposable Income in nominal terms (LCU)</t>
  </si>
  <si>
    <t>Total Private Consumption in nominal terms (LCU)</t>
  </si>
  <si>
    <t>Total Private Consumption in PPP 2005 (from WDI)</t>
  </si>
  <si>
    <t>Per capita Private Consumption in PPP 2005 (from WDI)</t>
  </si>
  <si>
    <t>Total Disposable Income</t>
  </si>
  <si>
    <t>Total Consumption</t>
  </si>
  <si>
    <t>Memo Items:</t>
  </si>
  <si>
    <t>PPP conversion factor 2005 (GDP based) from WDI</t>
  </si>
  <si>
    <t xml:space="preserve">PPP conversion factor 2005 (consumption) from WDI </t>
  </si>
  <si>
    <t>GDP Deflator (indexed to year of survey)</t>
  </si>
  <si>
    <t>Consumer Price Index (indexed to year of survey)</t>
  </si>
  <si>
    <t>Fiscal Accounts</t>
  </si>
  <si>
    <t>Primary Fiscal deficit to GDP (percent) [please add definition in notes]</t>
  </si>
  <si>
    <t>Fiscal Deficit to GDP (percent) [please add definition in notes]</t>
  </si>
  <si>
    <t>Public Sector Borrowing Requirement to GDP (percent) [please add definition in notes]</t>
  </si>
  <si>
    <t>External Accounts</t>
  </si>
  <si>
    <t>Current Account Deficit to GDP (percent) [please add definition in notes]</t>
  </si>
  <si>
    <t>Total external debt (in current US$) [public  and private]</t>
  </si>
  <si>
    <t>Total external public debt (in current US$) [please add definition in notes]</t>
  </si>
  <si>
    <t>Inflation, Unemployment and Minimum Wages</t>
  </si>
  <si>
    <t>Inflation rate [use CPI and average yearly inflation]</t>
  </si>
  <si>
    <t>Unemployment rate</t>
  </si>
  <si>
    <t>Real minimum wage (indexed to year of survey)</t>
  </si>
  <si>
    <t>PUT YEAR OF SURVEY IN COLUMN C</t>
  </si>
  <si>
    <t>Country</t>
  </si>
  <si>
    <t>Currency Amounts in Administ Accounts (otherwise specified)</t>
  </si>
  <si>
    <t>Total (% of GDP)</t>
  </si>
  <si>
    <t>Included in Analysis (Yes/No)</t>
  </si>
  <si>
    <t>Total Included in Analysis from Administrative Accounts</t>
  </si>
  <si>
    <t>Total Included in Analysis from Administrative Accounts as % of GDP</t>
  </si>
  <si>
    <t>For definition and data for GNI (Gross National Income) go to the World Bank World Development Indicators</t>
  </si>
  <si>
    <t>Noncontributory Pensions</t>
  </si>
  <si>
    <t>Indirect Subsidies</t>
  </si>
  <si>
    <t>Personal Income Tax</t>
  </si>
  <si>
    <t>Corporate Income Tax</t>
  </si>
  <si>
    <t>Unemployment benefits</t>
  </si>
  <si>
    <t>No</t>
  </si>
  <si>
    <t>Other</t>
  </si>
  <si>
    <t>Noncontributory</t>
  </si>
  <si>
    <t xml:space="preserve">Describe the tax system in your country and specify which ones are included in your analysis; for each item, indicate complete reference/source (including specific page numbers and/or weblink with date of use). Follow a similar format to the descriptions of the pension systems.       </t>
  </si>
  <si>
    <t>Also note whether each item is taxable income.</t>
  </si>
  <si>
    <t>Example from Uruguay:</t>
  </si>
  <si>
    <t>Contributory social security programs: benefits and contributions</t>
  </si>
  <si>
    <t>The first contributory programs of the social security system were created towards the end of the nineteenth century for workers in specific sectors. During the twentieth century, coverage was extended to all workers, including independents. The majority of contributors are administered by a public agency. There is also a subsystem for professionals and financial sector employees, which is administered by their unions, but these groups are not included in the figures in Table 1. According to Ferreira-Coimbra and Forteza (2004), around 2000 the number of jobs that contributed to these institutes was only slightly more than 10% of the total number of contributors. The weight of these was similar in terms of the number of pensions paid.</t>
  </si>
  <si>
    <t>As of 1996, the public sector system is organized on a pay-as-you-go (PAYG) pillar, and a second, individual capitalization fund pillar, administered by a private company selected by the contributor. The amount that is allocated to each pillar depends on the salary level. There are two salary levels that determine three tiers. As a general rule, contributors with salaries below the first level contribute only to the public PAYG pillar, and only receive pensions from that pillar. They have the option of having half of their personal contributions allocated to an individual capitalization fund, and if they choose this option, they will receive benefits from both pillars. Affiliates whose salaries exceed the first level must contribute to both pillars. The amount they contribute to the public PAYG pillar is determined by the first tier, and to a personal account is determined by the second tier. There is no obligation to contribute if one’s salary exceeds the second tier (i.e., if it falls in the third tier). Employers’ contributions finance only the first PAYG pillar.</t>
  </si>
  <si>
    <t xml:space="preserve">The contribution rates vary amongst employees. For most salaried employees the personal contributions are equivalent to 15% of earnings, and employers contribute 7.5%. Independent workers contribute according to fixed values. In recent years a program called “monotributo” (single tax) has been implemented to encourage small business owners to pay their social security contributions together with their business-related taxes. </t>
  </si>
  <si>
    <t xml:space="preserve">In 2009, an estimated 32% of employed workers did not contribute to social security in their principal line of employment (Source: ECH, INE). If we focus solely on salaried employees (those in a dependent work relationship), an estimated 20% do not contribute; for independent workers, the figure rises to 63%. </t>
  </si>
  <si>
    <t xml:space="preserve">The main benefit for contributors is a retirement pension. The eligibility requirement for receiving a pension is to be at least 60 years of age and to have worked a minimum number of years. Up until July 2009, the minimum number of years was 35; since July of 2009, the minimum has been 30. Starting in July of 2009, women were granted an additional year for each child born alive or adopted, up to a maximum of five years. The pension is a proportion of the base salary, which increases with the contributor’s age and the number of years that he or she has made contributions. As of July 2009, the minimum rate decreased from 50% to 45%, and the maximum rate was maintained at 82.5%. It is possible to receive a retirement pension equivalent to 50% of the base salary at 65 years of age (70 years, prior to July 2009), and 25 years of service (15 years, prior to July 2009). In all cases, the base salary is calculated as the highest value of either the average salary over the last ten years of work plus 5%, or of the 20  best years. The pension schedule is updated based on the average salary index. </t>
  </si>
  <si>
    <t>Fill in the following table. Use the example for Brazil as a guide; for each item, indicate complete reference/source (including specific page numbers and/or weblink with date of use).</t>
  </si>
  <si>
    <t>Program Name</t>
  </si>
  <si>
    <t>Type of Program</t>
  </si>
  <si>
    <t>Taxable?</t>
  </si>
  <si>
    <t>Target Population</t>
  </si>
  <si>
    <t>Number of Beneficiaries (year of survey)</t>
  </si>
  <si>
    <t>Year of First Implementation</t>
  </si>
  <si>
    <t>Budget (year of survey, local currency per year)</t>
  </si>
  <si>
    <t>Targeting Mechanism</t>
  </si>
  <si>
    <t>Estimated Impact</t>
  </si>
  <si>
    <t>Brazil</t>
  </si>
  <si>
    <t>Bolsa Família</t>
  </si>
  <si>
    <t>CCT</t>
  </si>
  <si>
    <t>Poor families with children under 18 or pregnant women, and all extreme poor (the latter group is regardless of having children).</t>
  </si>
  <si>
    <r>
      <t>12.37 million households according to public accounts</t>
    </r>
    <r>
      <rPr>
        <sz val="8"/>
        <rFont val="Garamond"/>
        <family val="1"/>
      </rPr>
      <t>; 7,958,558 million households according to survey</t>
    </r>
  </si>
  <si>
    <t>12.45 billion reais</t>
  </si>
  <si>
    <t>Eligibility is determined through partially-verified means testing. Families in the program have an electronic card they can used to withdraw the monthly transfer at ATM machines. The transfer amount was, in September 2009, 22 reais per child 0-15 (up to three children), 33 reais per adolescent 16-17 (up to two adolescents) for families with income below 140 reais per capita per month and at least one child under 18 or pregnant woman (the "variable benefit"), and an additional 68 reais for households with income below 70 reais per capita per month, regardless of whether there are children (the "fixed benefit"). The conditions are pre-natal and post-natal care sessions for pregnant women, adherence to a calendar of vaccinations for children 0-5, and a minimum level of school attendance for children ages 6-17. There are no conditions for the "fixed benefit" given to extremely poor households.</t>
  </si>
  <si>
    <t>On poverty: Higgins (2011) finds that in 2009, Bolsa Família caused between a 12 and 18% decrease in the headcount index, between a 19 and 26% decrease in the poverty gap, and between a 24 and 31% decline in the squared poverty gap at the national level, and it should be noted that the impact was much higher in rural areas. On inequality: Barros et al (2010) find Bolsa Família and its predecessor programs were responsible for 13% of the observed reduction in inequality from 2001-2007; also see Soares, Ribas, and Soares (2010), Soares et al. (2009), and Barros, Carvalho, and Franco (2007). On adult labor supply: negligible or no impact (Foguel and Barros, 2010, Teixeira, 2008, Tavares, 2010). On child labor supply: some impact on decision to work (Kassouf, Ferro, and Levinson, 2010). Various studies show increased school attendance among recipient children; there is a lack of comprehensive evaluations of education outcomes. On health outcomes: no significant impact.</t>
  </si>
  <si>
    <t>Benefício de Prestação Continuada (BPC)</t>
  </si>
  <si>
    <t>Non-contributory pension</t>
  </si>
  <si>
    <t>Elderly poor (over 65 years old) and incapacitated poor deemed incapable of working</t>
  </si>
  <si>
    <t>3,166,845 beneficiaries; 1,297,785 according to survey (note it has been documented that some households mis-report BPC under INSS pensions).</t>
  </si>
  <si>
    <t>1995 (written into the 1988 constitution but effectively implemented in 1995 [Medeiro, Britto and Soares, 2008])</t>
  </si>
  <si>
    <t>16.86 billion reais</t>
  </si>
  <si>
    <t>Monthly monetary transfer of one minimum salary (465 reais per month in September, 2009) to elderly poor or incapacitated poor. Elderly means over 65 years old and incapacitated is determined by doctors based on ability to work. The definition of poor for BPC is household per capita income of less than one quarter minimum salary (116.25 reais per month in September, 2009).</t>
  </si>
  <si>
    <t>On inequality: Barros et al (2010)  find that BPC was responsible for 10% of the observed reduction in inequality in Brazil from 2001-2007.</t>
  </si>
  <si>
    <t>Brasil Sem Miséria</t>
  </si>
  <si>
    <t>Mixed</t>
  </si>
  <si>
    <t>Extreme poor (household per capita income of 70 reais per month or less) who are excluded from the current safety net system</t>
  </si>
  <si>
    <t>Poverty mapping will be extensively used to identify areas with high concentrations of poor excluded from safety net system, and professional teams will be in charge of locating excluded extreme poor in assigned areas. One goal is that an estimated 800,000 extremely poor families eligible for Bolsa Família but not receiving benefits will be enrolled. In rural areas, the program will provide professional technical assistance to farmers, improve irrigation systems, assist in the production of food products and access to markets, provide improved seeds and other agricultural technology to poor farmers, and provide a biannual monetary transfer of 2400 reais to each eligible family for two years to buy inputs and equipment. In urban areas, the program will focus on the insertion of Bolsa Família recipients in the labor market. 200 types of free certification courses will be offered, along with free learning materials, lunch, and transportation. The government will produce an "opportunities map" to help locate labor market opportunities, and incentives will be provided for public and private companies that hire Bolsa Família recipients.</t>
  </si>
  <si>
    <t>N/A</t>
  </si>
  <si>
    <t>Instructions: Provide a brief description of all near cash transfer programs such as food rations, school uniforms, school feeding programs, and so on. For each item, put complete reference/source (including specific page numbers and/or weblink with date of use).</t>
  </si>
  <si>
    <t>Describe the price subsidies in your country and specify which ones are included in your analysis; for each item, indicate complete reference/source (including specific page numbers and/or weblink with date of use). Follow a similar format to the descriptions of the pension systems.</t>
  </si>
  <si>
    <t>Describe the public education system. For each item, put complete reference/source (including specific page numbers and/or weblink with date of use).Use the following example from Uruguay as a guide.</t>
  </si>
  <si>
    <t>Towards the end of the nineteenth century, primary education was made mandatory. At present, preschool (for 4 to 5-year-olds), and the first three years of secondary school are also mandatory. In 2009, national school attendance rates were 98% for children between 7 and 13 years of age, 81% for teens between ages 14 and 17, and 42% for young people between ages 18 and 22. Spending in education was 3.5% of GDP.</t>
  </si>
  <si>
    <t>The following statistics give an idea of the new generations’ educational capital. In 2009, an estimated 31% of the population between 21 and 25 years of age had not completed the mandatory 9 years of schooling; 45% of this age group had completed between 9 and 12 years of schooling, and 24% had at least initiated a program of post-secondary education.</t>
  </si>
  <si>
    <t>At all levels of education there are two systems: a free, public education system, and a private system. The public education system has the largest enrollment, and accounts for 85% of elementary school enrollment, 82% of secondary school enrollment, and 83% of post-secondary enrollment.</t>
  </si>
  <si>
    <t>Describe the public health system. For each item, put complete reference/source (including specific page numbers and/or weblink with date of use). Use the following example from Uruguay as a guide.</t>
  </si>
  <si>
    <t xml:space="preserve">Public expenditure on health care, which is equivalent to 4.6% of GDP, is comprised of two programs: direct public health care for people living in poverty – a program that has existed since the end of the nineteenth century – and a subsidy available to contributors to the Fondo Nacional de Salud (FONASA; National Health Fund), within the framework of the National Health Insurance system, which was launched in 2007. </t>
  </si>
  <si>
    <t>For low-income individuals, access to health care in the public health care system is free of charge. All services are provided free of charge: appointments with a physician, lab tests, medications and interventions. Those employed by the police and armed forces have their own health care center, and its services are also free of charge, paid for out of the public sector budget.</t>
  </si>
  <si>
    <t>FONASA is a fund that transfers an amount of money to the health care provider that is serving the beneficiary. These health care providers may be public or private sector institutions. The beneficiary chooses the health care provider. The amount that FONASA transfers varies with the age of the beneficiary, with eight different ranges in the shape of a “U.” The amount is larger for those between 15 and 64 years of age (and is less for all other age ranges), and is greater for women than for men. The tax that is allocated to FONASA is composed of an employers’ contribution rate of 5% of the beneficiary’s salary, and a personal rate, which is also proportional to the salary. The base personal rate is 3% of the salary, with an additional charge if the worker’s income exceeds a certain limit. This additional rate is 3% if the worker has dependents and 1.5% if he or she does not.</t>
  </si>
  <si>
    <t xml:space="preserve">The beneficiaries are workers in a dependent work relationship, those who are sole proprietors or business owners with up to one additional employee besides themselves, and their spouses and dependent children under 18, or dependent disabled adult children. The system currently covers some inactive workers, and the intention for the future is to attain universal coverage. To gain access to the service, the worker must be contributing to FONASA, be working at least 13 days or 104 hours per month, or receive a minimum wage that makes it possible for the worker’s contribution to cover the cost of the transfer. If the worker does not meet these requirements, the employer is allowed to pay an additional contribution that covers the difference. </t>
  </si>
  <si>
    <t>Describe other in-kind transfers such as housing, urban infrastructure, etc. For each item, put complete reference/source (including specific page numbers and/or weblink with date of use). Note that we consider food assistance programs as a direct transfer rather than an in-kind transfer.</t>
  </si>
  <si>
    <t>Provide any additional country-specific information that you feel is relevant or that is requested.</t>
  </si>
  <si>
    <t>Year</t>
  </si>
  <si>
    <t>Survey info</t>
  </si>
  <si>
    <t>Survey name</t>
  </si>
  <si>
    <t>Acronym</t>
  </si>
  <si>
    <t>Link to Microdata</t>
  </si>
  <si>
    <t>Observations</t>
  </si>
  <si>
    <t>Coverage (e.g., national or urban only)</t>
  </si>
  <si>
    <t>Representative at…</t>
  </si>
  <si>
    <t>Nonresponse rate</t>
  </si>
  <si>
    <t>Income</t>
  </si>
  <si>
    <t>Components</t>
  </si>
  <si>
    <t>Name of variable in data set</t>
  </si>
  <si>
    <t>Includes</t>
  </si>
  <si>
    <t>Survey Question</t>
  </si>
  <si>
    <t>Notes</t>
  </si>
  <si>
    <t>Market income</t>
  </si>
  <si>
    <t>Labor Income</t>
  </si>
  <si>
    <t xml:space="preserve">        Corporate Income</t>
  </si>
  <si>
    <t>Gross property income</t>
  </si>
  <si>
    <t>Private transfers</t>
  </si>
  <si>
    <t xml:space="preserve">         Private pensions</t>
  </si>
  <si>
    <t xml:space="preserve">         Other</t>
  </si>
  <si>
    <t>Remittances</t>
  </si>
  <si>
    <t>Alimony Payments</t>
  </si>
  <si>
    <t>Imputed rent from owner-occupied housing</t>
  </si>
  <si>
    <t>Auto-consumption</t>
  </si>
  <si>
    <t>add additional rows as necessary</t>
  </si>
  <si>
    <t>Net market income</t>
  </si>
  <si>
    <t>Direct taxes</t>
  </si>
  <si>
    <t xml:space="preserve">           Income Tax</t>
  </si>
  <si>
    <t xml:space="preserve">           Other direct taxes</t>
  </si>
  <si>
    <t xml:space="preserve">Employee contributions to social security </t>
  </si>
  <si>
    <t xml:space="preserve">          Pensions</t>
  </si>
  <si>
    <t xml:space="preserve">          Health and others</t>
  </si>
  <si>
    <t>Disposable income</t>
  </si>
  <si>
    <t>Direct monetary transfers</t>
  </si>
  <si>
    <t>Indirect subsidies</t>
  </si>
  <si>
    <t>Indirect taxes</t>
  </si>
  <si>
    <t>Final income</t>
  </si>
  <si>
    <t>In-kind transfers</t>
  </si>
  <si>
    <t xml:space="preserve">          Education</t>
  </si>
  <si>
    <t xml:space="preserve">               Pre-school</t>
  </si>
  <si>
    <t xml:space="preserve">               Primary</t>
  </si>
  <si>
    <t xml:space="preserve">               Secondary</t>
  </si>
  <si>
    <t xml:space="preserve">               Tertiary</t>
  </si>
  <si>
    <t xml:space="preserve">          Health</t>
  </si>
  <si>
    <t xml:space="preserve">               Hospitalization</t>
  </si>
  <si>
    <t xml:space="preserve">               Children's centers</t>
  </si>
  <si>
    <t xml:space="preserve">               assistance to vulnerable groups</t>
  </si>
  <si>
    <t xml:space="preserve">          Other social services</t>
  </si>
  <si>
    <t>In-kind taxes</t>
  </si>
  <si>
    <t>Co-payments</t>
  </si>
  <si>
    <t>User costs</t>
  </si>
  <si>
    <t>Opportunity costs</t>
  </si>
  <si>
    <t>Participation costs</t>
  </si>
  <si>
    <t>A2. Sociodemographic Characteristics: Education, Health &amp; Other Sociodemographic Indicators</t>
  </si>
  <si>
    <t>A3. Evolution of Inequality and Poverty</t>
  </si>
  <si>
    <t>A4. Evolution of Macroeconomic Indicators</t>
  </si>
  <si>
    <t>Section B: Description of Data</t>
  </si>
  <si>
    <t>Are both payments in cash and payments in kind accounted for in the survey?</t>
  </si>
  <si>
    <t>Are the total amounts of national income coming from each of the above sources available in national accounts or administrative data?</t>
  </si>
  <si>
    <t>What is the recall period for consumption?</t>
  </si>
  <si>
    <t>Does your survey’s consumption data include a question about how each good was obtained, with one of the options being produced for own consumption</t>
  </si>
  <si>
    <t>If not, is there a question about the value of goods produced for own consumption?</t>
  </si>
  <si>
    <t>If not, how will auto-consumption be estimated?</t>
  </si>
  <si>
    <t>Does your survey include a question for home owners about the estimated rental value of their home such as “If you were renting out this home, how much you would charge?” or “If you were renting this home, how much would you expect to pay?</t>
  </si>
  <si>
    <t>If so, please comment on the reliability of these estimates.</t>
  </si>
  <si>
    <t>If not, does your survey ask renters how much they pay in rent per month? If so, what other variables could you use in a regression to predict rental values for owner occupiers?</t>
  </si>
  <si>
    <t>Direct Taxes and Contributions</t>
  </si>
  <si>
    <t>Are wages and salaries reported gross of tax or net of tax?</t>
  </si>
  <si>
    <t>Is revenue collection primarily carried out by the federal/central government, or are state/provincial and municipal taxes important in your country as well?</t>
  </si>
  <si>
    <t>How prevalent is informality and tax evasion in your country? For the direct taxes that are not taken from the survey, what questions in the survey can be used to help identify which workers most likely worked in the informal sector or evaded direct taxes?</t>
  </si>
  <si>
    <t>Are total amounts of revenue collected from each of these taxes available in national accounts or administrative data?</t>
  </si>
  <si>
    <t>Does your Survey contain both income and consumption data</t>
  </si>
  <si>
    <t>Which of the following labour market components are included in your survey?</t>
  </si>
  <si>
    <t>Labour Income: Wages, salary, self-employment income, Commission, Tips, Vacation pay, overtime bonuses, Fringe Benefits</t>
  </si>
  <si>
    <t>Business Income: Non-farm and Farm Income</t>
  </si>
  <si>
    <t>Retirement Income</t>
  </si>
  <si>
    <t>Corporate Income : Interest, Dividends</t>
  </si>
  <si>
    <t>Gross Property Income</t>
  </si>
  <si>
    <t>Private pensions</t>
  </si>
  <si>
    <t>Alimony received</t>
  </si>
  <si>
    <t xml:space="preserve">Child support received </t>
  </si>
  <si>
    <t>Other Private transfers</t>
  </si>
  <si>
    <t>What direct taxes exist in your country? Potential direct taxes include:</t>
  </si>
  <si>
    <t>Individual income taxes paid by employee</t>
  </si>
  <si>
    <t>Individual income taxes paid by employer</t>
  </si>
  <si>
    <t>Payroll taxes</t>
  </si>
  <si>
    <t>Corporate income taxes</t>
  </si>
  <si>
    <t>Property taxes</t>
  </si>
  <si>
    <t>Which of the above direct taxes are included in your survey?</t>
  </si>
  <si>
    <t>Do these totals include revenues at the federal/central government level only, or at the state/provincial and municipal levels as well?</t>
  </si>
  <si>
    <t>What public contributions exist in your country? Potential contributions include:</t>
  </si>
  <si>
    <t>Contributions to the contributory pension system</t>
  </si>
  <si>
    <t>Contributions to the contributory public health insurance system</t>
  </si>
  <si>
    <t>Contributions to publicly-run unemployment insurance systems, etc.</t>
  </si>
  <si>
    <t>Other contributions</t>
  </si>
  <si>
    <t>Which of the above contributions are included in your survey?</t>
  </si>
  <si>
    <t>Are total amounts collected from each of these contributions available in national accounts or administrative data?</t>
  </si>
  <si>
    <t>Direct Transfers</t>
  </si>
  <si>
    <t>Do the following direct transfers exist in your country?</t>
  </si>
  <si>
    <t>Non-contributory pension program</t>
  </si>
  <si>
    <t>Conditional cash transfer programs</t>
  </si>
  <si>
    <t>Unconditional cash transfer/minimum income programs</t>
  </si>
  <si>
    <t>Cash transfers to farmers</t>
  </si>
  <si>
    <t>Publicly funded scholarships</t>
  </si>
  <si>
    <t>Other government cash transfers/welfare assistance programs</t>
  </si>
  <si>
    <t>Food transfers</t>
  </si>
  <si>
    <t>School lunch programs</t>
  </si>
  <si>
    <t>Other food/nutrition programs</t>
  </si>
  <si>
    <t>Which of the above direct transfers are included in your survey?</t>
  </si>
  <si>
    <t>If not, is total spending (including administrative costs) available in national accounts or administrative data? Are estimates of the size of administrative costs of the program available, either from the government or from secondary sources?</t>
  </si>
  <si>
    <t>Are cash transfer programs mainly administered by the federal/central government, or are cash transfers at the state/provincial and municipal levels important as well?</t>
  </si>
  <si>
    <t>Which of the following consumption items are subsidized (for at least a subset of the population) in your country?</t>
  </si>
  <si>
    <t>Fuel: Gasoline, diesel, natural gas</t>
  </si>
  <si>
    <t>Electricity</t>
  </si>
  <si>
    <t>Water</t>
  </si>
  <si>
    <t>Food</t>
  </si>
  <si>
    <t>Communication</t>
  </si>
  <si>
    <t>Transportation</t>
  </si>
  <si>
    <t>Manufacturing</t>
  </si>
  <si>
    <t>Farming Inputs</t>
  </si>
  <si>
    <t>Interest rates for farmers</t>
  </si>
  <si>
    <t>Other agricultural subsidies</t>
  </si>
  <si>
    <t>For each of the subsidies in your country, who is eligible to receive the subsidy?</t>
  </si>
  <si>
    <t>Is the total spent on each of these subsidies available in national accounts or administrative data?</t>
  </si>
  <si>
    <t>Does your survey contain the consumption data necessary to impute recipients of the subsidy and how much they received?</t>
  </si>
  <si>
    <t>If fuel subsidies are important, is there an input-output matrix available for your country?</t>
  </si>
  <si>
    <t>If utility (water, electricity, communication, transport) subsidies are important, are the tariff structures available?</t>
  </si>
  <si>
    <t>If not, is it possible to impute/simulate the benefit in some other way?</t>
  </si>
  <si>
    <t>Indirect Taxes</t>
  </si>
  <si>
    <t>Is the total amount collected from indirect taxes available in national accounts or administrative data?</t>
  </si>
  <si>
    <t>How prevalent is evasion of indirect taxes in your country?</t>
  </si>
  <si>
    <t>How does evasion of indirect taxes differ between rural and urban areas?</t>
  </si>
  <si>
    <t>Does your survey include consumption data to impute indirect taxes?</t>
  </si>
  <si>
    <t>If so, does each item consumed include a question about the place of purchase (e.g., supermarket, farmer’s market, flea market, etc.)?</t>
  </si>
  <si>
    <t>If each item does not include a question about place of purchase, is there a general question about the place where the individual/household normally shops?</t>
  </si>
  <si>
    <t>If neither of these is available, how will evasion be incorporated into the analysis?</t>
  </si>
  <si>
    <t>If not, is a secondary source available that has estimated the incidence of indirect taxes, for example by market or disposable income decile?</t>
  </si>
  <si>
    <t>Does the government provide free public education in your country?</t>
  </si>
  <si>
    <t>Are there user fees (direct or indirect in the form of required uniforms and school supplies)?</t>
  </si>
  <si>
    <t>Does partially-subsidized education exist in your country?</t>
  </si>
  <si>
    <t>Does free or partially subsidized pre-school exist in your country?</t>
  </si>
  <si>
    <t>Does free or partially subsidized tertiary education exist in your country?</t>
  </si>
  <si>
    <t>For those attending school, does your survey include a question specifying what type of school they attend (public, partially subsidized, private)?</t>
  </si>
  <si>
    <t>Is the amount of public spending per student available?</t>
  </si>
  <si>
    <t>Can this data be disaggregated by education level (pre-school, primary, lower secondary, upper secondary, tertiary)?</t>
  </si>
  <si>
    <t>Can this data be disaggregated by sub-national regions for which the survey is representative (for example, spending per student by level in each state, where the survey is representative at the state level)?</t>
  </si>
  <si>
    <t>Does the government provide free public health services in your country?</t>
  </si>
  <si>
    <t>Are there user fees?</t>
  </si>
  <si>
    <t>Who is eligible to receive services?</t>
  </si>
  <si>
    <t>What services are covered?</t>
  </si>
  <si>
    <t>Do certain facilities offer health services that are partially subsidized by the government?</t>
  </si>
  <si>
    <t>Does a public health insurance scheme exist in your country?</t>
  </si>
  <si>
    <t>If so, explain how the scheme operates.</t>
  </si>
  <si>
    <t>Does your survey include questions about the use of public health services? Specifically:</t>
  </si>
  <si>
    <t>What type of service was received</t>
  </si>
  <si>
    <t>What type of facility provided the service (free/fully public, partially subsidized, private)</t>
  </si>
  <si>
    <t>How many visits were made during the recall period</t>
  </si>
  <si>
    <t>Whether the patient paid any expenses out of pocket, and if so how much</t>
  </si>
  <si>
    <t>What is the recall period for the use of health facilities?</t>
  </si>
  <si>
    <t>Is the amount of public spending on health services available?</t>
  </si>
  <si>
    <t>Can you distinguish between spending on fully public facilities and partially subsidized facilities (where applicable)?</t>
  </si>
  <si>
    <t>Can spending be disaggregated by type of service received (e.g., primary care, in-patient care, and preventative care)?</t>
  </si>
  <si>
    <t>Can spending be disaggregated by sub-national regions for which the survey is representative (for example, spending by level in each state, where the survey is representative at the state level)?</t>
  </si>
  <si>
    <t>Is the amount of user fees collected from public health facilities available?</t>
  </si>
  <si>
    <t>Is there a question on the survey indicating who is covered by the public health insurance scheme?</t>
  </si>
  <si>
    <t>Housing Subsidies</t>
  </si>
  <si>
    <t>Does the government subsidize housing?</t>
  </si>
  <si>
    <t>Who is eligible to receive government-subsidized housing?</t>
  </si>
  <si>
    <t>Is the total spent on each of subsidized housing available in national accounts or administrative data?</t>
  </si>
  <si>
    <t>Does your survey include a question on who receives housing subsidies?</t>
  </si>
  <si>
    <t>If included in the survey, are contributions to the contributory pension system contained in a separate question from the other types of contributions?</t>
  </si>
  <si>
    <t>Data on Income and Consumption</t>
  </si>
  <si>
    <t>Are total benefits paid by the program (not total spending including administrative costs) available in national accounts or administrative data?</t>
  </si>
  <si>
    <t>In-Kind Education</t>
  </si>
  <si>
    <t>In-Kind Health</t>
  </si>
  <si>
    <t>Other Information</t>
  </si>
  <si>
    <t>Location (urban/rural)</t>
  </si>
  <si>
    <t>Data on Race and ethnicity</t>
  </si>
  <si>
    <t>PUT NAME OF COUNTRY IN COLUMN C</t>
  </si>
  <si>
    <t>TOTAL POPULATION</t>
  </si>
  <si>
    <t>COMMENTS</t>
  </si>
  <si>
    <t>SOURCE</t>
  </si>
  <si>
    <t>Economic crisis or recession</t>
  </si>
  <si>
    <t>Commodity boom</t>
  </si>
  <si>
    <t>Elections (presidential, nationwide or other of significance)</t>
  </si>
  <si>
    <t>Coup</t>
  </si>
  <si>
    <t>Civil conflict</t>
  </si>
  <si>
    <t>War</t>
  </si>
  <si>
    <t>Natural disaster</t>
  </si>
  <si>
    <t>Epidemic</t>
  </si>
  <si>
    <t>Other adverse or positive shock (specify)</t>
  </si>
  <si>
    <t>Does country receive foreign assistance:</t>
  </si>
  <si>
    <t>Total</t>
  </si>
  <si>
    <t>From multilateral donors</t>
  </si>
  <si>
    <t>From bilateral official donors</t>
  </si>
  <si>
    <t>From bilateral NGO donors</t>
  </si>
  <si>
    <t>Yes/No 
(when applicable)</t>
  </si>
  <si>
    <t>Does the country have:</t>
  </si>
  <si>
    <t>YEAR
(when applicable)</t>
  </si>
  <si>
    <t>Constitutional or legal restrictions on size of fiscal deficit</t>
  </si>
  <si>
    <t>Constitutional or legal restrictions on how much to raise from taxes and/or spend on specific items</t>
  </si>
  <si>
    <t>Ranking by Doing Business Index--World Bank</t>
  </si>
  <si>
    <t>Ranking by Human Development Index--UNDP</t>
  </si>
  <si>
    <t>Ranking by Corruption Perceptions Index--Transparency International</t>
  </si>
  <si>
    <t>Ranking by Gender Equality Index --UNDP</t>
  </si>
  <si>
    <t>Ranking by Other/s (specify)</t>
  </si>
  <si>
    <t>Classification by World Bank (Low income, etc.)</t>
  </si>
  <si>
    <t>DATA or TYPE
(when applicable)</t>
  </si>
  <si>
    <t>a democracy</t>
  </si>
  <si>
    <t>ruled by a monarch or religious leader</t>
  </si>
  <si>
    <t>a presidential system</t>
  </si>
  <si>
    <t>a parliamentary system?</t>
  </si>
  <si>
    <t>a federal system</t>
  </si>
  <si>
    <t>a centralized government system</t>
  </si>
  <si>
    <t>Other (specify)</t>
  </si>
  <si>
    <t>Occupation by another country or force</t>
  </si>
  <si>
    <t>Fiscal rules to manage fluctuations in commodity prices</t>
  </si>
  <si>
    <t>Higher than usual foreign assistance</t>
  </si>
  <si>
    <t>Large influx of refugees</t>
  </si>
  <si>
    <t>Sanctions by foreign powers</t>
  </si>
  <si>
    <t>Is country:</t>
  </si>
  <si>
    <t>Drug-related violence or other violence related to organized crime</t>
  </si>
  <si>
    <t>Social instability</t>
  </si>
  <si>
    <t>Political instability</t>
  </si>
  <si>
    <t>Fill out rows below:</t>
  </si>
  <si>
    <t xml:space="preserve">ADD ROWS FOR THE VALUES OF THE NATIONAL POVERTY LINES IN DAILY PPP VALUES. TO CONVERT MONTHLY LINES TO DAILY MULTIPLY THE MONTHLY VALUES BY 12 AND DIVIDE BY 365. IF THERE ARE RURAL AND URBAN LINES, PLEASE REPORT BOTH. IF THERE ARE MULTIPLE LINES AND YOU WANT TO CONVERT THEM INTO ONE, TAKE THE WEIGHTED AVERAGES WITH THE POPULATION SHARES AS WEIGHTS.  FOR INSTRUCTIONS ON HOW TO CONVERT POVERTY LINES IN LOCAL CURRENCY INTO PPP, PLEASE SEE HANDBOOK. IT IS VERY IMPORTANT TO READ THE INSTRUCTIONS AS THIS IS A COMMON SOURCE OF ERROR.   </t>
  </si>
  <si>
    <t>From Employees</t>
  </si>
  <si>
    <t>From Employers</t>
  </si>
  <si>
    <t>Excise Taxes</t>
  </si>
  <si>
    <t>Customs Duties</t>
  </si>
  <si>
    <t>Grants</t>
  </si>
  <si>
    <t>Fuel</t>
  </si>
  <si>
    <t>Pre-school</t>
  </si>
  <si>
    <t>Primary</t>
  </si>
  <si>
    <t>Secondary</t>
  </si>
  <si>
    <t>Tertiary</t>
  </si>
  <si>
    <t>Fiscal Balance &amp; Government Debt by IMF Functional Classification</t>
  </si>
  <si>
    <t>Primary Fiscal Balance, Including Grants</t>
  </si>
  <si>
    <t>Primary Fiscal Balance, Excluding Grants</t>
  </si>
  <si>
    <t>Gross Domestic Government Debt</t>
  </si>
  <si>
    <t>Instructions:</t>
  </si>
  <si>
    <t>From Self-Employed</t>
  </si>
  <si>
    <t>Payroll Tax</t>
  </si>
  <si>
    <t>Taxes on Property</t>
  </si>
  <si>
    <t>VAT</t>
  </si>
  <si>
    <t>Sales Tax</t>
  </si>
  <si>
    <t>Post-secondary non-tertiary</t>
  </si>
  <si>
    <t>Housing</t>
  </si>
  <si>
    <t>Water &amp; Sanitation</t>
  </si>
  <si>
    <t>Rural Roads</t>
  </si>
  <si>
    <t>PUT COUNTRY POPULATION IN COLUMN C</t>
  </si>
  <si>
    <t>For PPP converstion factor go to the World Bank World Development Indicators</t>
  </si>
  <si>
    <t>Total Expenditure</t>
  </si>
  <si>
    <t>Defense Spending</t>
  </si>
  <si>
    <t>Social Spending</t>
  </si>
  <si>
    <t>Social Protection</t>
  </si>
  <si>
    <t>Near Cash Transfers (Food, School Uniforms, etc.)</t>
  </si>
  <si>
    <r>
      <rPr>
        <sz val="11"/>
        <color rgb="FF000000"/>
        <rFont val="Garamond"/>
        <family val="1"/>
      </rPr>
      <t>Old-Age Pensions</t>
    </r>
  </si>
  <si>
    <r>
      <t xml:space="preserve">Education </t>
    </r>
    <r>
      <rPr>
        <i/>
        <sz val="11"/>
        <color rgb="FF000000"/>
        <rFont val="Garamond"/>
        <family val="1"/>
      </rPr>
      <t>of which</t>
    </r>
  </si>
  <si>
    <r>
      <t xml:space="preserve">Social Insurance </t>
    </r>
    <r>
      <rPr>
        <i/>
        <sz val="11"/>
        <color rgb="FF000000"/>
        <rFont val="Garamond"/>
        <family val="1"/>
      </rPr>
      <t>of which</t>
    </r>
  </si>
  <si>
    <r>
      <t xml:space="preserve">Social Assistance </t>
    </r>
    <r>
      <rPr>
        <i/>
        <sz val="11"/>
        <color rgb="FF000000"/>
        <rFont val="Garamond"/>
        <family val="1"/>
      </rPr>
      <t>of which</t>
    </r>
  </si>
  <si>
    <r>
      <t xml:space="preserve">Health </t>
    </r>
    <r>
      <rPr>
        <i/>
        <sz val="11"/>
        <color rgb="FF000000"/>
        <rFont val="Garamond"/>
        <family val="1"/>
      </rPr>
      <t>of which</t>
    </r>
  </si>
  <si>
    <r>
      <t xml:space="preserve">Subsidies </t>
    </r>
    <r>
      <rPr>
        <i/>
        <sz val="11"/>
        <color rgb="FF000000"/>
        <rFont val="Garamond"/>
        <family val="1"/>
      </rPr>
      <t>of which</t>
    </r>
  </si>
  <si>
    <t>On Inputs for Agriculture</t>
  </si>
  <si>
    <r>
      <t xml:space="preserve">Infrastructure </t>
    </r>
    <r>
      <rPr>
        <i/>
        <sz val="11"/>
        <color rgb="FF000000"/>
        <rFont val="Garamond"/>
        <family val="1"/>
      </rPr>
      <t>of which</t>
    </r>
  </si>
  <si>
    <r>
      <t xml:space="preserve">Housing &amp; Urban </t>
    </r>
    <r>
      <rPr>
        <i/>
        <sz val="11"/>
        <color rgb="FF000000"/>
        <rFont val="Garamond"/>
        <family val="1"/>
      </rPr>
      <t>of which</t>
    </r>
  </si>
  <si>
    <r>
      <t xml:space="preserve">Energy </t>
    </r>
    <r>
      <rPr>
        <i/>
        <sz val="11"/>
        <color rgb="FF000000"/>
        <rFont val="Garamond"/>
        <family val="1"/>
      </rPr>
      <t>of which</t>
    </r>
  </si>
  <si>
    <r>
      <t xml:space="preserve">Definition of General Government from IMF, </t>
    </r>
    <r>
      <rPr>
        <b/>
        <i/>
        <sz val="11"/>
        <color indexed="8"/>
        <rFont val="Garamond"/>
        <family val="1"/>
      </rPr>
      <t>Government Finance Statistics Manual 2014</t>
    </r>
  </si>
  <si>
    <t>Note: all of the above must COINCIDE with information on table A5.</t>
  </si>
  <si>
    <t>C1. Construction of Income Concepts</t>
  </si>
  <si>
    <t>MARKET INCOME</t>
  </si>
  <si>
    <t>Gifts, proceeds from sale of durables.</t>
  </si>
  <si>
    <t>Autoconsumption</t>
  </si>
  <si>
    <t>Imputed rent for owner occupied housing</t>
  </si>
  <si>
    <t>Direct Taxes</t>
  </si>
  <si>
    <t>CONSUMABLE INCOME = DISPOSABLE INCOME + INDIRECT SUBSIDIES - INDIRECT TAXES</t>
  </si>
  <si>
    <t>SIDE ANALYSIS</t>
  </si>
  <si>
    <t>Subsidized portion of social security (social security "deficit" as a percent of total social security spending)</t>
  </si>
  <si>
    <t>C2. Key Assumptions</t>
  </si>
  <si>
    <t>Key Assumptions</t>
  </si>
  <si>
    <t>COUNTRY</t>
  </si>
  <si>
    <t>Date of MWB on which the following is based</t>
  </si>
  <si>
    <t>Name and email of contact person</t>
  </si>
  <si>
    <t>General Information</t>
  </si>
  <si>
    <t>Year of Survey</t>
  </si>
  <si>
    <t>Name of Survey and Link if available</t>
  </si>
  <si>
    <t xml:space="preserve">Does your survey report income or consumption or both? </t>
  </si>
  <si>
    <t>Does the survey report self-consumption?</t>
  </si>
  <si>
    <t>Does the survey report imputed rent for owner's occupied housing?</t>
  </si>
  <si>
    <t>Is the income concept reported in the survey before or after taxes both for wage earners and self-employed? If unspecified, which assumptions did you make?</t>
  </si>
  <si>
    <t>Describe any particular assumption in construction of international or national poverty lines used in analysis</t>
  </si>
  <si>
    <t>List levels of schooling included under education transfers and the years that correspond to each (e.g., primary 6 years or primary 4 years, etc)</t>
  </si>
  <si>
    <t>List levels of health services included (e.g., contributory and noncontributory; primary, etc.)</t>
  </si>
  <si>
    <t>List other transfers in kind (housing, etc) included</t>
  </si>
  <si>
    <t>List any other tax or transfer included in the construction of income concepts not specified above</t>
  </si>
  <si>
    <t>Country Name</t>
  </si>
  <si>
    <t>Tax Expenditures</t>
  </si>
  <si>
    <t>Total Population</t>
  </si>
  <si>
    <t>SURVEY YEAR</t>
  </si>
  <si>
    <t>AUTHOR/S</t>
  </si>
  <si>
    <t>DATE OF MWB</t>
  </si>
  <si>
    <t>PPP CONVERSION FACTOR</t>
  </si>
  <si>
    <t>(YEAR OF PPP)</t>
  </si>
  <si>
    <t>Health</t>
  </si>
  <si>
    <t>Education</t>
  </si>
  <si>
    <r>
      <t xml:space="preserve">Instructions: </t>
    </r>
    <r>
      <rPr>
        <sz val="11"/>
        <color theme="1"/>
        <rFont val="Calibri"/>
        <family val="2"/>
        <scheme val="minor"/>
      </rPr>
      <t xml:space="preserve">Complete this sheet for each group being evaluated (ethno/racial group, etc.) using data from reliable sources such as the International Labour Organization (ILO), Organisation for Economic Co-operation and Development (OECD), Socio-Economic Database for Latin America and the Caribbean (SEDLAC), World Bank's World Development Indicators (WDI), World Health Organization (WHO), etc. If possible, obtain data for the same year of the survey being used for the CEQ study. Feel free to add additional indicators that are applicable for your country. In Column H please note the definition of the indicator. Should the definition that you use vary from what is currently in Column H, please alter the definition in Column H accordingly. If you examine a different age group, etc. please be sure to make note of this change in indicator in Column B.  </t>
    </r>
  </si>
  <si>
    <t>NATIONAL TOTAL</t>
  </si>
  <si>
    <t xml:space="preserve">MALE </t>
  </si>
  <si>
    <t>FEMALE</t>
  </si>
  <si>
    <t>YEAR</t>
  </si>
  <si>
    <t>SOURCE
(Include link if applicable.)</t>
  </si>
  <si>
    <t>DEFINITION 
(Please modify definition of indicator if a source is used that defines the indicator differently.)</t>
  </si>
  <si>
    <t>POPULATION</t>
  </si>
  <si>
    <t>"Total Population is based on the de facto definition of population, which counts all residents regardless of legal status or citizenship--except for the refugees not permanently settled in the country of asylum, who are generally considered part of the population of their country of origin." (Word Development Indicators, http://data.worldbank.org/indicator/SP.POP.TOTL, accessed June 7, 2015)</t>
  </si>
  <si>
    <t>Population Aged Under 5 years (number)</t>
  </si>
  <si>
    <t>Population Aged Under 5 years (% of total population)</t>
  </si>
  <si>
    <t>Population Aged 6-14 years (number)</t>
  </si>
  <si>
    <t>Population Aged 6-14 years (% of total population)</t>
  </si>
  <si>
    <t>Population Aged 15-64 years (number)</t>
  </si>
  <si>
    <t>Population Aged 15-64 years (% of total population)</t>
  </si>
  <si>
    <t>Population aged 65 years and over (number)</t>
  </si>
  <si>
    <t>Population aged 65 years and over (% of total population)</t>
  </si>
  <si>
    <t>Total Urban Population</t>
  </si>
  <si>
    <t>"Urban population refers to people living in urban areas as defined by national statistical offices."(World Development Indicators, http://data.worldbank.org/indicator/SP.URB.TOTL, accesed June 7, 2015)</t>
  </si>
  <si>
    <t>Urban Population Aged Under 5 years (number)</t>
  </si>
  <si>
    <t>Urban Population Aged Under 5 years (% of total population)</t>
  </si>
  <si>
    <t>Urban Population Aged 6-14 years (number)</t>
  </si>
  <si>
    <t>Urban Population Aged 6-14 years (% of total population)</t>
  </si>
  <si>
    <t>Urban Population Aged 15-64 years (number)</t>
  </si>
  <si>
    <t>Urban Population Aged 15-64 years (% of total population)</t>
  </si>
  <si>
    <t>Urban Population aged 65 years and over (number)</t>
  </si>
  <si>
    <t>Urban Population aged 65 years and over (% of total population)</t>
  </si>
  <si>
    <t>Total Rural Population</t>
  </si>
  <si>
    <t xml:space="preserve">"Rural population refers to people living in rural areas as defined by national statistical offices." (World Development Indicators, http://data.worldbank.org/indicator/SP.RUR.TOTL, accessed June 7, 2015). </t>
  </si>
  <si>
    <t>Rural Population Aged Under 5 years (number)</t>
  </si>
  <si>
    <t>Rural Population Aged Under 5 years (% of total population)</t>
  </si>
  <si>
    <t>Rural Population Aged 6-14 years (number)</t>
  </si>
  <si>
    <t>Rural Population Aged 6-14 years (% of total population)</t>
  </si>
  <si>
    <t>Rural Population Aged 15-64 years (number)</t>
  </si>
  <si>
    <t>Rural Population Aged 15-64 years (% of total population)</t>
  </si>
  <si>
    <t>Rural Population aged 65 years and over (number)</t>
  </si>
  <si>
    <t>Rural Population aged 65 years and over (% of total population)</t>
  </si>
  <si>
    <t>Annual Population Growth Rate (%)</t>
  </si>
  <si>
    <t>"Population growth (annual %) is the exponential rate of growth of midyear population from year t-1 to t, expressed as a percentage." (World Development Indicators, http://data.worldbank.org/indicator/SP.POP.GROW, accessed June 7, 2015)</t>
  </si>
  <si>
    <t>Net Migration Rate (number per 1,000 population)</t>
  </si>
  <si>
    <t>"Net migration is the net total of migrants during the period, that is, the total number of immigrants less the annual number of emigrants, including both citizens and noncitizens." (World Development Indicators, http://data.worldbank.org/indicator/SM.POP.NETM, accessed June 7, 2015)</t>
  </si>
  <si>
    <r>
      <rPr>
        <b/>
        <sz val="12"/>
        <color rgb="FF000000"/>
        <rFont val="Calibri"/>
        <family val="2"/>
        <scheme val="minor"/>
      </rPr>
      <t>Inflow Migration Rate (number)</t>
    </r>
  </si>
  <si>
    <t xml:space="preserve">Total annual number of immigrants into the country. </t>
  </si>
  <si>
    <t>Outflow Migration Rate (number)</t>
  </si>
  <si>
    <t xml:space="preserve">Total annual number of emigrants out of the country. </t>
  </si>
  <si>
    <t xml:space="preserve">EDUCATION </t>
  </si>
  <si>
    <t>School Enrollment Rates</t>
  </si>
  <si>
    <t xml:space="preserve">     Gross Pre-primary School (%)</t>
  </si>
  <si>
    <t>"Total is the total enrollment in pre-primary education, regardless of age, expressed as a percentage of the total population of official pre-primary education age."(World Development Indicators, http://data.worldbank.org/indicator/SE.PRE.ENRR, accessed June 7, 2015)</t>
  </si>
  <si>
    <t xml:space="preserve">     Net Primary School (%)</t>
  </si>
  <si>
    <t>"Net enrollment rate is the ratio of children of official school age who are enrolled in school to the population of the corresponding official school age." (World Development Indicators, http://data.worldbank.org/indicator/SE.PRM.NENR, accessed June 7, 2015)</t>
  </si>
  <si>
    <t xml:space="preserve">     Gross Primary School (%)</t>
  </si>
  <si>
    <t>"Total is the total enrollment in primary education, regardless of age, expressed as a percentage of the population of official primary education age." (World Development Indicators, http://data.worldbank.org/indicator/SE.PRM.ENRR, accessed June 7, 2015)</t>
  </si>
  <si>
    <t xml:space="preserve">     Net Secondary School (%)</t>
  </si>
  <si>
    <t>"Net enrollment rate is the ratio of children of official school age who are enrolled in school to the population of the corresponding official school age." (World Development Indicators, http://data.worldbank.org/indicator/SE.SEC.NENR, accessed June 7, 2015)</t>
  </si>
  <si>
    <t xml:space="preserve">     Gross Secondary School (%)</t>
  </si>
  <si>
    <t>"Total enrollment in secondary education, regardless of age, expressed as a percentage of the population of official secondary education age." (World Development Indicators, http://data.worldbank.org/indicator/SE.SEC.ENRR, accessed June 7, 2015)</t>
  </si>
  <si>
    <t xml:space="preserve">     Total Vocational School (number of pupils)</t>
  </si>
  <si>
    <t>"Total is the total number of students enrolled in technical/vocational programmes at public and private secondary education institutions." (World Development Indicators, , accessed June 7, 2015)</t>
  </si>
  <si>
    <t xml:space="preserve">     Gross University (%)</t>
  </si>
  <si>
    <t>Total enrollment in university regardless of age, expressed as a percentage of the total population of the five-year age group following on from secondary school leaving.</t>
  </si>
  <si>
    <t xml:space="preserve">     Total Post-graduate (number of pupils)</t>
  </si>
  <si>
    <t xml:space="preserve">Total enrollment in post-graduate degrees regardless of age. </t>
  </si>
  <si>
    <t>School Attendance Rates (Gross)</t>
  </si>
  <si>
    <t>"School attendance is defined as attendance at any regular accredited educational institution or programme, public or private, for organized learning at any level of education at the time of the census or, if the census is taken during the vacation period at the and of the school year, during the last school year." (United Nations Statistics Division, http://unstats.un.org/unsd/demographic/concerns/education/edmethods.htm, accessed June 8, 2015)</t>
  </si>
  <si>
    <t xml:space="preserve">     Pre-primary School</t>
  </si>
  <si>
    <t xml:space="preserve">     Primary School</t>
  </si>
  <si>
    <t xml:space="preserve">     Secondary School</t>
  </si>
  <si>
    <t xml:space="preserve">     Vocational School</t>
  </si>
  <si>
    <t xml:space="preserve">     University</t>
  </si>
  <si>
    <t xml:space="preserve">     Post-graduate</t>
  </si>
  <si>
    <t>Education Completion Rate</t>
  </si>
  <si>
    <t xml:space="preserve">     Primary School (%)</t>
  </si>
  <si>
    <t>According to the World Bank, the primary school completion rate is, "the number of new entrants (enrollments minus repeaters) in the last grade of primary education, regardless of age, divided by the population at the entrance age for the last grade of primary education." (World Development Indicators, http://data.worldbank.org/indicator/SE.PRM.CMPT.ZS, accessed June 7, 2015)</t>
  </si>
  <si>
    <t xml:space="preserve">     Secondary School (%)</t>
  </si>
  <si>
    <t>Secondary completion rate is the number of new entrants (enrollments minus repeaters) in the last grade of secondary education, regardless of age, divided by the population at the entrance age for the last grade of secondary education.</t>
  </si>
  <si>
    <t xml:space="preserve">     Vocational School (%)</t>
  </si>
  <si>
    <t xml:space="preserve">Number of new entrants to vocational school, regardless of age, who graduated from their program. </t>
  </si>
  <si>
    <t xml:space="preserve">     University (%)</t>
  </si>
  <si>
    <t xml:space="preserve">Number of new entrants to university, regardless of age, who graduated from their program. </t>
  </si>
  <si>
    <t xml:space="preserve">     Post-graduate (%)</t>
  </si>
  <si>
    <t xml:space="preserve">Number of new entrants to post-graduate education programs, regardless of age, who graduated from their program. </t>
  </si>
  <si>
    <t>Years of Schooling Completed (25-64) (average number)</t>
  </si>
  <si>
    <t xml:space="preserve">Average number of years of education received by people ages 25-64. </t>
  </si>
  <si>
    <t xml:space="preserve">Educational Attainment (ages 25-64) </t>
  </si>
  <si>
    <t xml:space="preserve">Proportion of the working age population, 25-24 years of age, which has completed at least primary school. </t>
  </si>
  <si>
    <t xml:space="preserve">Proportion of the working age population, 25-24 years of age, which has completed at least secondary school. </t>
  </si>
  <si>
    <t xml:space="preserve">Proportion of the working age population, 25-24 years of age, which has completed at least vocational school. </t>
  </si>
  <si>
    <t xml:space="preserve">Proportion of the working age population, 25-24 years of age, which has obtained at least a university degree. </t>
  </si>
  <si>
    <t xml:space="preserve">Proportion of the working age population, 25-24 years of age, which has obtained a post-graduate degree. </t>
  </si>
  <si>
    <t>School Drop Out Rates</t>
  </si>
  <si>
    <t xml:space="preserve">Proportion of primary school students who dropped out of primary school during the school year.  </t>
  </si>
  <si>
    <t xml:space="preserve">Proportion of secondary school students who dropped out of secondary school during the school year.  </t>
  </si>
  <si>
    <t xml:space="preserve">Proportion of vocational school students who dropped out of vocational school during the school year.  </t>
  </si>
  <si>
    <t xml:space="preserve">Proportion of university students who dropped out of the university during the school year.  </t>
  </si>
  <si>
    <t xml:space="preserve">Proportion of post-graduate students who dropped out of their programs during the school year.  </t>
  </si>
  <si>
    <t>Literacy Rates</t>
  </si>
  <si>
    <t xml:space="preserve">     Adult Total (% of people ages 15 and above)</t>
  </si>
  <si>
    <t>"Total is the percentage of the population age 15 and above who can, with understanding, read and write a short, simple statement on their everyday life. Generally, ‘literacy’ also encompasses ‘numeracy’, the ability to make simple arithmetic calculations. This indicator is calculated by dividing the number of literates aged 15 years and over by the corresponding age group population and multiplying the result by 100." (World Development Indicators, http://data.worldbank.org/indicator/SE.ADT.LITR.ZS, accessed June 7, 2015)</t>
  </si>
  <si>
    <t xml:space="preserve">     Youth (% of people ages 15-24)</t>
  </si>
  <si>
    <t>"Total is the number of people age 15 to 24 years who can both read and write with understanding a short simple statement on their everyday life, divided by the population in that age group. Generally, ‘literacy’ also encompasses ‘numeracy’, the ability to make simple arithmetic calculations." (World Development Indicators, http://data.worldbank.org/indicator/SE.ADT.1524.LT.ZS, accessed June 7, 2015)</t>
  </si>
  <si>
    <t>Pupil-Teacher Ratios</t>
  </si>
  <si>
    <t>"The number of pupils enrolled in primary school divided by the number of primary school teachers." (World Development Indicators, http://data.worldbank.org/indicator/SE.PRM.ENRL.TC.ZS, accessed June 7, 2015)</t>
  </si>
  <si>
    <t>"The number of pupils enrolled in secondary school divided by the number of secondary school teachers." (World Development Indicators, http://data.worldbank.org/indicator/SE.SEC.ENRL.TC.ZS, June 7, 2015)</t>
  </si>
  <si>
    <t>Repeaters</t>
  </si>
  <si>
    <t xml:space="preserve">     Primary (% of total enrollment)</t>
  </si>
  <si>
    <t>"The number of students enrolled in the same grade as in the previous year, as a percentage of all students enrolled in primary school. It is calculated by dividing the sum of repeaters in all grades of primary education by the total enrolment of primary education and multiplying the result by 100." (World Development Indicators, http://data.worldbank.org/indicator/SE.PRM.REPT.ZS, accessed June 7, 2015)</t>
  </si>
  <si>
    <t xml:space="preserve">     Secondary (% of total enrollment)</t>
  </si>
  <si>
    <t>"The number of students enrolled in the same grade as in the previous year, as a percentage of all students enrolled in secondary school. It is calculated by dividing the sum of repeaters in all grades of secondary education by the total enrolment of secondary education and multiplying the result by 100." (World Development Indicators, http://data.worldbank.org/indicator/SE.SEC.REPT.ZS, accessed June 7, 2015)</t>
  </si>
  <si>
    <t>Government Expenditure on Education</t>
  </si>
  <si>
    <t xml:space="preserve">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</si>
  <si>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 (World Development Indicators, http://data.worldbank.org/indicator/SE.XPD.TOTL.GD.ZS, accessed June 8, 2015)</t>
  </si>
  <si>
    <t xml:space="preserve">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</si>
  <si>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 (World Development Indicators, http://data.worldbank.org/indicator/SE.XPD.TOTL.GB.ZS/countries, accessed June 8, 2015)</t>
  </si>
  <si>
    <t xml:space="preserve">     Per Student, Pre-primary School (% of GDP per capita)</t>
  </si>
  <si>
    <t>"The average general government expenditure (current, capital, and transfers) per student in the given level of education, expressed as a percentage of GDP per capita." (World Development Indicators, http://data.worldbank.org/indicator/SE.XPD.PRIM.PC.ZS/countries, accessed June 8, 2015)</t>
  </si>
  <si>
    <t xml:space="preserve">     Per Student, Primary School (% of GDP per capita)</t>
  </si>
  <si>
    <t>"The average general government expenditure (current, capital, and transfers) per student in the given level of education, expressed as a percentage of GDP per capita." (World Development Indicators, http://data.worldbank.org/indicator/SE.XPD.SECO.PC.ZS/countries, accessed June 8, 2015)</t>
  </si>
  <si>
    <t xml:space="preserve">     Per Student, Secondary School (% of GDP per capita)</t>
  </si>
  <si>
    <t>"The average general government expenditure (current, capital, and transfers) per student in the given level of education, expressed as a percentage of GDP per capita." (World Development Indicators, http://data.worldbank.org/indicator/SE.XPD.TERT.PC.ZS/countries, accessed June 8, 2015)</t>
  </si>
  <si>
    <t xml:space="preserve">     Per Student, Vocational School (% of GDP per capita)</t>
  </si>
  <si>
    <t>The average general government expenditure (current, capital, and transfers) per student in vocational programs, expressed as a percentage of GDP per capita.</t>
  </si>
  <si>
    <t xml:space="preserve">     Per Student, University (% of GDP per capita)</t>
  </si>
  <si>
    <t>The average general government expenditure (current, capital, and transfers) per student in university programs, expressed as a percentage of GDP per capita.</t>
  </si>
  <si>
    <t xml:space="preserve">     Per Student, Post-Graduate (% of GDP per capita)</t>
  </si>
  <si>
    <t>The average general government expenditure (current, capital, and transfers) per student in post-graduate programs, expressed as a percentage of GDP per capita.</t>
  </si>
  <si>
    <t xml:space="preserve">HEALTH </t>
  </si>
  <si>
    <t>Life Expectancy at Birth (years)</t>
  </si>
  <si>
    <t>"Life expectancy at birth indicates the number of years a newborn infant would live if prevailing patterns of mortality at the time of its birth were to stay the same throughout its life." (World Development Indicators, http://data.worldbank.org/indicator/SP.DYN.LE00.IN, accessed June 8, 2015)</t>
  </si>
  <si>
    <t>Mortality Rates</t>
  </si>
  <si>
    <t xml:space="preserve">     Infant Mortality Rate (per 1,000 live births)</t>
  </si>
  <si>
    <t>"Infant mortality rate is the number of infants dying before reaching one year of age, per 1,000 live births in a given year." (World Development Indicators, http://data.worldbank.org/indicator/SP.DYN.IMRT.IN, accessed June 7, 2015)</t>
  </si>
  <si>
    <t xml:space="preserve">     Child Mortality Rate (Under 5 years old) (per 1,000 live births)</t>
  </si>
  <si>
    <t>"Under-five mortality rate is the probability per 1,000 that a newborn baby will die before reaching age five, if subject to age-specific mortality rates of the specified year." (World Development Indicators, http://data.worldbank.org/indicator/SH.DYN.MORT, accessed June 7, 2015)</t>
  </si>
  <si>
    <t xml:space="preserve">     Maternal Mortality Rate (# of maternal deaths per 100,000 women of reproductive age)</t>
  </si>
  <si>
    <t>Number of maternal deaths per 100,000 women of reproductive age during a given time period. (WHO, http://whqlibdoc.who.int/publications/2012/9789241503631_eng.pdf)</t>
  </si>
  <si>
    <t xml:space="preserve">     Maternal Mortality Ratio (per 100,000 live births)</t>
  </si>
  <si>
    <t>"Maternal mortality ratio is the number of women who die from pregnancy-related causes while pregnant or within 42 days of pregnancy termination per 100,000 live births." (World Development Indicators, http://data.worldbank.org/indicator/SH.STA.MMRT, accessed June 7, 2015)</t>
  </si>
  <si>
    <t xml:space="preserve">     Number of Maternal Deaths</t>
  </si>
  <si>
    <t>"Maternal mortality deaths is the number of women who die during pregnancy and childbirth." (World Development Indicators, http://data.worldbank.org/indicator/SH.MMR.DTHS, accessed June 7, 2015)</t>
  </si>
  <si>
    <t xml:space="preserve">     Lifetime Risk of Maternal Death (of women ages 15+), 1 in: </t>
  </si>
  <si>
    <t>Probability of a 15-year-old woman eventually dying from a maternal cause. (WHO, http://whqlibdoc.who.int/publications/2012/9789241503631_eng.pdf)</t>
  </si>
  <si>
    <t>Fertility/Pregnancy Health</t>
  </si>
  <si>
    <t xml:space="preserve">     Fertility Rate (births per woman ages 15+)</t>
  </si>
  <si>
    <t>"The number of children that would be born to a woman if she were to live to the end of her childbearing years and bear children in accordance with current age-specific fertility rates." (World Development Indicators, http://data.worldbank.org/indicator/SP.DYN.TFRT.IN, accessed June 7, 2015)</t>
  </si>
  <si>
    <t xml:space="preserve">     Adolescent Fertility Rate (births per 1,000 women ages 15-19)</t>
  </si>
  <si>
    <t>"The number of births per 1,000 women ages 15-19." (World Development Indicators, http://data.worldbank.org/indicator/SP.ADO.TFRT, accessed June 7, 2015)</t>
  </si>
  <si>
    <t xml:space="preserve">     Births Attended by Skilled Health Staff (% of total)</t>
  </si>
  <si>
    <t>"The proportion of births attended by skilled health personnel. Numerator: The number of births attended by skilled health personnel (doctors, nurses or midwives) trained in providing life saving obstetric care, including giving the necessary supervision, care and advice to women during pregnancy, childbirth and the post-partum period; to conduct deliveries on their own; and to care for newborns. Denominator: The total number of live births in the same period." (WHO, http://apps.who.int/gho/indicator registry/App_Main/view_indicator.aspx?iid=25, accessed June 8, 2015)</t>
  </si>
  <si>
    <t xml:space="preserve">     Pregnant Women Receiving Prenatal Care (%, at least 1 visit)</t>
  </si>
  <si>
    <t>"The percentage of women aged 15-49 with a live birth in a given time period that received antenatal care provided by skilled health personnel (doctors, nurses, or midwives) at least once during pregnancy. Numerator: The number of women aged 15-49 with a live birth in a given time period that received antenatal care provided by skilled health personnel (doctors, nurses or midwives) at least once during pregnancy. Denominator: Total number of women aged 15-49 with a live birth in the same period." (WHO, http://apps.who.int/gho/indicator registry/App_Main/view_indicator.aspx?iid=81, accessed June 8, 2015)</t>
  </si>
  <si>
    <t xml:space="preserve">     Pregnant Women Receiving Antenatal Care (%, at least 4 visits)</t>
  </si>
  <si>
    <t>"The percentage of women aged 15-49 with a live birth in a given time period that received antenatal care four or more times.
Due to data limitations, it is not possible to determine the type of provider for each visit. Numerator: The number of women aged 15-49 with a live birth in a given time period that received antenatal care four or more times. Denominator: Total number of women aged 15-49 with a live birth in the same period."(WHO, http://apps.who.int/gho/indicator registry/App_Main/view_indicator.aspx?iid=80, accessed June 8, 2015)</t>
  </si>
  <si>
    <t xml:space="preserve">Malnutrition </t>
  </si>
  <si>
    <t xml:space="preserve">     Child Stunting Rate (% of children under 5 years)</t>
  </si>
  <si>
    <t>"The percentage of children under age 5 whose height for age (stunting) is more than two standard deviations below the median for the international reference population ages 0-59 months. For children up to two years old height is measured by recumbent length. For older children height is measured by stature while standing." (World Development Indicators, http://data.worldbank.org/indicator/SH.STA.STNT.ZS, accessed June 7, 2015)</t>
  </si>
  <si>
    <t xml:space="preserve">     Child Wasting Rate (% of children under 5 years)</t>
  </si>
  <si>
    <t>"The percentage of children under age 5 whose weight for age is more than two standard deviations below the median for the international reference population ages 0-59 months." (World Development Indicators, http://data.worldbank.org/indicator/SH.STA.MALN.ZS, accessed June 7, 2015)</t>
  </si>
  <si>
    <t xml:space="preserve">     Child Underweight Rate (% of children under 5 years)</t>
  </si>
  <si>
    <t>"Percentage of underweight (weight-for-age less than -2 standard deviations of the WHO Child Growth Standards median) among children aged 0-5 years." (WHO, http://apps.who.int/gho/indicator registry/App_Main/view_indicator.aspx?iid=27, accessed June 8, 2015)</t>
  </si>
  <si>
    <t xml:space="preserve">     Adult Underweight, BMI Classification &lt;18.50 (%)</t>
  </si>
  <si>
    <t>For more information on the WHO's Body Mass Index (BMI) please visit: http://apps.who.int/bmi/index.jsp?introPage=intro_3.html (accessed June 8, 2015)</t>
  </si>
  <si>
    <t xml:space="preserve">     Adult Normal Range, BMI Classification 18.50-24.99 (%)</t>
  </si>
  <si>
    <t xml:space="preserve">     Adult Overweight, BMI Classification &gt;= 25.00 (%)</t>
  </si>
  <si>
    <t xml:space="preserve">     Adult Obese, BMI Classification &gt;= 30.00 (%)</t>
  </si>
  <si>
    <t>Contraceptive Prevalence (% of women ages 15-49)</t>
  </si>
  <si>
    <t>"The percentage of women aged 15-49 years, married or in-union, who are currently using, or whose sexual partner is using, at least one method of contraception, regardless of the method used." (WHO, http://apps.who.int/gho/indicator registry/App_Main/view_indicator.aspx?iid=5, accessed June 8, 2015)</t>
  </si>
  <si>
    <t>HIV Prevalence (% of population ages 15+)</t>
  </si>
  <si>
    <t>"Prevalence of HIV is the percentage of people who are infected with HIV." (World Development Indicators, http://data.worldbank.org/indicator/SH.DYN.AIDS.FE.ZS, accessed June 8, 2015)</t>
  </si>
  <si>
    <t>Physician Ratio (per 1,000 people)</t>
  </si>
  <si>
    <t>"Number of medical doctors (physicians), including generalist and specialist medical practitioners, per 1 000 population." (WHO, http://apps.who.int/gho/indicator registry/App_Main/view_indicator.aspx?iid=112, accessed June 8, 2015)</t>
  </si>
  <si>
    <t>Hospital Beds (per 10,000 people)</t>
  </si>
  <si>
    <t>"Hospital beds include inpatient beds available in public, private, general, and specialized hospitals and rehabilitation centers. In most cases beds for both acute and chronic care are included." (World Development Indicators, http://data.worldbank.org/indicator/SH.MED.BEDS.ZS, accessed June 8, 2015)</t>
  </si>
  <si>
    <t>EMPLOYMENT</t>
  </si>
  <si>
    <t>Labor Force Participation</t>
  </si>
  <si>
    <t xml:space="preserve">     Adult Labor Force Participation Rate (% of population ages 15+)</t>
  </si>
  <si>
    <t>"Labor force participation rate is the proportion of the population ages 15 and older that is economically active: all people who supply labor for the production of goods and services during a specified period." (World Development Indicators, http://data.worldbank.org/indicator/SL.TLF.CACT.NE.ZS, accessed June 8, 2015)</t>
  </si>
  <si>
    <t xml:space="preserve">     Share of Youth Not in Employment and Not in Education (% of population ages 15-24)</t>
  </si>
  <si>
    <t>"For statistical purposes, the United Nations defines youth as those persons between the ages of 15 and 24 years (inclusive) . In practice however, many national statistics offices apply definitions of youth which differ from the international standard." (ILO, http://www.ilo.org/ilostat/faces/home/statisticaldata/conceptsdefinitions?_afrLoop=372739901743136&amp;_adf.ctrl-state=p2ef195j0_1003, accessed June 8, 2015)</t>
  </si>
  <si>
    <t xml:space="preserve">     Child Labour Rate (% of children ages 7-14) </t>
  </si>
  <si>
    <t>"Not all work done by children should be classified as child labour that is to be targeted for elimination. Children’s or adolescents’ participation in work that does not affect their health and personal development or interfere with their schooling, is generally regarded as being something positive. This includes activities such as helping their parents around the home, assisting in a family business or earning pocket money outside school hours and during school holidays. These kinds of activities contribute to children’s development and to the welfare of their families; they provide them with skills and experience, and help to prepare them to be productive members of society during their adult life. The term “child labour” is often defined as work that deprives children of their childhood, their potential and their dignity, and that is harmful to physical and mental development. It refers to work that:
is mentally, physically, socially or morally dangerous and harmful to children; and
interferes with their schooling by: depriving them of the opportunity to attend school; obliging them to leave school prematurely; or
requiring them to attempt to combine school attendance with excessively long and heavy work." (ILO, http://www.ilo.org/ipec/facts/lang--en/index.htm, accessed June 8, 2015)</t>
  </si>
  <si>
    <t>Adult Unemployment Rate (%)</t>
  </si>
  <si>
    <t>"Unemployment refers to the share of the labor force that is without work but available for and seeking employment." (World Development Indicator, http://data.worldbank.org/indicator/SL.UEM.TOTL.NE.ZS, accessed June 8, 2015)</t>
  </si>
  <si>
    <t>Mean Nominal Monthly Earnings of Employees in Main Activity (US$ PPP for population ages 15+)</t>
  </si>
  <si>
    <t>"The concept of earnings, as applied in wages statistics, relates to gross remuneration in cash and in kind paid to employees, as a rule at regular intervals, for time worked or work done together with remuneration for time not worked, such as annual vacation, other type of paid leave or holidays. Earnings exclude employers’ contributions in respect of their employees paid to social security and pension schemes and also the benefits received by employees under these schemes. Earnings also exclude severance and termination pay." (ILO, http://www.ilo.org/ilostat/faces/home/statisticaldata/conceptsdefinitions?_afrLoop=371781665851957&amp;_adf.ctrl-state=p2ef195j0_1003, accessed June 8, 2015)</t>
  </si>
  <si>
    <t>Economically Active Population by Years of School (ages 15+) (%)</t>
  </si>
  <si>
    <t xml:space="preserve">     0-5 years of school </t>
  </si>
  <si>
    <t xml:space="preserve">The percentage of the economically active population (ages 15+) who completed 0-5 years of schooling. </t>
  </si>
  <si>
    <t xml:space="preserve">     6-9 years of school</t>
  </si>
  <si>
    <t xml:space="preserve">The percentage of the economically active population (ages 15+) who completed 6-9 years of schooling. </t>
  </si>
  <si>
    <t xml:space="preserve">     10-12 years of school</t>
  </si>
  <si>
    <t xml:space="preserve">The percentage of the economically active population (ages 15+) who completed 1-=12 years of schooling. </t>
  </si>
  <si>
    <t xml:space="preserve">     13+ years of school</t>
  </si>
  <si>
    <t xml:space="preserve">The percentage of the economically active population (ages 15+) who completed 13+ years of schooling. </t>
  </si>
  <si>
    <t xml:space="preserve">     </t>
  </si>
  <si>
    <t>INCOME CONCEPTS &amp; FISCAL INTERVENTIONS: DEFINITIONS, METHODS AND COMPARISONS WITH ADMINISTRATIVE ACCOUNTS</t>
  </si>
  <si>
    <t>Included: Yes/No</t>
  </si>
  <si>
    <t>Description of Method
(use taxonomy in Handbook)
BE VERY DETAILED TO ENSURE REPLICATION</t>
  </si>
  <si>
    <t>Totals in Local Currency from Survey</t>
  </si>
  <si>
    <t>Total Population (e.g., tax payers, beneficiaries, enrolled in school) from Administrative Accounts</t>
  </si>
  <si>
    <t>Earned and Unearned Incomes of All Possible Sources and Excluding Government Transfers</t>
  </si>
  <si>
    <t>Alimony</t>
  </si>
  <si>
    <t>Other (add more rows if needed)</t>
  </si>
  <si>
    <t xml:space="preserve">GROSS INCOME=MARKET INCOME + DIRECT TRANSFERS </t>
  </si>
  <si>
    <t xml:space="preserve">Social Assistance </t>
  </si>
  <si>
    <t>Conditional and Unconditional Cash Transfers</t>
  </si>
  <si>
    <t>ADD one row per program analyzed</t>
  </si>
  <si>
    <t>Social Insurance</t>
  </si>
  <si>
    <t>TAXABLE INCOME=GROSS INCOME - NONTAXABLE INCOME</t>
  </si>
  <si>
    <t>DISPOSABLE INCOME = NET MARKET INCOME + DIRECT GOVERNMENT TRANSFERS</t>
  </si>
  <si>
    <t>PRIVATE CONSUMPTION</t>
  </si>
  <si>
    <t>Agricultural Inputs</t>
  </si>
  <si>
    <t>FINAL INCOME = CONSUMABLE INCOME + GOVERNMENT IN-KIND TRANSFERS</t>
  </si>
  <si>
    <t>School Fees</t>
  </si>
  <si>
    <t>Education Net of Fees</t>
  </si>
  <si>
    <t>Contributory</t>
  </si>
  <si>
    <t>In-patient</t>
  </si>
  <si>
    <t>Out-patient</t>
  </si>
  <si>
    <t>Copayments or Fees</t>
  </si>
  <si>
    <t>Health Net of Co-pay &amp; Fees</t>
  </si>
  <si>
    <t>TOTAL TAXES</t>
  </si>
  <si>
    <t>TOTAL SOCIAL SPENDING</t>
  </si>
  <si>
    <t>TOTAL SUBSIDIES</t>
  </si>
  <si>
    <t xml:space="preserve">Totals in Local Currency from Administrative Accounts
</t>
  </si>
  <si>
    <t>Did country experience (around the year of the Survey):</t>
  </si>
  <si>
    <t>Is the country classified as a Least Developed Country?</t>
  </si>
  <si>
    <t xml:space="preserve">FILL OUT INFORMATION IN TABLE BELOW. For each item, put exact definition in notes (for example," in Brazil figure for noncontributory pensions includes Beneficio de Prestacao Continuada; how tertiary education is defined; what includes health; and so on) AND complete reference/source (including specific page numbers and/or weblink with date of use). </t>
  </si>
  <si>
    <t>Scenario</t>
  </si>
  <si>
    <t xml:space="preserve">Consumption or Income based analysis </t>
  </si>
  <si>
    <t xml:space="preserve">Does the income or consumption concept used in incidence analysis include: i. self-consumption; ii. imputed rent for owner's occupied housing? </t>
  </si>
  <si>
    <t>Which "income concept" is the starting point of your incidence analysis? Note that here you need to report the income concept that you lift directly from the survey as a starting point before you add or subtract anything.</t>
  </si>
  <si>
    <r>
      <rPr>
        <b/>
        <u/>
        <sz val="12"/>
        <color theme="1"/>
        <rFont val="Garamond"/>
        <family val="1"/>
      </rPr>
      <t>Per capita</t>
    </r>
    <r>
      <rPr>
        <b/>
        <sz val="12"/>
        <color theme="1"/>
        <rFont val="Garamond"/>
        <family val="1"/>
      </rPr>
      <t xml:space="preserve"> or </t>
    </r>
    <r>
      <rPr>
        <b/>
        <u/>
        <sz val="12"/>
        <color theme="1"/>
        <rFont val="Garamond"/>
        <family val="1"/>
      </rPr>
      <t>equivalized</t>
    </r>
    <r>
      <rPr>
        <b/>
        <sz val="12"/>
        <color theme="1"/>
        <rFont val="Garamond"/>
        <family val="1"/>
      </rPr>
      <t xml:space="preserve"> consumption/income. If you used equivalized, specify which formula was used.</t>
    </r>
  </si>
  <si>
    <t>Government Level  (see definition of general government on the right hand side of sheet A5)
Ideally, the analysis should include federal, state and municipal both for revenues and spending</t>
  </si>
  <si>
    <t>List direct taxes included in analysis</t>
  </si>
  <si>
    <t xml:space="preserve">List contributions to social security included in analysis </t>
  </si>
  <si>
    <t>List cash and near cash (e.g., food, school uniforms, etc.) transfers included in benchmark; use actual names of the programs</t>
  </si>
  <si>
    <t>Name of flagship transfer program (if there is one in the country)</t>
  </si>
  <si>
    <t>List indirect taxes included in analysis</t>
  </si>
  <si>
    <t>List indirect subsidies included in analysis</t>
  </si>
  <si>
    <t>What is defined as a household member (e.g., boarders and domestic servants are excluded)?</t>
  </si>
  <si>
    <t>Methodological Assumptions Underlying the Incidence of Taxes and Transfers</t>
  </si>
  <si>
    <t>If direct taxes were simulated, which assumptions did you make for tax evasion (e.g., formal employees, rural vs urban, etc.)?</t>
  </si>
  <si>
    <t>If direct transfers were simulated, which assumptions did you make for take-up of program?</t>
  </si>
  <si>
    <t>What assumptions did you make to take into account the evasion of indirect taxes (e.g., by place of purchase, size of locality, rural vs urban, etc.)?</t>
  </si>
  <si>
    <t>What assumptions did you make to identify beneficiaries of consumption subsidies?</t>
  </si>
  <si>
    <t>Did you include the indirect effects of indirect taxes in your incidence analysis? If yes, which method did you use? Did you use an Input/Output Matrix? If yes, for what year?</t>
  </si>
  <si>
    <t>Did you include the indirect effects of indirect subsidies? If yes, which method did you use? Did you use an Input/Output Matrix? If yes, for what year?</t>
  </si>
  <si>
    <t>List the components that were scaled down (e.g., education and health spending)</t>
  </si>
  <si>
    <t>List the components (if any) that were scaled up</t>
  </si>
  <si>
    <t>To impute health spending, did you use the "insurance value" or "usage-based" approach?</t>
  </si>
  <si>
    <t>Do the values of cash and near cash transfers spending used in incidence analysis include administrative costs?</t>
  </si>
  <si>
    <t>Does spending on education &amp; health values used in incidence analysis include administrative costs?</t>
  </si>
  <si>
    <t>Does spending on education &amp; health values used in incidence analysis include capital expenditures?</t>
  </si>
  <si>
    <t>Which definition of coverage did you use?</t>
  </si>
  <si>
    <t>ADD ANY OTHER ASSUMPTIONS THAT ARE RELEVANT FOR THE STUDY BELOW</t>
  </si>
  <si>
    <t>Consumable income</t>
  </si>
  <si>
    <t>IF YOU USED OTHER SURVEYS (E.G., EXPENDITURE SURVEYS, HEALTH USAGE SURVEYS, ETC) TO PREDICT SOME OF THE VARIABLES OR FOR ANY OTHER PURPOSE, PLEASE INDICATE HERE THE NAME AND THE YEAR AND ANY OTHER INFORMATION THAT  MIGHT BE RELEVANT</t>
  </si>
  <si>
    <t>IF YOU USED AN INPUT-OUTPUT TABLE, PLEASE INDICATE ITS FORMAL NAME, YEAR AND SOURCE; IF LINK IS AVAILABLE, PLEASE POST HERE. ALSO, PLEASE INDICATE WHERE TO FIND THE BACKGROUND DOCUMENTATION FOR THE INPUT-OUTPUT TABLE</t>
  </si>
  <si>
    <t>COMMITMENT TO EQUITY INSTITUTE*</t>
  </si>
  <si>
    <t xml:space="preserve">Master Workbook of Results  (MWB)**         </t>
  </si>
  <si>
    <t>Sociodemographic Characteristics: Education, Health &amp; Other Sociodemographic Indicators</t>
  </si>
  <si>
    <t>A1. Country Context</t>
  </si>
  <si>
    <t>Sheet A1. Country Context</t>
  </si>
  <si>
    <t>Sheet A3. Evolution of Inequality and Poverty</t>
  </si>
  <si>
    <t>Sheet A4. Evolution of Macroeconomic Indicators</t>
  </si>
  <si>
    <t>Sheet B1. General Survey Information</t>
  </si>
  <si>
    <t>Sheet B2. Survey Questions and Variable Names</t>
  </si>
  <si>
    <t>Sheet C1. Construction of Income Concepts</t>
  </si>
  <si>
    <t>Sheet C2. Key Assumptions</t>
  </si>
  <si>
    <t>Section C. Methodology</t>
  </si>
  <si>
    <t>B4. Description of Tax System (Including Direct and Indirect --Consumer and Producer--Taxes and Tax Expenditures)</t>
  </si>
  <si>
    <t>B5. Description of Contributory Old-Age Pension System, Unemployment Insurance and Other Contributory Social Protection Programs</t>
  </si>
  <si>
    <t>B6. Description of Cash Transfer Programs (Including Non-contributory Pensions)</t>
  </si>
  <si>
    <t>B7. Description of Near Cash Transfer Programs (Food Rations, School Uniforms, etc.)</t>
  </si>
  <si>
    <t>B8. Description of Price Subsidies (Consumer and Producer)</t>
  </si>
  <si>
    <t>B9. Description of Public Education System</t>
  </si>
  <si>
    <t>B10. Description of Public Health System (Contributory and Non-contributory)</t>
  </si>
  <si>
    <t>B11. Description of Public Housing Subsidies</t>
  </si>
  <si>
    <t>B12. Other Country-specific Additional Information</t>
  </si>
  <si>
    <t>Section A: Macroeconomic, Political &amp; Sociodemographic Context</t>
  </si>
  <si>
    <t>Section A:Macroeconomic, Political &amp; Sociodemographic Context</t>
  </si>
  <si>
    <t>Section B: Data</t>
  </si>
  <si>
    <t>Sheet B3. General Government Budget and Fiscal Totals Included in Analysis</t>
  </si>
  <si>
    <t>Table B3: General Government Revenues &amp; Spending by Category in Administrative Accounts and Incidence Analysis</t>
  </si>
  <si>
    <t>B3. General Government Budget and Fiscal Totals Included in Analysis</t>
  </si>
  <si>
    <t>Sheet B4. Description of Tax System (Including Direct and Indirect --Consumer and Producer--Taxes and Tax Expenditures)</t>
  </si>
  <si>
    <t>Sheet B5. Description of Contributory Old-Age Pension System, Unemployment Insurance and Other Contributory Social Protection Programs</t>
  </si>
  <si>
    <t>Sheet B6. Description of Cash Transfer Programs (Including Non-contributory Pensions)</t>
  </si>
  <si>
    <t>Sheet B7. Description of Near Cash Transfer Programs (Food Rations, School Uniforms, etc.)</t>
  </si>
  <si>
    <t>Sheet B8. Description of Price Subsidies (Consumer and Producer)</t>
  </si>
  <si>
    <t>Sheet B10. Description of Public Health System (Contributory and Non-contributory)</t>
  </si>
  <si>
    <t>Sheet B12. Other Country-specific Additional Information</t>
  </si>
  <si>
    <t>Other Government Spending</t>
  </si>
  <si>
    <t>Survey Recall Period</t>
  </si>
  <si>
    <t xml:space="preserve">        Wages and salary</t>
  </si>
  <si>
    <t xml:space="preserve">           Sales tax</t>
  </si>
  <si>
    <t xml:space="preserve">               Other types of primary education</t>
  </si>
  <si>
    <t xml:space="preserve">               Primary Care</t>
  </si>
  <si>
    <t xml:space="preserve">               School meals and transportation</t>
  </si>
  <si>
    <t>Contributory pensions (included in market income in contributory pensions as deferred income scenario)- Old-age pensions, Survivor’s benefits; Disability</t>
  </si>
  <si>
    <t>Gross contributory pensions (contributory pensions as deferred income scenario)</t>
  </si>
  <si>
    <t>Copy from B3-Cell F20</t>
  </si>
  <si>
    <t>Copy from B3-Cell F21</t>
  </si>
  <si>
    <t>Copy from B3-Cell F22</t>
  </si>
  <si>
    <t>Copy from B3-Cell F23</t>
  </si>
  <si>
    <t>Copy from B3-Cell F24</t>
  </si>
  <si>
    <t>Copy from B3-Cell F40</t>
  </si>
  <si>
    <t>Copy from B3-Cell F41</t>
  </si>
  <si>
    <t>Copy from B3-Cell F42</t>
  </si>
  <si>
    <t>Copy from B3-Cell F43</t>
  </si>
  <si>
    <t>Copy from B3-Cell F44</t>
  </si>
  <si>
    <t>Copy from B3-Cell F29</t>
  </si>
  <si>
    <t>Copy from B3-Cell F30</t>
  </si>
  <si>
    <t>Copy from B3-Cell F31</t>
  </si>
  <si>
    <t>Copy from B3-Cell F32</t>
  </si>
  <si>
    <t>Copy from B3-Cell F33</t>
  </si>
  <si>
    <t>Copy from B3-Cell F59</t>
  </si>
  <si>
    <t>Copy from B3-Cell F61</t>
  </si>
  <si>
    <t>Copy from B3-Cell F62</t>
  </si>
  <si>
    <t>Copy from B3-Cell F63</t>
  </si>
  <si>
    <t>Copy from B3-Cell F64</t>
  </si>
  <si>
    <t>Copy from B3-Cell F48</t>
  </si>
  <si>
    <t>Copy from B3-Cell F49</t>
  </si>
  <si>
    <t>Copy from B3-Cell F50</t>
  </si>
  <si>
    <t>Copy from B3-Cell F51</t>
  </si>
  <si>
    <t>Copy from B3-Cell F52</t>
  </si>
  <si>
    <t>Copy from B3-Cell F53</t>
  </si>
  <si>
    <t>Copy from B3-Cell F54</t>
  </si>
  <si>
    <t>Copy from B3-Cell F55</t>
  </si>
  <si>
    <t>Copy from B3-Cell F56</t>
  </si>
  <si>
    <t>Copy from B3-Cell F58</t>
  </si>
  <si>
    <t>Country:</t>
  </si>
  <si>
    <t>Year:</t>
  </si>
  <si>
    <t>SCENARIO:</t>
  </si>
  <si>
    <t>Net contributory pensions (contributory pensions as government transfer scenario only)</t>
  </si>
  <si>
    <t>Definition of Household</t>
  </si>
  <si>
    <t>Unit of Analysis (Individuals/Households)</t>
  </si>
  <si>
    <t>Treatment of Missing or Zero Incomes</t>
  </si>
  <si>
    <t>Treatment of Top Coding</t>
  </si>
  <si>
    <t>Treatment of Outliers and Extreme Values</t>
  </si>
  <si>
    <t>Do you made corrections for under-reporting/under-sampling for top incomes? Explain.</t>
  </si>
  <si>
    <t>Do you adjust for Adult Equivalence or Economies of Scale within households? If your answer is yes, describe the scale that you used.</t>
  </si>
  <si>
    <t>Do you use spatial price adjustments? Describe the adjustments that you made.</t>
  </si>
  <si>
    <t>Are the income variables expressed in annual terms? Describe the main assumptions that you used to annualize.</t>
  </si>
  <si>
    <t>Subsidized Pensions</t>
  </si>
  <si>
    <t>Portion of pensions that are subsidized</t>
  </si>
  <si>
    <t>Source of estimations</t>
  </si>
  <si>
    <t>Others</t>
  </si>
  <si>
    <t>Which of the above direct taxes are NOT included in your analysis?</t>
  </si>
  <si>
    <t>Do you use alternate assumption regarding compliance/evasion on social security contributions?</t>
  </si>
  <si>
    <t xml:space="preserve">Do you include social contributions paid by employers?  </t>
  </si>
  <si>
    <t>Contributory pensions programs included:</t>
  </si>
  <si>
    <t>How do you define taxable income?</t>
  </si>
  <si>
    <t>If your anwer was yes, provide source and link if available</t>
  </si>
  <si>
    <t>If you use a secondary source to estimate incidence of indirect taxes, explain which methodology did you use.</t>
  </si>
  <si>
    <t>If you use a secondary source to estimate incidence of health spending, explain which methodology did you use.</t>
  </si>
  <si>
    <t>Do you apply some method to correct for under/over estimation of beneficiaries of Direct Transfers? Explain.</t>
  </si>
  <si>
    <t>Do you estimate tax expenditures?</t>
  </si>
  <si>
    <t>Is the year of the survey the same of the analysis. If not, please explaint the method that you used to overcome this situation.</t>
  </si>
  <si>
    <t>Market Income + Subsidized Pensions</t>
  </si>
  <si>
    <t>Non-subidized Pensions</t>
  </si>
  <si>
    <t>Non-contributory pensions</t>
  </si>
  <si>
    <t>Conditional Cash Transfer</t>
  </si>
  <si>
    <t>Scholarships</t>
  </si>
  <si>
    <t>Describe the portions of the contributory pensions system that are treated as part of market income in the contributory pensions as deferred income scenario and in the contributory pensiones as partial deferred scenario. Use the following example from Uruguay as a guide.</t>
  </si>
  <si>
    <t>Follow the same structure as in sheet B6</t>
  </si>
  <si>
    <t xml:space="preserve">Share as a % of Disposable Income or Private Consumption from Survey            
                     Specify Denominator: </t>
  </si>
  <si>
    <t xml:space="preserve">Share as a % of Disposable Income or Private Consumption from Administrative Accounts
                              Specify Denominator: </t>
  </si>
  <si>
    <t>Add one row per excise tax analyzed</t>
  </si>
  <si>
    <t>Add rows if needed</t>
  </si>
  <si>
    <t>Add one row per program analyzed</t>
  </si>
  <si>
    <t>Consumption or income based analysis?</t>
  </si>
  <si>
    <t xml:space="preserve">COUNTRY: </t>
  </si>
  <si>
    <t>TO BE COMPLETED BY CEQ AUTHOR</t>
  </si>
  <si>
    <t xml:space="preserve">SURVEY YEAR: </t>
  </si>
  <si>
    <t xml:space="preserve">GROUP (Race, Location, etc): </t>
  </si>
  <si>
    <t>IF APPLICABLE, TO BE COMPLETED BY CEQ AUTHOR</t>
  </si>
  <si>
    <t xml:space="preserve">TEAM: </t>
  </si>
  <si>
    <t xml:space="preserve">PROJECT: </t>
  </si>
  <si>
    <t xml:space="preserve">DATE OF SUBMISSION: </t>
  </si>
  <si>
    <t xml:space="preserve">Commitment to Equity Handbook
A Guide to Estimating the Impact of Fiscal Policy on Inequality and Poverty
Brookings Institution and CEQ Institute 
</t>
  </si>
  <si>
    <t>Brookings Institution and CEQ Institute (2017)</t>
  </si>
  <si>
    <t xml:space="preserve">Nora Lustig, editor </t>
  </si>
  <si>
    <t>Sections A, B, &amp; C: Background, Data, and Methodology</t>
  </si>
  <si>
    <t xml:space="preserve">*The CEQ Institute at Tulane University works to reduce inequality and poverty through comprehensive and rigorous tax and benefit incidence analysis, and active engagement with the policy community. Building on the achievements of the Commitment to Equity project, the Commitment to Equity Institute was founded in May 2015. Under the direction of Nora Lustig, the Institute has four main areas of work: development of research methods and policy tools, a data center, advisory and training services and bridges to policy.  Tax and benefit incidence studies using the CEQ methodology have been completed in dozens of low and middle income countries. Results are published in the CEQ Working Paper series available in www.commitmentoequity.org.  
The Institute’s studies have been published in leading peer-reviewed journals such as Journal of Development Economics, Public Finance Review, the Review of Income and Wealth, and World Development.  Several of the publications are co-authored by the Department of Economics’s graduate students.  Since 2009, numerous of Tulane doctoral students and undergraduates have worked on the CEQ project.
In October 2015, the Bill &amp; Melinda Gates Foundation awarded $4.9 million dollars to support the Institute vows achieve its four core goals.
</t>
  </si>
  <si>
    <t xml:space="preserve">** The CEQ Master Workbook is part of the CEQ Handbook. The MWB  was prepared under the guidance of Nora Lustig by Rodrigo Aranda, Maynor Cabrera, Cristina Carrera, Ali Enami, Samantha Greenspun, Sean Higgins, Sandra Martinez, and Adam Ratzlaff.  </t>
  </si>
  <si>
    <t>Address questions to: Maynor Cabrera, Director of Projects and Advisory Services, maynor.cabrera@ceqinstitute.org</t>
  </si>
  <si>
    <r>
      <t>Note:</t>
    </r>
    <r>
      <rPr>
        <sz val="18"/>
        <color rgb="FF000000"/>
        <rFont val="Garamond"/>
        <family val="1"/>
      </rPr>
      <t xml:space="preserve"> This handbook is open access under a CC-BY-NC-ND 4.0 International Public License thanks to the generous support of the Bill &amp; Melinda Gates Foundation.</t>
    </r>
  </si>
  <si>
    <t>Of those that are not, which can be inferred/imputed/simulated? See the methods described in Chapter 5 of the Handbook. Which method will be used?</t>
  </si>
  <si>
    <t>NOTE: If your survey has consumption data only remember that we equate consumption to disposable income and work "backward" and "forward" to construct the other "income" concepts. For details see Chapter 5 of the Handbook.</t>
  </si>
  <si>
    <t xml:space="preserve">Year of Survey </t>
  </si>
  <si>
    <t xml:space="preserve">MWB version </t>
  </si>
  <si>
    <t>z</t>
  </si>
  <si>
    <t>Concept</t>
  </si>
  <si>
    <t>Administrative Accounts (millions of LCU)</t>
  </si>
  <si>
    <t>Administrativas as % of Private consumption</t>
  </si>
  <si>
    <t>Survey (millions of LCU)</t>
  </si>
  <si>
    <t>Survey as % of Disposable Income</t>
  </si>
  <si>
    <t>Admin Totals/Survey Totals
Cols C/E</t>
  </si>
  <si>
    <t>Cols D/F</t>
  </si>
  <si>
    <t>a</t>
  </si>
  <si>
    <t>Direct tax</t>
  </si>
  <si>
    <t>b</t>
  </si>
  <si>
    <t>Direct transfers without contributory pensions</t>
  </si>
  <si>
    <t>c</t>
  </si>
  <si>
    <t>Contributory pensions</t>
  </si>
  <si>
    <t>d</t>
  </si>
  <si>
    <t>Direct transfers plus pensions</t>
  </si>
  <si>
    <t>e</t>
  </si>
  <si>
    <t>Indirect tax</t>
  </si>
  <si>
    <t>f</t>
  </si>
  <si>
    <t>g</t>
  </si>
  <si>
    <t>h</t>
  </si>
  <si>
    <t>i</t>
  </si>
  <si>
    <t>Disposable Income</t>
  </si>
  <si>
    <t>j</t>
  </si>
  <si>
    <t>Private consumption/Disposable Income</t>
  </si>
  <si>
    <t>k</t>
  </si>
  <si>
    <t>GDP /Market Income</t>
  </si>
  <si>
    <t>All the tables below are created automatically using the totals from Input info table</t>
  </si>
  <si>
    <t>Copy this information from Sheet D4</t>
  </si>
  <si>
    <t>Copy this information from  Sheet B3</t>
  </si>
  <si>
    <t>Comparison of Structure of Interventions using Administrative Accounts &amp; Household Survey</t>
  </si>
  <si>
    <t xml:space="preserve">C3.a. Structure of Interventions (vis-à-vis each other with column as fixed numerator): Administrative Accounts </t>
  </si>
  <si>
    <t>C.3.b Structure of Interventions (vis-à-vis each other with column as fixed numerator): Survey</t>
  </si>
  <si>
    <t>C.3.c. Structure of Interventions (vis-à-vis each other with column as fixed numerator): Administrative Accounts vs Survey (C.3.a matrix divided by C.3.b matrix)</t>
  </si>
  <si>
    <t>Fiscal Inteventions</t>
  </si>
  <si>
    <t>Ratios between concepts of Fiscal Interventions</t>
  </si>
  <si>
    <t>Sheet C3. Structure of Fiscal Interventions</t>
  </si>
  <si>
    <t>Total GDP in constant 2011 US$</t>
  </si>
  <si>
    <t>Total GNI  in PPP 2011 (use GNI from WDI)</t>
  </si>
  <si>
    <t>Per capita GNI  in PPP 2011 (use GNI from WDI)</t>
  </si>
  <si>
    <t>Total Private Consumption in PPP 2011 (from WDI)</t>
  </si>
  <si>
    <t>Per capita Private Consumption in PPP 2011 (from WDI)</t>
  </si>
  <si>
    <t>PPP conversion factor 2011 (GDP based) from WDI</t>
  </si>
  <si>
    <t xml:space="preserve">PPP conversion factor 2011 (consumption) from WDI </t>
  </si>
  <si>
    <t>Per capita GDP in constant 2011 US$</t>
  </si>
  <si>
    <t>C3. Structure of Interventions</t>
  </si>
  <si>
    <t>Total Population (e.g., tax payers, beneficiaries, enrolled in school) from Survey (Weighted)</t>
  </si>
  <si>
    <t>Total Population (e.g., tax payers, beneficiaries, enrolled in school) from Survey (Unweighted)</t>
  </si>
  <si>
    <r>
      <t xml:space="preserve">Pre-incidence Analysis Income in LCU: 
 </t>
    </r>
    <r>
      <rPr>
        <sz val="9.5"/>
        <color theme="1"/>
        <rFont val="Garamond"/>
        <family val="1"/>
      </rPr>
      <t>(i.e., the "income" that is available in the survey: e.g., market income, gross income, market income net of direct taxes &amp; contributions, consumption)</t>
    </r>
  </si>
  <si>
    <r>
      <t xml:space="preserve">Disposable /Private consumption in LCU: 
</t>
    </r>
    <r>
      <rPr>
        <sz val="9"/>
        <color theme="1"/>
        <rFont val="Garamond"/>
        <family val="1"/>
      </rPr>
      <t>(denominator used in cell H13)</t>
    </r>
  </si>
  <si>
    <r>
      <t xml:space="preserve">Note: </t>
    </r>
    <r>
      <rPr>
        <sz val="8"/>
        <rFont val="Garamond"/>
        <family val="1"/>
      </rPr>
      <t>If multiple years or multiple surveys are used for the production of results in this study, please add a column and respond to questions for all surveys used.</t>
    </r>
  </si>
  <si>
    <t>Of those that are not included, which can be inferred/imputed/simulated using the methods described in Chapter 5 of the Handbook? Which method will be used?</t>
  </si>
  <si>
    <t>Of those that are not included in the survey, which can be inferred/imputed/simulated? See the methods in Chapter 5 of the Handbook. Which method will be used?</t>
  </si>
  <si>
    <t>Does your country have a recent input-output table? Provide year.</t>
  </si>
  <si>
    <t>If not, is it possible to impute/simulate the benefit? See the methods in Chapter 5 of the Handbook.</t>
  </si>
  <si>
    <t>MARKET INCOME + PENSIONS</t>
  </si>
  <si>
    <t>Contributory Pensions</t>
  </si>
  <si>
    <t>Contributions to social security for Old-age Pensions</t>
  </si>
  <si>
    <t>Employer contributions to social security for old-age pensions</t>
  </si>
  <si>
    <t>Employee contributions to social security for old-age pensions</t>
  </si>
  <si>
    <t>Contributions to social security for Other Contributory Programs (unemployment, disability, health, etc.)</t>
  </si>
  <si>
    <t>Employee contributions to social security for other contributory programs (unemployment, disability, health, etc.)</t>
  </si>
  <si>
    <t>Employer contributions to social security for other contributory programs (unemployment, disability, health, etc.)</t>
  </si>
  <si>
    <t>Taxes on Exports</t>
  </si>
  <si>
    <t>Self-employed contributions to social security for old-age pensions</t>
  </si>
  <si>
    <t>Self-employed contributions to social security for other contributory programs (unemployment, disability, health, etc.)</t>
  </si>
  <si>
    <t>NET MARKET INCOME= MARKET INCOME + PENSIONS - (DIRECT TAXES AND CONTRIBUTIONS TO SOCIAL SECURITY THAT ARE NOT DIRECTED TO OLD-AGE PENSIONS)</t>
  </si>
  <si>
    <t>Other social insurance transfers differnt from old-age pensions (add more rows if needed)</t>
  </si>
  <si>
    <t xml:space="preserve">Total GDP in real terms </t>
  </si>
  <si>
    <t xml:space="preserve">Total GNI in real terms </t>
  </si>
  <si>
    <t>Version June 2017</t>
  </si>
  <si>
    <t>Primary Government Spending</t>
  </si>
  <si>
    <t>Headcount $1.9 PPP (from WB POVCAL)</t>
  </si>
  <si>
    <t>Headcount $3.1 PPP (from WB POVCAL)</t>
  </si>
  <si>
    <t xml:space="preserve">Headcount $1.9 PPP </t>
  </si>
  <si>
    <t xml:space="preserve">Headcount $3.1 PPP </t>
  </si>
  <si>
    <t>Headcount $1.25 PPP 2005 (From WB Povcal)</t>
  </si>
  <si>
    <t>Headcount $2.5 PPP 2005 (From WB Povcal)</t>
  </si>
  <si>
    <t>Headcount $4 PPP 2005 (From WB Povcal)</t>
  </si>
  <si>
    <t>Enquête de Suivi de la Pauvreté au Sénégal de 2011</t>
  </si>
  <si>
    <t>ESPS-2011</t>
  </si>
  <si>
    <t>http://anads.ansd.sn/index.php/catalog/17</t>
  </si>
  <si>
    <t>National</t>
  </si>
  <si>
    <t>National level</t>
  </si>
  <si>
    <t>Yes, it does.</t>
  </si>
  <si>
    <t>The analysis is based on income but consumption is also used for sensitivty purpose.</t>
  </si>
  <si>
    <t>Labour income is included.</t>
  </si>
  <si>
    <t>Retirement income is included.</t>
  </si>
  <si>
    <t>Corporate income is included.</t>
  </si>
  <si>
    <t>Contributory pensions is included.</t>
  </si>
  <si>
    <t>Private pensions is included.</t>
  </si>
  <si>
    <t>Remittances are included.</t>
  </si>
  <si>
    <t>Alimony received is included.</t>
  </si>
  <si>
    <t>Child support received is included.</t>
  </si>
  <si>
    <t>Other private transferts are included.</t>
  </si>
  <si>
    <t>Both are accounted for.</t>
  </si>
  <si>
    <t>Both business incomes are included.</t>
  </si>
  <si>
    <t>The recall period is the last year. We annualized the consumption for which the recall period is less than one year.</t>
  </si>
  <si>
    <t>No, is does'nt.</t>
  </si>
  <si>
    <t>No, it does'nt.</t>
  </si>
  <si>
    <t>_</t>
  </si>
  <si>
    <t xml:space="preserve">Yes, it does. Two modules are exploited to predict rental values for owner occupiers by regression. The first module is equipment and element comfort module which includes variables such as television, car, bicycle, computer, air conditionner, freezer, etc. The second module is dwelling characteristics  which include dimension as such the main material of the wall, roof or floor. </t>
  </si>
  <si>
    <t>Group of individuals who live together and pool all or part of their resources to meet their basic needs (housing and food in particular). These individuals recognize the authority of one and the same person called the head of the household.</t>
  </si>
  <si>
    <t>Missing individual incomes are replaced part zero. No household havec zero or missing income after replacing missing individual incomes by zero.</t>
  </si>
  <si>
    <t>Unit of analysis is individuals.</t>
  </si>
  <si>
    <t>Top coded value is used to impute income of individuals whose incomes are missing.</t>
  </si>
  <si>
    <t>Outliers and extreme values are not treated.</t>
  </si>
  <si>
    <t>No, we don't.</t>
  </si>
  <si>
    <t>Wages and salaries are reported net of tax.</t>
  </si>
  <si>
    <t>Collection revenue is primarily carried out by the central government.</t>
  </si>
  <si>
    <t>Corporate income taxes exist.</t>
  </si>
  <si>
    <t>Individual income taxes paid by employer extist.</t>
  </si>
  <si>
    <t>Payroll taxes exit.</t>
  </si>
  <si>
    <t>Property taxes exist.</t>
  </si>
  <si>
    <t>Tax on financial income, CGU which is mainly burden by informal sector, "Retenue à la Source des Tiers".</t>
  </si>
  <si>
    <t>All direct taxes are included.</t>
  </si>
  <si>
    <t>Not for all the taxes. Just for individual income taxes paid by employer.</t>
  </si>
  <si>
    <t>Senegal</t>
  </si>
  <si>
    <t>Taxable income is the part of gross income which is taxable based on general tax code of the 2007 year.</t>
  </si>
  <si>
    <t>They does'nt exist.</t>
  </si>
  <si>
    <t>None of the previous contributions are included in the survey.</t>
  </si>
  <si>
    <t>Yes, we do.</t>
  </si>
  <si>
    <t>They are not available.</t>
  </si>
  <si>
    <t>Contribution to the contributory pension system can be simulated based on program tax rules of 2007 year.</t>
  </si>
  <si>
    <t>Yes, government does provide free public services.</t>
  </si>
  <si>
    <t>Yes, there are.</t>
  </si>
  <si>
    <t>It exists.</t>
  </si>
  <si>
    <t>All the above direct transfers are included in the survey.</t>
  </si>
  <si>
    <t>Total spending is available in administrative data.</t>
  </si>
  <si>
    <t>Cash transfer programs are mainly administered by the central government.</t>
  </si>
  <si>
    <t>Food is not.</t>
  </si>
  <si>
    <t>Water is not.</t>
  </si>
  <si>
    <t>Communication is not.</t>
  </si>
  <si>
    <t>Information about property income is available. We consider it as gross property income.</t>
  </si>
  <si>
    <t>Not all but some: salary for public sector, remittances.</t>
  </si>
  <si>
    <t>Yes, there is question about the amount of own consomption.</t>
  </si>
  <si>
    <t>Income variables are expressed in annual terms. Monthly incomes are multiplied by twelve for annualizing.</t>
  </si>
  <si>
    <t>No information about it. We suppose portion is 0%.</t>
  </si>
  <si>
    <t>Individual income taxes paid by employer, payroll taxes, property taxes, corporate income taxes, tax on financial income, CGU and "Retenue à la source des tiers".</t>
  </si>
  <si>
    <t>The ENSIS survey suggests non agricultural informal sector employs 48.8 % of the active population. The added value of this sector represent 46.6 % of GDP. The question about the type of firm  can be exploited to identify informal sector (e18a). Another question which asks if the firm is registered at NINEA can also help to identify informal sector (e18b). Concerning tax evasion, we have no information about it prevalence and no question on the ESPS can allow to identify it.</t>
  </si>
  <si>
    <t>Transportation is not.</t>
  </si>
  <si>
    <t>The Jaxaal Plan costed 4.5 billions FCFA in 2011.</t>
  </si>
  <si>
    <t>Manufacturing is not.</t>
  </si>
  <si>
    <t>Farming inputs is subsidized.</t>
  </si>
  <si>
    <t>Interest rates for farmers are not.</t>
  </si>
  <si>
    <t>There are not.</t>
  </si>
  <si>
    <t>The survey does not.</t>
  </si>
  <si>
    <t>It is not.</t>
  </si>
  <si>
    <t>Indirect taxes are available in administrative data.</t>
  </si>
  <si>
    <t>There is no information about.</t>
  </si>
  <si>
    <t>Yes, the survey does.</t>
  </si>
  <si>
    <t>Evation is not incorporated.</t>
  </si>
  <si>
    <t>Input-output table from 2011 to 2014 are available.</t>
  </si>
  <si>
    <t>The source is Agence Nationale de la Statistique et de l'Analyse Démographique (ANSD).</t>
  </si>
  <si>
    <t>Yes, government does.</t>
  </si>
  <si>
    <t>The total public spend is disaggregated by education level.</t>
  </si>
  <si>
    <t>All the population.</t>
  </si>
  <si>
    <t>Yes, it is the Jaxaal plan which aims populations of the Dakar suburbs stricken by floods.</t>
  </si>
  <si>
    <t>No, we cannot.</t>
  </si>
  <si>
    <t>Diabetes, cancer, kidney failure, heart desease and some costly diseases are subsidized.</t>
  </si>
  <si>
    <t>The State, through the system of budgetary allocation, covers 80% of the costs of hospitalization, consultations, examinations and analyzes carried out in all the public structures and also in the approved private structures. Officials therefore pay the remaining 20% and drugs that are not supported by the State.</t>
  </si>
  <si>
    <t>The recall period in the survey is the last 4 weeks.</t>
  </si>
  <si>
    <t>We cannot.</t>
  </si>
  <si>
    <t>We can distinguish between the different kind of structure.</t>
  </si>
  <si>
    <t>No, we can't. But, the kind of structure can suggest the type of service.</t>
  </si>
  <si>
    <t>Yes, it is.</t>
  </si>
  <si>
    <t>There is question about who is covered by health insurance but not specifically the public one.</t>
  </si>
  <si>
    <t>Individual income taxes paid by employee don't exist.</t>
  </si>
  <si>
    <t>Location variable is available.</t>
  </si>
  <si>
    <t>Data on Race and ethnicity are available.</t>
  </si>
  <si>
    <t>The year of the survey is the same of the analysis.</t>
  </si>
  <si>
    <t>ESPS has two samples. A reduced sample made up 55016 indviduals for 5953 households and a large sample of  168 201 indviduals for 17 890 households. The main difference between the two samples is that the reduced one include income and consumption information while the large one has only income information. But the sampling weight is computed in such way both samples are comparable.</t>
  </si>
  <si>
    <t>98.4 % (Archivage Nationale des Données du Sénégal (Decembre 2017) Deuxième Enquête de Suivi de la Pauvreté au Sénégal)</t>
  </si>
  <si>
    <t>Total amounts of revenues include revenues at the central government level only.</t>
  </si>
  <si>
    <t>Contributions to the contributory pension system exist.</t>
  </si>
  <si>
    <t>Total Revenue &amp; Grants (billions FCFA)</t>
  </si>
  <si>
    <t>PUT TOTAL GDP IN LOCAL CURRENCY FOR CALCULATIONS OF RATIOS IN TABLE BELOW (billions FCFA)</t>
  </si>
  <si>
    <t>Tax on income from securities</t>
  </si>
  <si>
    <t>The services covered are: childbirth, caesarean, free care of the elderly, antiretroviral and antituberculous drugs. Anyone with a certificate of indigence is supported free of charge in public health facilities.</t>
  </si>
  <si>
    <t>Tax on the real estate capital gain</t>
  </si>
  <si>
    <t>Tax on banking transactions</t>
  </si>
  <si>
    <t>Specific oil tax</t>
  </si>
  <si>
    <t>Vehicle tax</t>
  </si>
  <si>
    <t>Tax on insurance contracts</t>
  </si>
  <si>
    <t>Royalties on the use of the public telecommunications network (RUTEL)</t>
  </si>
  <si>
    <t>Registration Rights, Mortgage</t>
  </si>
  <si>
    <t>Stamp duties</t>
  </si>
  <si>
    <r>
      <t xml:space="preserve">Registration and stamp rights </t>
    </r>
    <r>
      <rPr>
        <b/>
        <i/>
        <sz val="11"/>
        <color rgb="FF000000"/>
        <rFont val="Garamond"/>
        <family val="1"/>
      </rPr>
      <t>of which</t>
    </r>
  </si>
  <si>
    <r>
      <t xml:space="preserve">Indirect Taxes </t>
    </r>
    <r>
      <rPr>
        <b/>
        <i/>
        <sz val="11"/>
        <color rgb="FF000000"/>
        <rFont val="Garamond"/>
        <family val="1"/>
      </rPr>
      <t>of which</t>
    </r>
  </si>
  <si>
    <r>
      <t xml:space="preserve">Contributions to Social Insurance </t>
    </r>
    <r>
      <rPr>
        <b/>
        <i/>
        <sz val="11"/>
        <color rgb="FF000000"/>
        <rFont val="Garamond"/>
        <family val="1"/>
      </rPr>
      <t>of which</t>
    </r>
  </si>
  <si>
    <r>
      <t xml:space="preserve">Direct taxes </t>
    </r>
    <r>
      <rPr>
        <b/>
        <i/>
        <sz val="11"/>
        <color rgb="FF000000"/>
        <rFont val="Garamond"/>
        <family val="1"/>
      </rPr>
      <t>of which</t>
    </r>
  </si>
  <si>
    <t>Fund for securing imports of petroleum products</t>
  </si>
  <si>
    <t>Tax Revenue (I)</t>
  </si>
  <si>
    <t>Nontax  Revenue (II)</t>
  </si>
  <si>
    <t>Energy Security Fund (III)</t>
  </si>
  <si>
    <t>Revenue (I+II+III)</t>
  </si>
  <si>
    <t>Electricity is subsidized.</t>
  </si>
  <si>
    <t>Fuel is subsidized.</t>
  </si>
  <si>
    <t>No information about the eligibility criteria.</t>
  </si>
  <si>
    <t>The total spend is available.</t>
  </si>
  <si>
    <t>The amount of public spending per student is available according the level from pre-school to secondary level. This amount is not provided regarding tertiary level. However, given the availability of total amount of public spending, the public spending per student for tertiary level can be computed.</t>
  </si>
  <si>
    <t>Administrative management</t>
  </si>
  <si>
    <t>Non formal education</t>
  </si>
  <si>
    <t xml:space="preserve">Budget du ministère de l'urbanisme, de l'habitat, de l'hydraulique et de l'assainissement </t>
  </si>
  <si>
    <t>Loi de finance rectificative 2011, pp. 28</t>
  </si>
  <si>
    <t>Loi de finance rectificative 2011, pp. 23</t>
  </si>
  <si>
    <t>Budget du ministère des forces armées</t>
  </si>
  <si>
    <t>Exposé des motifs de la loi de finance de 2011, pp. 15</t>
  </si>
  <si>
    <t>Exposé des motifs de la loi de finance de 2011, pp. 13</t>
  </si>
  <si>
    <t>Programme agricole/volet semences (arachides, céréales, etc.) et volet engrais.</t>
  </si>
  <si>
    <t>Exposé des motifs de la loi de finance de 2011, pp. 81</t>
  </si>
  <si>
    <t>Investissements exécutés par l'Etat en ouvrages et infrastructures.</t>
  </si>
  <si>
    <t>Exposé des motifs de la loi de finance de 2011, pp. 12, 13</t>
  </si>
  <si>
    <t>Programme assainissement Pikine, ville de Diroubel, Kaolack, Zone Economique Spéciale Intégrée. Projet assainissement Opérations Hivernales. PEPAM-réhabilitation de 30 km d'assainissement Eaux usées. Programme Spécial de éfection des aménagements hydro-agricoles.</t>
  </si>
  <si>
    <t>Direction de la prévision et des études économiques, tofe 2001-2025 (http://www.dpee.sn/-TOFE-.html?lang=fr)</t>
  </si>
  <si>
    <t>Subvention SENELEC</t>
  </si>
  <si>
    <t>Subvention Société Africaine de Raffinage (marge soutien et gaz butane)</t>
  </si>
  <si>
    <t xml:space="preserve">Solde global dons compris (Adm. Cent. et entites non fin. du secteur public) </t>
  </si>
  <si>
    <t xml:space="preserve">    Solde global dons non compris (-) </t>
  </si>
  <si>
    <t>Direction de la dette publique (2014): "analyse de viabiblité de la dette", pp. 9</t>
  </si>
  <si>
    <t>Dette intérieur comprenant découverte statutaire, dette bancaire, bons du trésor, obligations du trésor.</t>
  </si>
  <si>
    <t>PUT PER CAPITA GNI, YEAR OF SURVEY IN PPP 2011 IN COLUMN C  (constant 2011 international $)</t>
  </si>
  <si>
    <t>PUT PPP CONVERSION FACTOR FOR GDP FOR YEAR OF SURVEY (LCU per international $)</t>
  </si>
  <si>
    <t>Retirement Savings Fund of Senegal (IPRES) + National Pension Fund (FNR)</t>
  </si>
  <si>
    <t>Responses to shocks programs</t>
  </si>
  <si>
    <t>National Food Insecurity Response Program (PRNIA/CSA)+Mitigation and catastrophy management+National solidarity fund+Floods management fund+Crop insurance</t>
  </si>
  <si>
    <t>Labor market access programs</t>
  </si>
  <si>
    <t>Retirement Savings Fund of Senegal (IPRES) + National Pension Fund (FNR) + Workers compensation and workd-related illness (CSS) + Family benefits (CSS) + Health and social welfare services + Maternity leave</t>
  </si>
  <si>
    <t>ANSD (2012) Situation Economique et Sociale du Sénégal, pp. 341</t>
  </si>
  <si>
    <t>World Bank (2017) Social protection public expenditure review 2010-2015, pp. 89 - 96</t>
  </si>
  <si>
    <t>Dépenses totales et prêts net</t>
  </si>
  <si>
    <t>Defense spending + Social spending + subsidies +Infrastructure</t>
  </si>
  <si>
    <t>Plan jaxaay</t>
  </si>
  <si>
    <t>Year of Budget Data: 2011</t>
  </si>
  <si>
    <t>NAME OF COUNTRY: Senegal</t>
  </si>
  <si>
    <t>Central level</t>
  </si>
  <si>
    <t>National hospital and care specialized structures</t>
  </si>
  <si>
    <t>Intermediary level</t>
  </si>
  <si>
    <t>Peripheral level</t>
  </si>
  <si>
    <t>Minister's Office, National Directorates, National Services</t>
  </si>
  <si>
    <t>National hospitals, specialized national hospitals, specialized structures</t>
  </si>
  <si>
    <t>Medical Regions, Regional Hospitals</t>
  </si>
  <si>
    <t>Management of health districts, health centers, health posts</t>
  </si>
  <si>
    <t>Preschool education is for children from 3 to 6 years old. It aims to prepare the child to approach elementary education. It comprises three levels that are the small, medium and large section. The structures supporting this educational offer are: (i) les écoles maternelles publiques; (ii) les garderies; (iii) les jairdins d'enfant; (iv) les cases des tout-petits; (v) les crèches; (vi) les cases communautaires.</t>
  </si>
  <si>
    <t>Elementary (or primary)</t>
  </si>
  <si>
    <t>The elementary level which includes 6 years of study is intended for children aged 7 to 12 years. It aims to acquire some basic knowledge including writing, reading and math.</t>
  </si>
  <si>
    <t>Technical education and vocational training</t>
  </si>
  <si>
    <t>Yes</t>
  </si>
  <si>
    <t>Program to reduce child vulnerability</t>
  </si>
  <si>
    <t>Cash transfer</t>
  </si>
  <si>
    <t>Housholds with vulnerable children to help them keep children in school and provide them with healthcare services</t>
  </si>
  <si>
    <t>Support progam for wards of the state</t>
  </si>
  <si>
    <t>Orphans (many orphaned by the 2002 joola capsizing disaster)</t>
  </si>
  <si>
    <t>Grants for higher education</t>
  </si>
  <si>
    <t>Higher kearning (full or partial) for all university students in Senegal or abroad</t>
  </si>
  <si>
    <t>Government Revenue &amp; Spending
(in: Milliards FCFA)</t>
  </si>
  <si>
    <t>Workers compensation and work-related illness</t>
  </si>
  <si>
    <t>Family benefits</t>
  </si>
  <si>
    <t>Health and social welfare services</t>
  </si>
  <si>
    <t>Maternity leave</t>
  </si>
  <si>
    <t>Income-generating activities (IGA) programs for the most vulnerable+Entrepreneurship programs+Training programs</t>
  </si>
  <si>
    <t>Cash Transfers</t>
  </si>
  <si>
    <t>Student grants</t>
  </si>
  <si>
    <t>Program to reduce child vulnerability + support progam for wards of the state</t>
  </si>
  <si>
    <t>School feeding programs</t>
  </si>
  <si>
    <t>School feeding programs - directorate of school feeding programs</t>
  </si>
  <si>
    <t>Nutrition programs</t>
  </si>
  <si>
    <t>Community nutrition program+Social transfer to combat malnourishment</t>
  </si>
  <si>
    <t>Services for children</t>
  </si>
  <si>
    <t>Program for street children+Early childhood education</t>
  </si>
  <si>
    <t>Ministère de la santé et de l'action sociale (2012) Rapport financier 2009-2012, pp. 18</t>
  </si>
  <si>
    <t>We use the structure of health expenditures on the period 2009-2012 to calculate the expenditure by level (Ministère de la santé et de l'action sociale (2012) Rapport financier 2009-2012, pp. 31)</t>
  </si>
  <si>
    <t>Middle and general secondary</t>
  </si>
  <si>
    <t>Vocational and technical education prepares for specific trades and once completed successfully, leads to a relevant qualification in the job market. It leads to degrees organized in three levels. The first level at which middle cycle leavers can access is sanctionned by CAP and BEP at the end of their training. Those who have passed this first level or the middle cycle can access the second level to obtain a technical baccalaureate. The third level is accessible to those who have completed secondary education or holders of technical baccalaureate.</t>
  </si>
  <si>
    <t>Ministère de l'Education nationale (2012) Rapport national sur la situation de l'éducation, pp. 110 et ANSD (2015) Situation économique sociale du Sénégal en 2012, pp. 82</t>
  </si>
  <si>
    <t>The tertiary level corresponds to the levels of education available after obtaining a baccalauréate's degree attested by a university degree (License, Master, PhD).</t>
  </si>
  <si>
    <t>The medium education is intended for children from 13 to 16 years old. Articulated around 4 years of study (sixième, cinquième, quatrième, troisième) after elementary education, it is sanctioned by the Brevet of the End of Middle Studies (BFEM). Concerning, the genera secondaryl education, which targets children aged 17 to 19, follows the middle cycle. It includes three years of study (seconde, première, terminale) and is sanctioned with a baccalaureate's degree.</t>
  </si>
  <si>
    <t>On the job training.</t>
  </si>
  <si>
    <t>Workers compensation and work-related illness (CSS)</t>
  </si>
  <si>
    <t>Family benefits (CSS)</t>
  </si>
  <si>
    <t>http://www.cleiss.fr/docs/regimes/regime_senegal.html</t>
  </si>
  <si>
    <t>Senegal has constantly reformed its tax system since its independence in 1960. The country began to apply the French tax system, which was revised in 1966. The desire to mark its sovereignty and the difficult socio-economic conditions created by the economic crisis of 1973, led the State to the establishment of a tax system through the creation of the first general tax code in 1976. The latest reform was undertaken in 2012 with the adoption of the new general tax code in order to respond to the shortcomings of the old tax system considered unsuited to the current economic and social context. Beyond the need to create a tax system adapted to current realities, the State wants to make taxation an instrument of optimal mobilization of the resources necessary to cover the public burdens, to favor the economic growth and to achieve a better social justice by the reduction of inequalities. The main changes brought about by this reform concern almost the entire tax system, from direct taxes on the income of individuals and businesses to indirect taxes and taxes on financial activities.</t>
  </si>
  <si>
    <t>Avant réforme</t>
  </si>
  <si>
    <t>Après réforme</t>
  </si>
  <si>
    <t>Suppression du droit proportionnel</t>
  </si>
  <si>
    <t>Droit proportionnel</t>
  </si>
  <si>
    <t>11% pour les salaires supérieurs à 700 000 FCFA</t>
  </si>
  <si>
    <t>Supprimé</t>
  </si>
  <si>
    <t>20% pour les revenus fonciers.</t>
  </si>
  <si>
    <t>Diminution du nombre de tanches+ passage du plafond de 50% à 40%</t>
  </si>
  <si>
    <t>Droit progressif</t>
  </si>
  <si>
    <t>Tranche de revenu par parts (FCFA)</t>
  </si>
  <si>
    <t>Taux (%)</t>
  </si>
  <si>
    <t>Tranche de revenu (FCFA)</t>
  </si>
  <si>
    <t>0 à 600 000</t>
  </si>
  <si>
    <t>0 à 630 000</t>
  </si>
  <si>
    <t>600 001 à 890 000</t>
  </si>
  <si>
    <t>630 001 à 1 500 000</t>
  </si>
  <si>
    <t>890 001 à 1 010 000</t>
  </si>
  <si>
    <t>1 500 001 à 4 000 000</t>
  </si>
  <si>
    <t>1 010 001 à 1 410 000</t>
  </si>
  <si>
    <t>4 000 001 à 8 000 000</t>
  </si>
  <si>
    <t>1 410 001 à 2 475 000</t>
  </si>
  <si>
    <t>8 000 001 à 13 500 000</t>
  </si>
  <si>
    <t>2 475 001 à 3 540 000</t>
  </si>
  <si>
    <t>Plus de 13 500 001</t>
  </si>
  <si>
    <t>3 540 001 à 7 650 000</t>
  </si>
  <si>
    <t>7 650 001 à 9 650 000</t>
  </si>
  <si>
    <t>9 650 001 à 12 650 000</t>
  </si>
  <si>
    <t>Plus de 12 650 001</t>
  </si>
  <si>
    <t>Réduction du nombre de tranche+ passage d'un mode de prélèvement forfaitaire par tranche à un prélèvement par taux</t>
  </si>
  <si>
    <t>CGU des prestataires de service</t>
  </si>
  <si>
    <t>Chiffre d'affaires (FCFA)</t>
  </si>
  <si>
    <t>Montant de l'impôt (FCFA)</t>
  </si>
  <si>
    <t>0 à 330 000</t>
  </si>
  <si>
    <t>0 à 500 000</t>
  </si>
  <si>
    <t>330 001 à 500 000</t>
  </si>
  <si>
    <t>500 001 à 3 000 000</t>
  </si>
  <si>
    <t>500 001 à 1 000 000</t>
  </si>
  <si>
    <t>3 000 001 à 10 000 000</t>
  </si>
  <si>
    <t>1 000 001 à 2 000 000</t>
  </si>
  <si>
    <t>10 000 001 à 37 000 000</t>
  </si>
  <si>
    <t>2 000 001 à 3 000 000</t>
  </si>
  <si>
    <t>37 000 001 à 50 000 000</t>
  </si>
  <si>
    <t>3 000 001 à 5 000 000</t>
  </si>
  <si>
    <t>5 000 001 à 7 500 000</t>
  </si>
  <si>
    <t>7 500 001 à 10 000 000</t>
  </si>
  <si>
    <t>10 000 001 à 15 000 000</t>
  </si>
  <si>
    <t>15 000 001 à 20 000 000</t>
  </si>
  <si>
    <t>20 000 001 à 25 000 000</t>
  </si>
  <si>
    <t>CGU des revendeurs de ciment et de denrées alimentaires</t>
  </si>
  <si>
    <t>Après la reforme</t>
  </si>
  <si>
    <t>0 à 10 000 000</t>
  </si>
  <si>
    <t>3 000 001 à 4 000 000</t>
  </si>
  <si>
    <t>4 000 001 à 5 000 000</t>
  </si>
  <si>
    <t>25 000 001 à 28 000 000</t>
  </si>
  <si>
    <t>28 000 001 à 31 000 000</t>
  </si>
  <si>
    <t>31 000 001 à 34 000 000</t>
  </si>
  <si>
    <t>34 000 001 à 37 000 000</t>
  </si>
  <si>
    <t>37 000 001 à 41 000 000</t>
  </si>
  <si>
    <t>41 000 001 à 44 000 000</t>
  </si>
  <si>
    <t>44 000 001 à 47 000 000</t>
  </si>
  <si>
    <t>47 000 001 à 50 000 000</t>
  </si>
  <si>
    <t>CGU des autres catégories de producteurs et revendeurs</t>
  </si>
  <si>
    <t>Création de la Contribution Globale Foncière</t>
  </si>
  <si>
    <t>Contribution Globale Foncière</t>
  </si>
  <si>
    <t>Inexistant</t>
  </si>
  <si>
    <t>1 000 000 à 1 800 000</t>
  </si>
  <si>
    <t>1 800 001 à 2 100 000</t>
  </si>
  <si>
    <t>2 100 001 à 2 400 000</t>
  </si>
  <si>
    <t>2 400 001 à 3 000 000</t>
  </si>
  <si>
    <t>I- Direct taxes</t>
  </si>
  <si>
    <t>I-a Personal income taxe</t>
  </si>
  <si>
    <t>I-b Corporate income taxe</t>
  </si>
  <si>
    <t>Tableau 3.1 : Impôt minimum forfaitaire</t>
  </si>
  <si>
    <t>Chiffre d'affaires hors taxe (FCFA)</t>
  </si>
  <si>
    <t>Jusqu'à 250 000 000</t>
  </si>
  <si>
    <t>De 250 000 001 à 500 000 000</t>
  </si>
  <si>
    <t>Au-delà de 500 000 000</t>
  </si>
  <si>
    <t>0.5</t>
  </si>
  <si>
    <t>The changes in the new code concern the corporate income tax rate and the calculation of the flat-rate minimum tax. The tax rate that was 25% in the old code has increased to 30% in the new general tax code. When companies and legal entities liable to income tax are in deficit or if their results do not allow to generate a corporate tax higher than 500 000 FCFA, a flat rate minimum tax (MFI) on the turnover outside tax is applied. It represents 0.5% of turnover excluding tax and can in no case be less than 500,000 FCFA nor more than 5,000,000 FCFA. In the old code, the MFI was a lump sum that varied according to turnover.</t>
  </si>
  <si>
    <t>Flat tax (FCFA)</t>
  </si>
  <si>
    <t>Tax as a percentage of the turnover (%)</t>
  </si>
  <si>
    <t>I-c Tax on income from securities</t>
  </si>
  <si>
    <t>Income from movable capitals remained unchanged after the reform. They are taxed at the following rates:</t>
  </si>
  <si>
    <t>- 25% for the capital gains provided for in Article 259-2</t>
  </si>
  <si>
    <t>- 10% for the proceeds of the shares, shares and interest shares of companies liable to corporation tax</t>
  </si>
  <si>
    <t>- 13% for bond income</t>
  </si>
  <si>
    <t>- 6% for bond income, maturing at least 5 years, issued in Senegal</t>
  </si>
  <si>
    <t>- 15% for lots</t>
  </si>
  <si>
    <t>- 16% for other movable capital income</t>
  </si>
  <si>
    <t>- 8% for interest, arrears and other income from deposit accounts and current accounts opened in a bank's accounts, decentralized financial systems, Caisse des Dépôts et Consignations, a stockbroker, a securities dealer, a holding company, etc.</t>
  </si>
  <si>
    <t>- 20% for registered or bearing certificates.</t>
  </si>
  <si>
    <t>Description</t>
  </si>
  <si>
    <t>Taux de référence</t>
  </si>
  <si>
    <t>Changement dans le nouveau code général des impôts effectifs à partir de 01/01/2013</t>
  </si>
  <si>
    <t>Taxes indirectes</t>
  </si>
  <si>
    <t>Taxe sur la valeur ajoutée</t>
  </si>
  <si>
    <t>Taxe sur la production et les importations</t>
  </si>
  <si>
    <t xml:space="preserve">Le taux est réduit à 10% pour les prestations d'hébergement et de restauration fournie par les établissements d'hébergement touristiques </t>
  </si>
  <si>
    <t>Taxe d'accise (Excise Tax)</t>
  </si>
  <si>
    <t>Taxe sur la consommation de divers produits tels que l'alcool, le soda, les cigarettes, etc.</t>
  </si>
  <si>
    <t>Alcool 30 %</t>
  </si>
  <si>
    <t>Alcool et autres liquides alcoolisés : 40% + 800 Fcs pour les alcools d'un tirage compris entre 6° et 15° d'alcool pur; 40% + 3000 Fcs pour les alcools d'un tirage supérieur à 15° d'alcool pur</t>
  </si>
  <si>
    <t>Parfums 10%</t>
  </si>
  <si>
    <t>Parfum 10%; produits dépigmentant 15%</t>
  </si>
  <si>
    <t>Soda 2,75%</t>
  </si>
  <si>
    <t>Autres boissons et liquides  3%</t>
  </si>
  <si>
    <t>café et thé 3,8%</t>
  </si>
  <si>
    <t>café et thé 5%</t>
  </si>
  <si>
    <t>Cola 30%</t>
  </si>
  <si>
    <t>Rien n'est mentionné à ce sujet dans le nouveau code</t>
  </si>
  <si>
    <t>Cigarette bon marché 20%</t>
  </si>
  <si>
    <t>Cigarette bon marché 40%</t>
  </si>
  <si>
    <t>Cigarettes premium 45%</t>
  </si>
  <si>
    <t>Huiles raffinés 15%</t>
  </si>
  <si>
    <t>Beurres, crèmes et les succédanés ou mélanges contenant du beurre ou de la crème (12%)</t>
  </si>
  <si>
    <t>inchangé</t>
  </si>
  <si>
    <t>Autres corps gras 5%</t>
  </si>
  <si>
    <t>Taxe sur les véhicules de tourisme dont la puissance est supérieure ou égale à 13 chevaux   10%</t>
  </si>
  <si>
    <t>Taxe sur les produits pétroliers</t>
  </si>
  <si>
    <t>Taxe sur les produits dérivés du pétrole</t>
  </si>
  <si>
    <t>Super carburant 20 665 FCFA par hectolitre</t>
  </si>
  <si>
    <t>Super carburant 21 665 FCFA par hectolitre</t>
  </si>
  <si>
    <t>Essence ordinaire 18 847 FCFA par hectolitre</t>
  </si>
  <si>
    <t>Essence ordinaire 19 847 FCFApar hectolitre</t>
  </si>
  <si>
    <t>Essence pirogue 3 856 FCFA par hectolitre</t>
  </si>
  <si>
    <t>Gasoil 9 395 FCFA par hectolitre</t>
  </si>
  <si>
    <t>Gasoil 10 395 FCFA par hectolitre</t>
  </si>
  <si>
    <t>Taxe d'égalisation (clearing tax)</t>
  </si>
  <si>
    <t>Taxe sur les opérations commerciales des importateurs et des commerçants</t>
  </si>
  <si>
    <t>Achat de produits locaux 2%</t>
  </si>
  <si>
    <t>Achat de produits importés 5%</t>
  </si>
  <si>
    <t>Droit de douanes</t>
  </si>
  <si>
    <t>appliqué sur la valeur CAF</t>
  </si>
  <si>
    <t>Biens sociaux essentiels (pharmaceutiques, médicaux, dispositifs chirurgicaux, livres, etc.) 0%</t>
  </si>
  <si>
    <r>
      <t xml:space="preserve">Produits de base, matériaux de base, équipement en capital, </t>
    </r>
    <r>
      <rPr>
        <sz val="9"/>
        <color rgb="FFFF0000"/>
        <rFont val="Calibri"/>
        <family val="2"/>
        <scheme val="minor"/>
      </rPr>
      <t>specific inputs, etc.</t>
    </r>
    <r>
      <rPr>
        <sz val="9"/>
        <color rgb="FF000000"/>
        <rFont val="Calibri"/>
        <family val="2"/>
        <scheme val="minor"/>
      </rPr>
      <t xml:space="preserve">   5%</t>
    </r>
  </si>
  <si>
    <t>Inputs and intermediateproducts, etc.  10%</t>
  </si>
  <si>
    <t>Produits de consommation finale et tout produit non inclus dans les 3 catégories précédentes 20%</t>
  </si>
  <si>
    <t>Taxes sur les services financiers</t>
  </si>
  <si>
    <t>Taxe sur les opérations bancaires</t>
  </si>
  <si>
    <t>Intérêt, frais de commission des banques et des institutions financières</t>
  </si>
  <si>
    <t>Taux sur les opérations bancaires standards 17%</t>
  </si>
  <si>
    <t>Les taux restent inchangés mais le champ d’application est élargi en ce sens qu’il comprend ; outre les activités des établissements bancaires et financière, toutes les activités financières des personnes physiques ou morales réalisant l’intermédiation financière, les opérations de transfert d’argent ainsi que les opérateurs de change</t>
  </si>
  <si>
    <t>Taux sur les opérations de ventes à l'exportation  7%</t>
  </si>
  <si>
    <t>Taxe sur les produits d'assurance</t>
  </si>
  <si>
    <t>Primes d'assurance et d'autres fraix collectés par l'assureur</t>
  </si>
  <si>
    <t>Transport maritime, aérien et fluvial   5%</t>
  </si>
  <si>
    <t>Assurance contre l'incendie  20%</t>
  </si>
  <si>
    <t>Assurances multirisques habitations et assurances incendie des bâtiments à usage d'habitation exclusive  5%</t>
  </si>
  <si>
    <t>Assurances de groupe  3%</t>
  </si>
  <si>
    <t>Contrat de rente viagère  6%</t>
  </si>
  <si>
    <t>Assurance de crédit à l'exportation  0,25%</t>
  </si>
  <si>
    <t>Autres assurances  10%</t>
  </si>
  <si>
    <t>II- Indirect taxes and on financial services before and after the 2012 reform</t>
  </si>
  <si>
    <t>Inchangé</t>
  </si>
  <si>
    <t>Government</t>
  </si>
  <si>
    <t>Social assistance+Social assurance</t>
  </si>
  <si>
    <t>Source: situation économique et financière de 2012 et perspectives 2013, dpee</t>
  </si>
  <si>
    <t>Investment, maintenance, med/vaccins/cons, Personnel; Operating.</t>
  </si>
  <si>
    <t>Operating + Investment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</si>
</sst>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164" formatCode="_-* #,##0.00\ _€_-;\-* #,##0.00\ _€_-;_-* &quot;-&quot;??\ _€_-;_-@_-"/>
    <numFmt numFmtId="165" formatCode="_-* #,##0.00_-;\-* #,##0.00_-;_-* &quot;-&quot;??_-;_-@_-"/>
    <numFmt numFmtId="166" formatCode="_(* #,##0.00_);_(* \(#,##0.00\);_(* &quot;-&quot;??_);_(@_)"/>
    <numFmt numFmtId="167" formatCode="0.0"/>
    <numFmt numFmtId="168" formatCode="0.000"/>
    <numFmt numFmtId="169" formatCode="0.0%"/>
    <numFmt numFmtId="170" formatCode="#,##0.0"/>
    <numFmt numFmtId="171" formatCode="_-* #,##0.00\ _P_t_s_-;\-* #,##0.00\ _P_t_s_-;_-* &quot;-&quot;??\ _P_t_s_-;_-@_-"/>
    <numFmt numFmtId="172" formatCode="#,##0.000"/>
    <numFmt numFmtId="173" formatCode="_(&quot;$b&quot;\ * #,##0.00_);_(&quot;$b&quot;\ * \(#,##0.00\);_(&quot;$b&quot;\ * &quot;-&quot;??_);_(@_)"/>
    <numFmt numFmtId="174" formatCode="m\o\n\th\ d\,\ yyyy"/>
    <numFmt numFmtId="175" formatCode="_-* #,##0\ _D_M_-;\-* #,##0\ _D_M_-;_-* &quot;-&quot;\ _D_M_-;_-@_-"/>
    <numFmt numFmtId="176" formatCode="_-* #,##0.00\ _D_M_-;\-* #,##0.00\ _D_M_-;_-* &quot;-&quot;??\ _D_M_-;_-@_-"/>
    <numFmt numFmtId="177" formatCode="_-[$€]* #,##0.00_-;\-[$€]* #,##0.00_-;_-[$€]* &quot;-&quot;??_-;_-@_-"/>
    <numFmt numFmtId="178" formatCode="#.00"/>
    <numFmt numFmtId="179" formatCode="#."/>
    <numFmt numFmtId="180" formatCode="General_)"/>
    <numFmt numFmtId="181" formatCode="###\ ###\ ##0.00"/>
    <numFmt numFmtId="182" formatCode="\ General"/>
    <numFmt numFmtId="183" formatCode="#\ ##0"/>
    <numFmt numFmtId="184" formatCode="###\ ###\ ##0"/>
    <numFmt numFmtId="185" formatCode="#\ ##0.0"/>
    <numFmt numFmtId="186" formatCode="\(#\ ##0.0\);\(\-#\ ##0.0\)"/>
    <numFmt numFmtId="187" formatCode="_-* #,##0\ &quot;DM&quot;_-;\-* #,##0\ &quot;DM&quot;_-;_-* &quot;-&quot;\ &quot;DM&quot;_-;_-@_-"/>
    <numFmt numFmtId="188" formatCode="_-* #,##0.00\ &quot;DM&quot;_-;\-* #,##0.00\ &quot;DM&quot;_-;_-* &quot;-&quot;??\ &quot;DM&quot;_-;_-@_-"/>
    <numFmt numFmtId="189" formatCode="_-* #,##0_-;\-* #,##0_-;_-* &quot;-&quot;??_-;_-@_-"/>
    <numFmt numFmtId="190" formatCode="_(* #,##0_);_(* \(#,##0\);_(* &quot;-&quot;??_);_(@_)"/>
    <numFmt numFmtId="191" formatCode="_(* #,##0.0_);_(* \(#,##0.0\);_(* &quot;-&quot;??_);_(@_)"/>
    <numFmt numFmtId="192" formatCode="_-* #,##0.000_-;\-* #,##0.000_-;_-* &quot;-&quot;??_-;_-@_-"/>
  </numFmts>
  <fonts count="15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theme="4"/>
      <name val="Calibri"/>
      <family val="2"/>
      <scheme val="minor"/>
    </font>
    <font>
      <b/>
      <sz val="20"/>
      <color theme="1"/>
      <name val="Garamond"/>
      <family val="1"/>
    </font>
    <font>
      <b/>
      <sz val="20"/>
      <color rgb="FF000000"/>
      <name val="Garamond"/>
      <family val="1"/>
    </font>
    <font>
      <sz val="11"/>
      <color theme="1"/>
      <name val="Garamond"/>
      <family val="1"/>
    </font>
    <font>
      <sz val="20"/>
      <color theme="1"/>
      <name val="Garamond"/>
      <family val="1"/>
    </font>
    <font>
      <b/>
      <sz val="18"/>
      <color theme="1"/>
      <name val="Garamond"/>
      <family val="1"/>
    </font>
    <font>
      <sz val="10"/>
      <color indexed="8"/>
      <name val="Arial"/>
      <family val="2"/>
    </font>
    <font>
      <sz val="10"/>
      <color indexed="8"/>
      <name val="Garamond"/>
      <family val="1"/>
    </font>
    <font>
      <sz val="14"/>
      <color theme="1"/>
      <name val="Garamond"/>
      <family val="1"/>
    </font>
    <font>
      <b/>
      <sz val="14"/>
      <color indexed="8"/>
      <name val="Garamond"/>
      <family val="1"/>
    </font>
    <font>
      <b/>
      <sz val="14"/>
      <color theme="1"/>
      <name val="Calibri"/>
      <family val="2"/>
      <scheme val="minor"/>
    </font>
    <font>
      <b/>
      <sz val="11"/>
      <color theme="1"/>
      <name val="Garamond"/>
      <family val="1"/>
    </font>
    <font>
      <b/>
      <sz val="26"/>
      <color theme="1"/>
      <name val="Garamond"/>
      <family val="1"/>
    </font>
    <font>
      <sz val="11"/>
      <color indexed="8"/>
      <name val="Arial"/>
      <family val="2"/>
    </font>
    <font>
      <sz val="12"/>
      <color theme="1"/>
      <name val="Calibri"/>
      <family val="2"/>
      <scheme val="minor"/>
    </font>
    <font>
      <b/>
      <sz val="12"/>
      <name val="Times New Roman"/>
      <family val="1"/>
    </font>
    <font>
      <b/>
      <sz val="14"/>
      <color theme="1"/>
      <name val="Garamond"/>
      <family val="1"/>
    </font>
    <font>
      <u/>
      <sz val="11"/>
      <color theme="10"/>
      <name val="Calibri"/>
      <family val="2"/>
      <scheme val="minor"/>
    </font>
    <font>
      <sz val="11"/>
      <color rgb="FFFF0000"/>
      <name val="Garamond"/>
      <family val="1"/>
    </font>
    <font>
      <b/>
      <sz val="10"/>
      <color rgb="FF000000"/>
      <name val="Garamond"/>
      <family val="1"/>
    </font>
    <font>
      <sz val="12"/>
      <color theme="1"/>
      <name val="Garamond"/>
      <family val="1"/>
    </font>
    <font>
      <i/>
      <sz val="10"/>
      <color theme="1"/>
      <name val="Garamond"/>
      <family val="1"/>
    </font>
    <font>
      <i/>
      <sz val="11"/>
      <color theme="1"/>
      <name val="Garamond"/>
      <family val="1"/>
    </font>
    <font>
      <sz val="8"/>
      <color theme="1"/>
      <name val="Calibri"/>
      <family val="2"/>
      <scheme val="minor"/>
    </font>
    <font>
      <sz val="10"/>
      <color theme="1"/>
      <name val="Calibri"/>
      <family val="2"/>
      <scheme val="minor"/>
    </font>
    <font>
      <sz val="10"/>
      <color theme="1"/>
      <name val="Garamond"/>
      <family val="1"/>
    </font>
    <font>
      <b/>
      <sz val="10"/>
      <color theme="1"/>
      <name val="Garamond"/>
      <family val="1"/>
    </font>
    <font>
      <sz val="10"/>
      <name val="Garamond"/>
      <family val="1"/>
    </font>
    <font>
      <i/>
      <sz val="10"/>
      <color indexed="8"/>
      <name val="Garamond"/>
      <family val="1"/>
    </font>
    <font>
      <b/>
      <sz val="10"/>
      <name val="Garamond"/>
      <family val="1"/>
    </font>
    <font>
      <b/>
      <i/>
      <sz val="10"/>
      <color theme="1"/>
      <name val="Garamond"/>
      <family val="1"/>
    </font>
    <font>
      <sz val="10"/>
      <color rgb="FF000000"/>
      <name val="Garamond"/>
      <family val="1"/>
    </font>
    <font>
      <sz val="11"/>
      <color indexed="8"/>
      <name val="Garamond"/>
      <family val="1"/>
    </font>
    <font>
      <sz val="11"/>
      <name val="Garamond"/>
      <family val="1"/>
    </font>
    <font>
      <b/>
      <sz val="11"/>
      <name val="Garamond"/>
      <family val="1"/>
    </font>
    <font>
      <sz val="11"/>
      <color rgb="FF000000"/>
      <name val="Garamond"/>
      <family val="1"/>
    </font>
    <font>
      <b/>
      <sz val="11"/>
      <color rgb="FF000000"/>
      <name val="Garamond"/>
      <family val="1"/>
    </font>
    <font>
      <sz val="11"/>
      <color indexed="8"/>
      <name val="Calibri"/>
      <family val="2"/>
    </font>
    <font>
      <i/>
      <sz val="11"/>
      <color rgb="FF000000"/>
      <name val="Garamond"/>
      <family val="1"/>
    </font>
    <font>
      <sz val="11"/>
      <color theme="1"/>
      <name val="Times New Roman"/>
      <family val="2"/>
    </font>
    <font>
      <b/>
      <sz val="16"/>
      <color theme="1"/>
      <name val="Garamond"/>
      <family val="1"/>
    </font>
    <font>
      <b/>
      <i/>
      <sz val="12"/>
      <color theme="1"/>
      <name val="Garamond"/>
      <family val="1"/>
    </font>
    <font>
      <sz val="11"/>
      <color theme="3" tint="0.39997558519241921"/>
      <name val="Garamond"/>
      <family val="1"/>
    </font>
    <font>
      <b/>
      <i/>
      <sz val="11"/>
      <color theme="1"/>
      <name val="Garamond"/>
      <family val="1"/>
    </font>
    <font>
      <u/>
      <sz val="11"/>
      <color theme="10"/>
      <name val="Garamond"/>
      <family val="1"/>
    </font>
    <font>
      <sz val="8"/>
      <color indexed="8"/>
      <name val="Garamond"/>
      <family val="1"/>
    </font>
    <font>
      <b/>
      <sz val="8"/>
      <color indexed="8"/>
      <name val="Garamond"/>
      <family val="1"/>
    </font>
    <font>
      <sz val="8"/>
      <name val="Garamond"/>
      <family val="1"/>
    </font>
    <font>
      <b/>
      <sz val="12"/>
      <color rgb="FFFF0000"/>
      <name val="Garamond"/>
      <family val="1"/>
    </font>
    <font>
      <sz val="8"/>
      <color theme="1"/>
      <name val="Garamond"/>
      <family val="1"/>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indexed="8"/>
      <name val="Times New Roman"/>
      <family val="2"/>
    </font>
    <font>
      <sz val="9"/>
      <name val="Times"/>
      <family val="1"/>
    </font>
    <font>
      <sz val="1"/>
      <color indexed="8"/>
      <name val="Courier"/>
      <family val="3"/>
    </font>
    <font>
      <sz val="10"/>
      <name val="Times"/>
      <family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
      <color indexed="8"/>
      <name val="Courier"/>
      <family val="3"/>
    </font>
    <font>
      <u/>
      <sz val="10"/>
      <color indexed="12"/>
      <name val="Arial"/>
      <family val="2"/>
    </font>
    <font>
      <u/>
      <sz val="11"/>
      <color indexed="12"/>
      <name val="Calibri"/>
      <family val="2"/>
    </font>
    <font>
      <u/>
      <sz val="10"/>
      <color theme="10"/>
      <name val="Arial"/>
      <family val="2"/>
    </font>
    <font>
      <u/>
      <sz val="12"/>
      <color theme="10"/>
      <name val="Calibri"/>
      <family val="2"/>
      <scheme val="minor"/>
    </font>
    <font>
      <sz val="11"/>
      <color indexed="62"/>
      <name val="Calibri"/>
      <family val="2"/>
    </font>
    <font>
      <sz val="11"/>
      <color indexed="52"/>
      <name val="Calibri"/>
      <family val="2"/>
    </font>
    <font>
      <b/>
      <sz val="9"/>
      <name val="Times New Roman"/>
      <family val="1"/>
    </font>
    <font>
      <sz val="10"/>
      <name val="Verdana"/>
      <family val="2"/>
    </font>
    <font>
      <sz val="11"/>
      <color indexed="8"/>
      <name val="Times New Roman"/>
      <family val="1"/>
    </font>
    <font>
      <b/>
      <sz val="11"/>
      <color indexed="63"/>
      <name val="Calibri"/>
      <family val="2"/>
    </font>
    <font>
      <sz val="8"/>
      <name val="Times New Roman"/>
      <family val="1"/>
    </font>
    <font>
      <b/>
      <sz val="8"/>
      <name val="Times New Roman"/>
      <family val="1"/>
    </font>
    <font>
      <b/>
      <i/>
      <sz val="8"/>
      <name val="Times New Roman"/>
      <family val="1"/>
    </font>
    <font>
      <sz val="7"/>
      <name val="Times New Roman"/>
      <family val="1"/>
    </font>
    <font>
      <sz val="8.5"/>
      <name val="Times"/>
      <family val="1"/>
    </font>
    <font>
      <sz val="8.5"/>
      <name val="Times New Roman"/>
      <family val="1"/>
    </font>
    <font>
      <sz val="10"/>
      <name val="Times New Roman"/>
      <family val="1"/>
    </font>
    <font>
      <b/>
      <sz val="18"/>
      <color indexed="56"/>
      <name val="Cambria"/>
      <family val="2"/>
    </font>
    <font>
      <sz val="11"/>
      <color indexed="10"/>
      <name val="Calibri"/>
      <family val="2"/>
    </font>
    <font>
      <b/>
      <sz val="8"/>
      <color theme="1"/>
      <name val="Garamond"/>
      <family val="1"/>
    </font>
    <font>
      <b/>
      <sz val="10"/>
      <color indexed="8"/>
      <name val="Garamond"/>
      <family val="1"/>
    </font>
    <font>
      <u/>
      <sz val="11"/>
      <color theme="11"/>
      <name val="Calibri"/>
      <family val="2"/>
      <scheme val="minor"/>
    </font>
    <font>
      <b/>
      <sz val="12"/>
      <color theme="1"/>
      <name val="Calibri"/>
      <family val="2"/>
      <scheme val="minor"/>
    </font>
    <font>
      <b/>
      <sz val="12"/>
      <color rgb="FF000000"/>
      <name val="Garamond"/>
      <family val="1"/>
    </font>
    <font>
      <b/>
      <sz val="16"/>
      <color rgb="FF000000"/>
      <name val="Garamond"/>
      <family val="1"/>
    </font>
    <font>
      <b/>
      <sz val="11"/>
      <color indexed="8"/>
      <name val="Garamond"/>
      <family val="1"/>
    </font>
    <font>
      <b/>
      <sz val="9"/>
      <name val="Garamond"/>
      <family val="1"/>
    </font>
    <font>
      <sz val="9"/>
      <name val="Garamond"/>
      <family val="1"/>
    </font>
    <font>
      <b/>
      <sz val="9"/>
      <color indexed="8"/>
      <name val="Garamond"/>
      <family val="1"/>
    </font>
    <font>
      <b/>
      <i/>
      <sz val="11"/>
      <color indexed="8"/>
      <name val="Garamond"/>
      <family val="1"/>
    </font>
    <font>
      <b/>
      <sz val="12"/>
      <color theme="1"/>
      <name val="Garamond"/>
      <family val="1"/>
    </font>
    <font>
      <b/>
      <sz val="12"/>
      <color theme="4"/>
      <name val="Garamond"/>
      <family val="1"/>
    </font>
    <font>
      <b/>
      <sz val="12"/>
      <color indexed="8"/>
      <name val="Garamond"/>
      <family val="1"/>
    </font>
    <font>
      <sz val="12"/>
      <color indexed="8"/>
      <name val="Garamond"/>
      <family val="1"/>
    </font>
    <font>
      <b/>
      <sz val="28"/>
      <color theme="1"/>
      <name val="Garamond"/>
      <family val="1"/>
    </font>
    <font>
      <b/>
      <sz val="12"/>
      <name val="Garamond"/>
      <family val="1"/>
    </font>
    <font>
      <sz val="12"/>
      <color rgb="FFFF0000"/>
      <name val="Garamond"/>
      <family val="1"/>
    </font>
    <font>
      <b/>
      <sz val="12"/>
      <color theme="4" tint="-0.499984740745262"/>
      <name val="Garamond"/>
      <family val="1"/>
    </font>
    <font>
      <b/>
      <sz val="12"/>
      <color rgb="FF002060"/>
      <name val="Garamond"/>
      <family val="1"/>
    </font>
    <font>
      <b/>
      <u/>
      <sz val="12"/>
      <color theme="1"/>
      <name val="Garamond"/>
      <family val="1"/>
    </font>
    <font>
      <b/>
      <sz val="12"/>
      <color theme="8" tint="-0.499984740745262"/>
      <name val="Garamond"/>
      <family val="1"/>
    </font>
    <font>
      <sz val="12"/>
      <name val="Garamond"/>
      <family val="1"/>
    </font>
    <font>
      <b/>
      <sz val="12"/>
      <color rgb="FF00B050"/>
      <name val="Garamond"/>
      <family val="1"/>
    </font>
    <font>
      <sz val="12"/>
      <color theme="1"/>
      <name val="Times New Roman"/>
      <family val="1"/>
    </font>
    <font>
      <b/>
      <sz val="12"/>
      <color theme="3" tint="-0.499984740745262"/>
      <name val="Times New Roman"/>
      <family val="1"/>
    </font>
    <font>
      <b/>
      <sz val="12"/>
      <color theme="8" tint="-0.499984740745262"/>
      <name val="Times New Roman"/>
      <family val="1"/>
    </font>
    <font>
      <b/>
      <sz val="12"/>
      <color theme="3"/>
      <name val="Times New Roman"/>
      <family val="1"/>
    </font>
    <font>
      <b/>
      <sz val="18"/>
      <color theme="1"/>
      <name val="Calibri"/>
      <family val="2"/>
      <scheme val="minor"/>
    </font>
    <font>
      <b/>
      <sz val="16"/>
      <color theme="1"/>
      <name val="Calibri"/>
      <family val="2"/>
      <scheme val="minor"/>
    </font>
    <font>
      <b/>
      <sz val="16"/>
      <color rgb="FF000000"/>
      <name val="Calibri"/>
      <family val="2"/>
      <scheme val="minor"/>
    </font>
    <font>
      <b/>
      <sz val="12"/>
      <color rgb="FF000000"/>
      <name val="Calibri"/>
      <family val="2"/>
      <scheme val="minor"/>
    </font>
    <font>
      <sz val="12"/>
      <color rgb="FF000000"/>
      <name val="Calibri"/>
      <family val="2"/>
      <scheme val="minor"/>
    </font>
    <font>
      <sz val="10"/>
      <color rgb="FF000000"/>
      <name val="Calibri"/>
      <family val="2"/>
      <scheme val="minor"/>
    </font>
    <font>
      <sz val="12"/>
      <color theme="1" tint="0.499984740745262"/>
      <name val="Calibri"/>
      <family val="2"/>
      <scheme val="minor"/>
    </font>
    <font>
      <sz val="8"/>
      <color rgb="FF000000"/>
      <name val="Garamond"/>
      <family val="1"/>
    </font>
    <font>
      <sz val="6"/>
      <color theme="1"/>
      <name val="Garamond"/>
      <family val="1"/>
    </font>
    <font>
      <b/>
      <sz val="6"/>
      <color theme="1"/>
      <name val="Garamond"/>
      <family val="1"/>
    </font>
    <font>
      <b/>
      <sz val="22"/>
      <color theme="1"/>
      <name val="Garamond"/>
      <family val="1"/>
    </font>
    <font>
      <sz val="9"/>
      <color theme="1"/>
      <name val="Garamond"/>
      <family val="1"/>
    </font>
    <font>
      <sz val="9.5"/>
      <color theme="1"/>
      <name val="Garamond"/>
      <family val="1"/>
    </font>
    <font>
      <sz val="16"/>
      <color theme="1"/>
      <name val="Calibri"/>
      <family val="2"/>
      <scheme val="minor"/>
    </font>
    <font>
      <sz val="18"/>
      <color rgb="FF000000"/>
      <name val="Garamond"/>
      <family val="1"/>
    </font>
    <font>
      <b/>
      <sz val="18"/>
      <color rgb="FF000000"/>
      <name val="Garamond"/>
      <family val="1"/>
    </font>
    <font>
      <sz val="18"/>
      <color theme="1"/>
      <name val="Garamond"/>
      <family val="1"/>
    </font>
    <font>
      <sz val="16"/>
      <color rgb="FF000000"/>
      <name val="Garamond"/>
      <family val="1"/>
    </font>
    <font>
      <sz val="20"/>
      <color rgb="FF000000"/>
      <name val="Garamond"/>
      <family val="1"/>
    </font>
    <font>
      <sz val="10"/>
      <color theme="0"/>
      <name val="Garamond"/>
      <family val="1"/>
    </font>
    <font>
      <sz val="10"/>
      <color theme="0"/>
      <name val="Garamond"/>
      <family val="1"/>
    </font>
    <font>
      <sz val="10"/>
      <color rgb="FF000000"/>
      <name val="Garamond"/>
      <family val="1"/>
    </font>
    <font>
      <sz val="10"/>
      <name val="Garamond"/>
      <family val="1"/>
    </font>
    <font>
      <b/>
      <sz val="12"/>
      <color theme="0"/>
      <name val="Garamond"/>
      <family val="1"/>
    </font>
    <font>
      <b/>
      <sz val="16"/>
      <color theme="0"/>
      <name val="Garamond"/>
      <family val="1"/>
    </font>
    <font>
      <b/>
      <sz val="9.5"/>
      <color theme="1"/>
      <name val="Garamond"/>
      <family val="1"/>
    </font>
    <font>
      <b/>
      <sz val="9"/>
      <color theme="1"/>
      <name val="Garamond"/>
      <family val="1"/>
    </font>
    <font>
      <u/>
      <sz val="11"/>
      <name val="Calibri"/>
      <family val="2"/>
      <scheme val="minor"/>
    </font>
    <font>
      <b/>
      <sz val="14"/>
      <name val="Garamond"/>
      <family val="1"/>
    </font>
    <font>
      <b/>
      <sz val="8"/>
      <name val="Garamond"/>
      <family val="1"/>
    </font>
    <font>
      <sz val="11"/>
      <name val="Times New Roman"/>
      <family val="2"/>
    </font>
    <font>
      <b/>
      <sz val="11"/>
      <name val="Times New Roman"/>
      <family val="1"/>
    </font>
    <font>
      <sz val="11"/>
      <name val="Calibri"/>
      <family val="2"/>
      <scheme val="minor"/>
    </font>
    <font>
      <sz val="12"/>
      <name val="Symbol"/>
      <family val="1"/>
      <charset val="2"/>
    </font>
    <font>
      <b/>
      <sz val="16"/>
      <name val="Garamond"/>
      <family val="1"/>
    </font>
    <font>
      <b/>
      <i/>
      <sz val="11"/>
      <color rgb="FF000000"/>
      <name val="Garamond"/>
      <family val="1"/>
    </font>
    <font>
      <sz val="11"/>
      <name val="Tms Rmn"/>
    </font>
    <font>
      <sz val="11"/>
      <color rgb="FF000000"/>
      <name val="Calibri"/>
      <family val="2"/>
      <scheme val="minor"/>
    </font>
    <font>
      <sz val="9"/>
      <color rgb="FF000000"/>
      <name val="Calibri"/>
      <family val="2"/>
      <scheme val="minor"/>
    </font>
    <font>
      <sz val="9"/>
      <color rgb="FFFF0000"/>
      <name val="Calibri"/>
      <family val="2"/>
      <scheme val="minor"/>
    </font>
  </fonts>
  <fills count="56">
    <fill>
      <patternFill patternType="none"/>
    </fill>
    <fill>
      <patternFill patternType="gray125"/>
    </fill>
    <fill>
      <patternFill patternType="solid">
        <fgColor theme="4" tint="0.79995117038483843"/>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indexed="22"/>
        <bgColor indexed="8"/>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theme="0"/>
      </patternFill>
    </fill>
    <fill>
      <patternFill patternType="solid">
        <fgColor indexed="26"/>
      </patternFill>
    </fill>
    <fill>
      <patternFill patternType="solid">
        <fgColor theme="3" tint="0.79998168889431442"/>
        <bgColor indexed="64"/>
      </patternFill>
    </fill>
    <fill>
      <patternFill patternType="solid">
        <fgColor rgb="FFFFFF00"/>
        <bgColor rgb="FF000000"/>
      </patternFill>
    </fill>
    <fill>
      <patternFill patternType="solid">
        <fgColor rgb="FFFFC000"/>
        <bgColor indexed="64"/>
      </patternFill>
    </fill>
    <fill>
      <patternFill patternType="solid">
        <fgColor theme="0" tint="-0.14999847407452621"/>
        <bgColor indexed="64"/>
      </patternFill>
    </fill>
    <fill>
      <patternFill patternType="solid">
        <fgColor rgb="FF0096D7"/>
        <bgColor indexed="64"/>
      </patternFill>
    </fill>
    <fill>
      <patternFill patternType="solid">
        <fgColor theme="3" tint="0.39997558519241921"/>
        <bgColor indexed="64"/>
      </patternFill>
    </fill>
    <fill>
      <patternFill patternType="solid">
        <fgColor rgb="FFFFFFFF"/>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5B3D7"/>
        <bgColor rgb="FF000000"/>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249977111117893"/>
        <bgColor indexed="64"/>
      </patternFill>
    </fill>
    <fill>
      <patternFill patternType="solid">
        <fgColor rgb="FF9CC142"/>
        <bgColor indexed="64"/>
      </patternFill>
    </fill>
    <fill>
      <patternFill patternType="solid">
        <fgColor theme="0"/>
        <bgColor rgb="FF000000"/>
      </patternFill>
    </fill>
    <fill>
      <patternFill patternType="solid">
        <fgColor theme="6" tint="0.79998168889431442"/>
        <bgColor indexed="64"/>
      </patternFill>
    </fill>
    <fill>
      <patternFill patternType="solid">
        <fgColor theme="2"/>
        <bgColor indexed="64"/>
      </patternFill>
    </fill>
    <fill>
      <patternFill patternType="solid">
        <fgColor rgb="FFEBF1DE"/>
        <bgColor rgb="FF000000"/>
      </patternFill>
    </fill>
    <fill>
      <patternFill patternType="solid">
        <fgColor theme="4"/>
        <bgColor indexed="64"/>
      </patternFill>
    </fill>
    <fill>
      <patternFill patternType="solid">
        <fgColor rgb="FFFFFFCC"/>
        <bgColor indexed="64"/>
      </patternFill>
    </fill>
    <fill>
      <patternFill patternType="solid">
        <fgColor rgb="FF70AD47"/>
        <bgColor indexed="64"/>
      </patternFill>
    </fill>
    <fill>
      <patternFill patternType="solid">
        <fgColor rgb="FF92D050"/>
        <bgColor indexed="64"/>
      </patternFill>
    </fill>
    <fill>
      <patternFill patternType="solid">
        <fgColor rgb="FFFFFFFF"/>
        <bgColor indexed="64"/>
      </patternFill>
    </fill>
  </fills>
  <borders count="9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medium">
        <color auto="1"/>
      </top>
      <bottom style="thin">
        <color auto="1"/>
      </bottom>
      <diagonal/>
    </border>
    <border>
      <left/>
      <right/>
      <top/>
      <bottom style="thin">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diagonal/>
    </border>
    <border>
      <left style="thick">
        <color auto="1"/>
      </left>
      <right style="thin">
        <color auto="1"/>
      </right>
      <top/>
      <bottom/>
      <diagonal/>
    </border>
    <border>
      <left style="thick">
        <color auto="1"/>
      </left>
      <right style="thin">
        <color auto="1"/>
      </right>
      <top/>
      <bottom style="thin">
        <color auto="1"/>
      </bottom>
      <diagonal/>
    </border>
    <border>
      <left style="thick">
        <color auto="1"/>
      </left>
      <right style="thin">
        <color auto="1"/>
      </right>
      <top/>
      <bottom style="thick">
        <color auto="1"/>
      </bottom>
      <diagonal/>
    </border>
    <border>
      <left style="thin">
        <color auto="1"/>
      </left>
      <right/>
      <top style="thin">
        <color auto="1"/>
      </top>
      <bottom style="thick">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tted">
        <color auto="1"/>
      </top>
      <bottom style="thin">
        <color auto="1"/>
      </bottom>
      <diagonal/>
    </border>
    <border>
      <left/>
      <right/>
      <top style="dashed">
        <color auto="1"/>
      </top>
      <bottom style="dashed">
        <color auto="1"/>
      </bottom>
      <diagonal/>
    </border>
    <border>
      <left/>
      <right/>
      <top style="thin">
        <color auto="1"/>
      </top>
      <bottom/>
      <diagonal/>
    </border>
    <border>
      <left/>
      <right/>
      <top style="thin">
        <color auto="1"/>
      </top>
      <bottom style="double">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bottom style="thin">
        <color auto="1"/>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thin">
        <color theme="0"/>
      </bottom>
      <diagonal/>
    </border>
    <border>
      <left/>
      <right style="thin">
        <color theme="0"/>
      </right>
      <top style="thin">
        <color theme="0"/>
      </top>
      <bottom style="thin">
        <color theme="0"/>
      </bottom>
      <diagonal/>
    </border>
    <border>
      <left/>
      <right style="thin">
        <color auto="1"/>
      </right>
      <top style="thin">
        <color theme="0"/>
      </top>
      <bottom style="thin">
        <color theme="0"/>
      </bottom>
      <diagonal/>
    </border>
    <border>
      <left style="thin">
        <color theme="0"/>
      </left>
      <right style="thin">
        <color theme="0"/>
      </right>
      <top/>
      <bottom style="thin">
        <color theme="0"/>
      </bottom>
      <diagonal/>
    </border>
    <border>
      <left/>
      <right/>
      <top/>
      <bottom style="medium">
        <color indexed="30"/>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bottom/>
      <diagonal/>
    </border>
    <border>
      <left/>
      <right style="thin">
        <color auto="1"/>
      </right>
      <top/>
      <bottom style="medium">
        <color auto="1"/>
      </bottom>
      <diagonal/>
    </border>
    <border>
      <left style="medium">
        <color auto="1"/>
      </left>
      <right style="medium">
        <color auto="1"/>
      </right>
      <top/>
      <bottom style="medium">
        <color auto="1"/>
      </bottom>
      <diagonal/>
    </border>
  </borders>
  <cellStyleXfs count="1832">
    <xf numFmtId="0" fontId="0" fillId="0" borderId="0"/>
    <xf numFmtId="0" fontId="5" fillId="0" borderId="0"/>
    <xf numFmtId="0" fontId="13" fillId="0" borderId="0"/>
    <xf numFmtId="0" fontId="21" fillId="0" borderId="0"/>
    <xf numFmtId="0" fontId="24" fillId="0" borderId="0" applyNumberFormat="0" applyFill="0" applyBorder="0" applyAlignment="0" applyProtection="0"/>
    <xf numFmtId="9" fontId="44" fillId="0" borderId="0" applyFon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44" fillId="8" borderId="0" applyNumberFormat="0" applyBorder="0" applyAlignment="0" applyProtection="0"/>
    <xf numFmtId="0" fontId="44" fillId="8"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58" fillId="18" borderId="0" applyNumberFormat="0" applyBorder="0" applyAlignment="0" applyProtection="0"/>
    <xf numFmtId="0" fontId="58" fillId="15" borderId="0" applyNumberFormat="0" applyBorder="0" applyAlignment="0" applyProtection="0"/>
    <xf numFmtId="0" fontId="58" fillId="16" borderId="0" applyNumberFormat="0" applyBorder="0" applyAlignment="0" applyProtection="0"/>
    <xf numFmtId="0" fontId="58" fillId="19" borderId="0" applyNumberFormat="0" applyBorder="0" applyAlignment="0" applyProtection="0"/>
    <xf numFmtId="0" fontId="58" fillId="20" borderId="0" applyNumberFormat="0" applyBorder="0" applyAlignment="0" applyProtection="0"/>
    <xf numFmtId="0" fontId="58" fillId="21" borderId="0" applyNumberFormat="0" applyBorder="0" applyAlignment="0" applyProtection="0"/>
    <xf numFmtId="0" fontId="58" fillId="22" borderId="0" applyNumberFormat="0" applyBorder="0" applyAlignment="0" applyProtection="0"/>
    <xf numFmtId="0" fontId="58" fillId="23" borderId="0" applyNumberFormat="0" applyBorder="0" applyAlignment="0" applyProtection="0"/>
    <xf numFmtId="0" fontId="58" fillId="24" borderId="0" applyNumberFormat="0" applyBorder="0" applyAlignment="0" applyProtection="0"/>
    <xf numFmtId="0" fontId="58" fillId="19" borderId="0" applyNumberFormat="0" applyBorder="0" applyAlignment="0" applyProtection="0"/>
    <xf numFmtId="0" fontId="58" fillId="20" borderId="0" applyNumberFormat="0" applyBorder="0" applyAlignment="0" applyProtection="0"/>
    <xf numFmtId="0" fontId="58" fillId="25" borderId="0" applyNumberFormat="0" applyBorder="0" applyAlignment="0" applyProtection="0"/>
    <xf numFmtId="0" fontId="57" fillId="0" borderId="0" applyNumberFormat="0" applyFill="0" applyBorder="0" applyAlignment="0" applyProtection="0"/>
    <xf numFmtId="0" fontId="59" fillId="9" borderId="0" applyNumberFormat="0" applyBorder="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0" fillId="26" borderId="37" applyNumberFormat="0" applyAlignment="0" applyProtection="0"/>
    <xf numFmtId="0" fontId="61" fillId="27" borderId="38" applyNumberFormat="0" applyAlignment="0" applyProtection="0"/>
    <xf numFmtId="166" fontId="44" fillId="0" borderId="0" applyFont="0" applyFill="0" applyBorder="0" applyAlignment="0" applyProtection="0"/>
    <xf numFmtId="166" fontId="44" fillId="0" borderId="0" applyFont="0" applyFill="0" applyBorder="0" applyAlignment="0" applyProtection="0"/>
    <xf numFmtId="164" fontId="57" fillId="0" borderId="0" applyFont="0" applyFill="0" applyBorder="0" applyAlignment="0" applyProtection="0"/>
    <xf numFmtId="164" fontId="57" fillId="0" borderId="0" applyFont="0" applyFill="0" applyBorder="0" applyAlignment="0" applyProtection="0"/>
    <xf numFmtId="166" fontId="13" fillId="0" borderId="0" applyFont="0" applyFill="0" applyBorder="0" applyAlignment="0" applyProtection="0"/>
    <xf numFmtId="166" fontId="57" fillId="0" borderId="0" applyFont="0" applyFill="0" applyBorder="0" applyAlignment="0" applyProtection="0"/>
    <xf numFmtId="164" fontId="57" fillId="0" borderId="0" applyFont="0" applyFill="0" applyBorder="0" applyAlignment="0" applyProtection="0"/>
    <xf numFmtId="171" fontId="57"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164" fontId="44" fillId="0" borderId="0" applyFont="0" applyFill="0" applyBorder="0" applyAlignment="0" applyProtection="0"/>
    <xf numFmtId="164" fontId="5" fillId="0" borderId="0" applyFont="0" applyFill="0" applyBorder="0" applyAlignment="0" applyProtection="0"/>
    <xf numFmtId="3" fontId="63" fillId="0" borderId="0">
      <alignment horizontal="right"/>
    </xf>
    <xf numFmtId="170" fontId="63" fillId="0" borderId="0">
      <alignment horizontal="right" vertical="top"/>
    </xf>
    <xf numFmtId="172" fontId="63" fillId="0" borderId="0">
      <alignment horizontal="right" vertical="top"/>
    </xf>
    <xf numFmtId="3" fontId="63" fillId="0" borderId="0">
      <alignment horizontal="right"/>
    </xf>
    <xf numFmtId="170" fontId="63" fillId="0" borderId="0">
      <alignment horizontal="right" vertical="top"/>
    </xf>
    <xf numFmtId="0" fontId="64" fillId="0" borderId="0">
      <protection locked="0"/>
    </xf>
    <xf numFmtId="173" fontId="5" fillId="0" borderId="0" applyFont="0" applyFill="0" applyBorder="0" applyAlignment="0" applyProtection="0"/>
    <xf numFmtId="0" fontId="64" fillId="0" borderId="0">
      <protection locked="0"/>
    </xf>
    <xf numFmtId="174" fontId="64" fillId="0" borderId="0">
      <protection locked="0"/>
    </xf>
    <xf numFmtId="175" fontId="65" fillId="0" borderId="0" applyFont="0" applyFill="0" applyBorder="0" applyAlignment="0" applyProtection="0"/>
    <xf numFmtId="176" fontId="65" fillId="0" borderId="0" applyFont="0" applyFill="0" applyBorder="0" applyAlignment="0" applyProtection="0"/>
    <xf numFmtId="0" fontId="57" fillId="0" borderId="0">
      <alignment horizontal="left" wrapText="1"/>
    </xf>
    <xf numFmtId="0" fontId="57" fillId="0" borderId="0" applyFont="0" applyFill="0" applyBorder="0" applyAlignment="0" applyProtection="0"/>
    <xf numFmtId="177" fontId="57" fillId="0" borderId="0" applyFont="0" applyFill="0" applyBorder="0" applyAlignment="0" applyProtection="0"/>
    <xf numFmtId="177" fontId="57" fillId="0" borderId="0" applyFont="0" applyFill="0" applyBorder="0" applyAlignment="0" applyProtection="0"/>
    <xf numFmtId="0" fontId="66" fillId="0" borderId="0" applyNumberFormat="0" applyFill="0" applyBorder="0" applyAlignment="0" applyProtection="0"/>
    <xf numFmtId="178" fontId="64" fillId="0" borderId="0">
      <protection locked="0"/>
    </xf>
    <xf numFmtId="0" fontId="67" fillId="10" borderId="0" applyNumberFormat="0" applyBorder="0" applyAlignment="0" applyProtection="0"/>
    <xf numFmtId="0" fontId="68" fillId="0" borderId="39" applyNumberFormat="0" applyFill="0" applyAlignment="0" applyProtection="0"/>
    <xf numFmtId="0" fontId="68" fillId="0" borderId="39" applyNumberFormat="0" applyFill="0" applyAlignment="0" applyProtection="0"/>
    <xf numFmtId="0" fontId="68" fillId="0" borderId="39" applyNumberFormat="0" applyFill="0" applyAlignment="0" applyProtection="0"/>
    <xf numFmtId="0" fontId="69" fillId="0" borderId="40" applyNumberFormat="0" applyFill="0" applyAlignment="0" applyProtection="0"/>
    <xf numFmtId="0" fontId="69" fillId="0" borderId="40" applyNumberFormat="0" applyFill="0" applyAlignment="0" applyProtection="0"/>
    <xf numFmtId="0" fontId="69" fillId="0" borderId="40"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41" applyNumberFormat="0" applyFill="0" applyAlignment="0" applyProtection="0"/>
    <xf numFmtId="0" fontId="70" fillId="0" borderId="0" applyNumberFormat="0" applyFill="0" applyBorder="0" applyAlignment="0" applyProtection="0"/>
    <xf numFmtId="179" fontId="71" fillId="0" borderId="0">
      <protection locked="0"/>
    </xf>
    <xf numFmtId="179" fontId="71" fillId="0" borderId="0">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2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24"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5"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2"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6" fillId="13" borderId="37" applyNumberFormat="0" applyAlignment="0" applyProtection="0"/>
    <xf numFmtId="0" fontId="77" fillId="0" borderId="42" applyNumberFormat="0" applyFill="0" applyAlignment="0" applyProtection="0"/>
    <xf numFmtId="0" fontId="78" fillId="0" borderId="0">
      <alignment horizontal="centerContinuous" wrapText="1"/>
    </xf>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165" fontId="57" fillId="0" borderId="0" applyFont="0" applyFill="0" applyBorder="0" applyAlignment="0" applyProtection="0"/>
    <xf numFmtId="164" fontId="5"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57" fillId="0" borderId="0" applyFont="0" applyFill="0" applyBorder="0" applyAlignment="0" applyProtection="0"/>
    <xf numFmtId="166" fontId="57"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6" fontId="44" fillId="0" borderId="0" applyFont="0" applyFill="0" applyBorder="0" applyAlignment="0" applyProtection="0"/>
    <xf numFmtId="166" fontId="5" fillId="0" borderId="0" applyFont="0" applyFill="0" applyBorder="0" applyAlignment="0" applyProtection="0"/>
    <xf numFmtId="164" fontId="44"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4" fontId="57" fillId="0" borderId="0" applyFont="0" applyFill="0" applyBorder="0" applyAlignment="0" applyProtection="0"/>
    <xf numFmtId="164" fontId="44" fillId="0" borderId="0" applyFont="0" applyFill="0" applyBorder="0" applyAlignment="0" applyProtection="0"/>
    <xf numFmtId="164" fontId="5" fillId="0" borderId="0" applyFont="0" applyFill="0" applyBorder="0" applyAlignment="0" applyProtection="0"/>
    <xf numFmtId="165" fontId="57" fillId="0" borderId="0" applyFont="0" applyFill="0" applyBorder="0" applyAlignment="0" applyProtection="0"/>
    <xf numFmtId="169" fontId="57" fillId="0" borderId="0" applyFont="0" applyFill="0" applyBorder="0" applyAlignment="0" applyProtection="0"/>
    <xf numFmtId="169" fontId="57"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0" fontId="57" fillId="0" borderId="0">
      <alignment horizontal="left" wrapText="1"/>
    </xf>
    <xf numFmtId="0" fontId="13" fillId="0" borderId="0"/>
    <xf numFmtId="0" fontId="57" fillId="0" borderId="0"/>
    <xf numFmtId="0" fontId="57" fillId="0" borderId="0"/>
    <xf numFmtId="0" fontId="13" fillId="0" borderId="0"/>
    <xf numFmtId="0" fontId="57" fillId="0" borderId="0"/>
    <xf numFmtId="0" fontId="13" fillId="0" borderId="0"/>
    <xf numFmtId="0" fontId="57" fillId="0" borderId="0"/>
    <xf numFmtId="0" fontId="13" fillId="0" borderId="0"/>
    <xf numFmtId="0" fontId="5" fillId="0" borderId="0"/>
    <xf numFmtId="0" fontId="13" fillId="0" borderId="0"/>
    <xf numFmtId="0" fontId="13" fillId="0" borderId="0"/>
    <xf numFmtId="0" fontId="57" fillId="0" borderId="0"/>
    <xf numFmtId="0" fontId="13" fillId="0" borderId="0"/>
    <xf numFmtId="0" fontId="13" fillId="0" borderId="0"/>
    <xf numFmtId="0" fontId="5" fillId="0" borderId="0"/>
    <xf numFmtId="0" fontId="5" fillId="0" borderId="0"/>
    <xf numFmtId="0" fontId="13" fillId="0" borderId="0"/>
    <xf numFmtId="0" fontId="1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4" fillId="0" borderId="0"/>
    <xf numFmtId="0" fontId="57" fillId="0" borderId="0"/>
    <xf numFmtId="0" fontId="57" fillId="0" borderId="0"/>
    <xf numFmtId="0" fontId="44" fillId="0" borderId="0"/>
    <xf numFmtId="0" fontId="57" fillId="0" borderId="0"/>
    <xf numFmtId="0" fontId="13" fillId="0" borderId="0"/>
    <xf numFmtId="0" fontId="57" fillId="0" borderId="0" applyNumberFormat="0" applyFill="0" applyBorder="0" applyAlignment="0" applyProtection="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3" fillId="0" borderId="0"/>
    <xf numFmtId="0" fontId="13" fillId="0" borderId="0"/>
    <xf numFmtId="0" fontId="44" fillId="0" borderId="0"/>
    <xf numFmtId="0" fontId="44" fillId="0" borderId="0"/>
    <xf numFmtId="0" fontId="5" fillId="0" borderId="0"/>
    <xf numFmtId="0" fontId="5" fillId="0" borderId="0"/>
    <xf numFmtId="0" fontId="5" fillId="0" borderId="0"/>
    <xf numFmtId="0" fontId="5" fillId="0" borderId="0"/>
    <xf numFmtId="0" fontId="44" fillId="0" borderId="0"/>
    <xf numFmtId="0" fontId="5" fillId="0" borderId="0"/>
    <xf numFmtId="0" fontId="44" fillId="0" borderId="0"/>
    <xf numFmtId="0" fontId="5" fillId="0" borderId="0"/>
    <xf numFmtId="0" fontId="5" fillId="0" borderId="0"/>
    <xf numFmtId="0" fontId="57" fillId="0" borderId="0">
      <alignment horizontal="left" wrapText="1"/>
    </xf>
    <xf numFmtId="0" fontId="57" fillId="0" borderId="0">
      <alignment horizontal="left" wrapText="1"/>
    </xf>
    <xf numFmtId="0" fontId="44" fillId="0" borderId="0"/>
    <xf numFmtId="0" fontId="57" fillId="0" borderId="0">
      <alignment horizontal="left" wrapText="1"/>
    </xf>
    <xf numFmtId="0" fontId="57" fillId="0" borderId="0">
      <alignment horizontal="left" wrapText="1"/>
    </xf>
    <xf numFmtId="0" fontId="57" fillId="0" borderId="0">
      <alignment horizontal="left" wrapText="1"/>
    </xf>
    <xf numFmtId="0" fontId="57" fillId="0" borderId="0">
      <alignment horizontal="left" wrapText="1"/>
    </xf>
    <xf numFmtId="0" fontId="79" fillId="0" borderId="0"/>
    <xf numFmtId="0" fontId="57" fillId="0" borderId="0" applyNumberFormat="0" applyFill="0" applyBorder="0" applyAlignment="0" applyProtection="0"/>
    <xf numFmtId="0" fontId="46" fillId="0" borderId="0"/>
    <xf numFmtId="0" fontId="80" fillId="0" borderId="0"/>
    <xf numFmtId="0" fontId="62" fillId="0" borderId="0"/>
    <xf numFmtId="0" fontId="1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6" fillId="0" borderId="0"/>
    <xf numFmtId="0" fontId="80" fillId="0" borderId="0"/>
    <xf numFmtId="0" fontId="62"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13" fillId="0" borderId="0"/>
    <xf numFmtId="0" fontId="57" fillId="0" borderId="0"/>
    <xf numFmtId="0" fontId="57" fillId="0" borderId="0"/>
    <xf numFmtId="0" fontId="57" fillId="0" borderId="0"/>
    <xf numFmtId="0" fontId="57"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46" fillId="0" borderId="0"/>
    <xf numFmtId="0" fontId="80" fillId="0" borderId="0"/>
    <xf numFmtId="0" fontId="62" fillId="0" borderId="0"/>
    <xf numFmtId="0" fontId="21" fillId="0" borderId="0"/>
    <xf numFmtId="0" fontId="21" fillId="0" borderId="0"/>
    <xf numFmtId="0" fontId="21" fillId="0" borderId="0"/>
    <xf numFmtId="0" fontId="21" fillId="0" borderId="0"/>
    <xf numFmtId="0" fontId="21" fillId="0" borderId="0"/>
    <xf numFmtId="0" fontId="13" fillId="0" borderId="0"/>
    <xf numFmtId="0" fontId="57" fillId="0" borderId="0"/>
    <xf numFmtId="0" fontId="57" fillId="0" borderId="0"/>
    <xf numFmtId="0" fontId="57" fillId="0" borderId="0"/>
    <xf numFmtId="0" fontId="21" fillId="0" borderId="0"/>
    <xf numFmtId="0" fontId="5" fillId="0" borderId="0"/>
    <xf numFmtId="0" fontId="21" fillId="28" borderId="0"/>
    <xf numFmtId="0" fontId="5" fillId="0" borderId="0"/>
    <xf numFmtId="0" fontId="5" fillId="0" borderId="0"/>
    <xf numFmtId="0" fontId="21" fillId="0" borderId="0"/>
    <xf numFmtId="0" fontId="13" fillId="0" borderId="0"/>
    <xf numFmtId="0" fontId="57" fillId="0" borderId="0"/>
    <xf numFmtId="0" fontId="57" fillId="0" borderId="0"/>
    <xf numFmtId="0" fontId="13" fillId="0" borderId="0"/>
    <xf numFmtId="0" fontId="57" fillId="0" borderId="0"/>
    <xf numFmtId="0" fontId="57" fillId="0" borderId="0"/>
    <xf numFmtId="0" fontId="57" fillId="0" borderId="0"/>
    <xf numFmtId="0" fontId="13" fillId="0" borderId="0"/>
    <xf numFmtId="0" fontId="57" fillId="0" borderId="0"/>
    <xf numFmtId="0" fontId="57" fillId="0" borderId="0"/>
    <xf numFmtId="0" fontId="57" fillId="0" borderId="0"/>
    <xf numFmtId="0" fontId="57" fillId="0" borderId="0"/>
    <xf numFmtId="0" fontId="57" fillId="0" borderId="0"/>
    <xf numFmtId="1" fontId="63" fillId="0" borderId="0">
      <alignment horizontal="right" vertical="top"/>
    </xf>
    <xf numFmtId="180" fontId="63" fillId="0" borderId="0">
      <alignment horizontal="right" vertical="top"/>
    </xf>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57" fillId="29" borderId="43" applyNumberFormat="0" applyFon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0" fontId="81" fillId="26" borderId="44"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44" fillId="0" borderId="0" applyFont="0" applyFill="0" applyBorder="0" applyAlignment="0" applyProtection="0"/>
    <xf numFmtId="9" fontId="5" fillId="0" borderId="0" applyFont="0" applyFill="0" applyBorder="0" applyAlignment="0" applyProtection="0"/>
    <xf numFmtId="9" fontId="57"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57" fillId="0" borderId="0" applyFont="0" applyFill="0" applyBorder="0" applyAlignment="0" applyProtection="0"/>
    <xf numFmtId="9" fontId="44"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44" fillId="0" borderId="0" applyFont="0" applyFill="0" applyBorder="0" applyAlignment="0" applyProtection="0"/>
    <xf numFmtId="9" fontId="5" fillId="0" borderId="0" applyFont="0" applyFill="0" applyBorder="0" applyAlignment="0" applyProtection="0"/>
    <xf numFmtId="9" fontId="44" fillId="0" borderId="0" applyFont="0" applyFill="0" applyBorder="0" applyAlignment="0" applyProtection="0"/>
    <xf numFmtId="9" fontId="5"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44" fillId="0" borderId="0" applyFont="0" applyFill="0" applyBorder="0" applyAlignment="0" applyProtection="0"/>
    <xf numFmtId="9" fontId="5" fillId="0" borderId="0" applyFont="0" applyFill="0" applyBorder="0" applyAlignment="0" applyProtection="0"/>
    <xf numFmtId="9" fontId="44" fillId="0" borderId="0" applyFont="0" applyFill="0" applyBorder="0" applyAlignment="0" applyProtection="0"/>
    <xf numFmtId="9" fontId="5"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181" fontId="82" fillId="0" borderId="0">
      <alignment horizontal="right"/>
    </xf>
    <xf numFmtId="0" fontId="82" fillId="0" borderId="0">
      <alignment horizontal="left"/>
    </xf>
    <xf numFmtId="0" fontId="83" fillId="0" borderId="0"/>
    <xf numFmtId="182" fontId="84" fillId="0" borderId="0"/>
    <xf numFmtId="182" fontId="82" fillId="0" borderId="0"/>
    <xf numFmtId="0" fontId="82" fillId="0" borderId="2">
      <alignment horizontal="left"/>
    </xf>
    <xf numFmtId="0" fontId="22" fillId="0" borderId="0">
      <alignment horizontal="left"/>
    </xf>
    <xf numFmtId="0" fontId="82" fillId="0" borderId="15">
      <alignment horizontal="right"/>
    </xf>
    <xf numFmtId="183" fontId="83" fillId="0" borderId="45" applyNumberFormat="0" applyAlignment="0">
      <alignment horizontal="left"/>
    </xf>
    <xf numFmtId="183" fontId="83" fillId="0" borderId="46">
      <alignment horizontal="right"/>
    </xf>
    <xf numFmtId="0" fontId="85" fillId="0" borderId="0"/>
    <xf numFmtId="184" fontId="82" fillId="0" borderId="0">
      <alignment horizontal="right"/>
    </xf>
    <xf numFmtId="181" fontId="82" fillId="0" borderId="0"/>
    <xf numFmtId="1" fontId="82" fillId="0" borderId="0">
      <alignment horizontal="right"/>
    </xf>
    <xf numFmtId="167" fontId="82" fillId="0" borderId="0">
      <alignment horizontal="right"/>
    </xf>
    <xf numFmtId="2" fontId="82" fillId="0" borderId="0">
      <alignment horizontal="right"/>
    </xf>
    <xf numFmtId="185" fontId="82" fillId="0" borderId="0">
      <alignment horizontal="right"/>
    </xf>
    <xf numFmtId="0" fontId="78" fillId="0" borderId="0">
      <alignment horizontal="centerContinuous" wrapText="1"/>
    </xf>
    <xf numFmtId="186" fontId="86" fillId="0" borderId="0">
      <alignment horizontal="left"/>
    </xf>
    <xf numFmtId="0" fontId="87" fillId="0" borderId="0">
      <alignment horizontal="left"/>
    </xf>
    <xf numFmtId="0" fontId="82" fillId="0" borderId="0">
      <alignment horizontal="center"/>
    </xf>
    <xf numFmtId="0" fontId="82" fillId="0" borderId="15">
      <alignment horizontal="center"/>
    </xf>
    <xf numFmtId="180" fontId="88" fillId="0" borderId="0" applyNumberFormat="0" applyBorder="0" applyAlignment="0"/>
    <xf numFmtId="180" fontId="88" fillId="0" borderId="0" applyNumberFormat="0" applyBorder="0" applyAlignment="0"/>
    <xf numFmtId="0" fontId="83" fillId="0" borderId="47">
      <alignment horizontal="left"/>
    </xf>
    <xf numFmtId="0" fontId="89" fillId="0" borderId="0" applyNumberFormat="0" applyFill="0" applyBorder="0" applyAlignment="0" applyProtection="0"/>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79" fontId="64" fillId="0" borderId="48">
      <protection locked="0"/>
    </xf>
    <xf numFmtId="187" fontId="65" fillId="0" borderId="0" applyFont="0" applyFill="0" applyBorder="0" applyAlignment="0" applyProtection="0"/>
    <xf numFmtId="188" fontId="65" fillId="0" borderId="0" applyFont="0" applyFill="0" applyBorder="0" applyAlignment="0" applyProtection="0"/>
    <xf numFmtId="0" fontId="90" fillId="0" borderId="0" applyNumberFormat="0" applyFill="0" applyBorder="0" applyAlignment="0" applyProtection="0"/>
    <xf numFmtId="1" fontId="63" fillId="0" borderId="0">
      <alignment vertical="top" wrapText="1"/>
    </xf>
    <xf numFmtId="0" fontId="57" fillId="0" borderId="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21" fillId="0" borderId="0"/>
    <xf numFmtId="9" fontId="44" fillId="0" borderId="0" applyFon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177" fontId="5" fillId="0" borderId="0"/>
    <xf numFmtId="177" fontId="5" fillId="0" borderId="0"/>
    <xf numFmtId="0" fontId="5" fillId="0" borderId="0"/>
    <xf numFmtId="0" fontId="4" fillId="0" borderId="0"/>
    <xf numFmtId="0" fontId="5" fillId="0" borderId="0"/>
    <xf numFmtId="0" fontId="3" fillId="0" borderId="0"/>
    <xf numFmtId="0" fontId="2" fillId="0" borderId="0"/>
    <xf numFmtId="0" fontId="1" fillId="0" borderId="0"/>
    <xf numFmtId="0" fontId="75" fillId="0" borderId="0" applyNumberForma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1" fillId="0" borderId="0"/>
    <xf numFmtId="165" fontId="44" fillId="0" borderId="0" applyFont="0" applyFill="0" applyBorder="0" applyAlignment="0" applyProtection="0"/>
    <xf numFmtId="165" fontId="44" fillId="0" borderId="0" applyFont="0" applyFill="0" applyBorder="0" applyAlignment="0" applyProtection="0"/>
    <xf numFmtId="165" fontId="13" fillId="0" borderId="0" applyFont="0" applyFill="0" applyBorder="0" applyAlignment="0" applyProtection="0"/>
    <xf numFmtId="165" fontId="57"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28" borderId="0"/>
    <xf numFmtId="0" fontId="1" fillId="0" borderId="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0" fontId="70" fillId="0" borderId="83" applyNumberFormat="0" applyFill="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165" fontId="5"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57"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165" fontId="44" fillId="0" borderId="0" applyFont="0" applyFill="0" applyBorder="0" applyAlignment="0" applyProtection="0"/>
    <xf numFmtId="165" fontId="5" fillId="0" borderId="0" applyFont="0" applyFill="0" applyBorder="0" applyAlignment="0" applyProtection="0"/>
    <xf numFmtId="0" fontId="155" fillId="0" borderId="0"/>
  </cellStyleXfs>
  <cellXfs count="667">
    <xf numFmtId="0" fontId="0" fillId="0" borderId="0" xfId="0"/>
    <xf numFmtId="0" fontId="10" fillId="0" borderId="0" xfId="0" applyFont="1"/>
    <xf numFmtId="0" fontId="10" fillId="0" borderId="4" xfId="0" applyFont="1" applyBorder="1"/>
    <xf numFmtId="0" fontId="13" fillId="0" borderId="0" xfId="2"/>
    <xf numFmtId="0" fontId="17" fillId="0" borderId="0" xfId="0" applyFont="1"/>
    <xf numFmtId="0" fontId="0" fillId="0" borderId="0" xfId="0" applyFont="1"/>
    <xf numFmtId="0" fontId="18" fillId="2" borderId="0" xfId="0" applyFont="1" applyFill="1" applyBorder="1"/>
    <xf numFmtId="0" fontId="19" fillId="2" borderId="0" xfId="0" applyFont="1" applyFill="1" applyBorder="1"/>
    <xf numFmtId="0" fontId="0" fillId="2" borderId="0" xfId="0" applyFill="1"/>
    <xf numFmtId="0" fontId="18" fillId="2" borderId="0" xfId="2" applyFont="1" applyFill="1" applyBorder="1"/>
    <xf numFmtId="0" fontId="19" fillId="2" borderId="0" xfId="2" applyFont="1" applyFill="1" applyBorder="1"/>
    <xf numFmtId="0" fontId="13" fillId="2" borderId="0" xfId="2" applyFill="1"/>
    <xf numFmtId="0" fontId="20" fillId="0" borderId="0" xfId="2" applyFont="1"/>
    <xf numFmtId="0" fontId="12" fillId="0" borderId="0" xfId="0" applyFont="1" applyAlignment="1">
      <alignment horizontal="left"/>
    </xf>
    <xf numFmtId="0" fontId="12" fillId="0" borderId="0" xfId="0" applyFont="1" applyAlignment="1">
      <alignment horizontal="center"/>
    </xf>
    <xf numFmtId="0" fontId="10" fillId="0" borderId="0" xfId="0" applyFont="1" applyAlignment="1">
      <alignment horizontal="center"/>
    </xf>
    <xf numFmtId="0" fontId="23" fillId="5" borderId="0" xfId="0" applyFont="1" applyFill="1" applyAlignment="1">
      <alignment horizontal="left"/>
    </xf>
    <xf numFmtId="0" fontId="23" fillId="5" borderId="0" xfId="0" applyFont="1" applyFill="1" applyAlignment="1">
      <alignment horizontal="center"/>
    </xf>
    <xf numFmtId="0" fontId="23" fillId="0" borderId="0" xfId="0" applyFont="1"/>
    <xf numFmtId="0" fontId="23" fillId="0" borderId="0" xfId="0" applyFont="1" applyAlignment="1">
      <alignment horizontal="left"/>
    </xf>
    <xf numFmtId="0" fontId="23" fillId="0" borderId="0" xfId="0" applyFont="1" applyAlignment="1">
      <alignment horizontal="center"/>
    </xf>
    <xf numFmtId="0" fontId="10" fillId="0" borderId="0" xfId="0" applyFont="1" applyFill="1"/>
    <xf numFmtId="0" fontId="25" fillId="0" borderId="0" xfId="0" applyFont="1" applyFill="1"/>
    <xf numFmtId="0" fontId="18" fillId="0" borderId="0" xfId="0" applyFont="1"/>
    <xf numFmtId="0" fontId="10" fillId="0" borderId="0" xfId="0" applyFont="1" applyAlignment="1">
      <alignment wrapText="1"/>
    </xf>
    <xf numFmtId="0" fontId="10" fillId="4" borderId="0" xfId="0" applyFont="1" applyFill="1" applyAlignment="1">
      <alignment wrapText="1"/>
    </xf>
    <xf numFmtId="0" fontId="26" fillId="0" borderId="8" xfId="0" applyFont="1" applyBorder="1"/>
    <xf numFmtId="0" fontId="26" fillId="0" borderId="9" xfId="0" applyFont="1" applyBorder="1"/>
    <xf numFmtId="0" fontId="26" fillId="0" borderId="10" xfId="0" applyFont="1" applyBorder="1"/>
    <xf numFmtId="0" fontId="18" fillId="0" borderId="1" xfId="0" applyFont="1" applyBorder="1"/>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xf numFmtId="0" fontId="18" fillId="0" borderId="0" xfId="0" applyFont="1" applyBorder="1" applyAlignment="1">
      <alignment horizontal="center"/>
    </xf>
    <xf numFmtId="0" fontId="18" fillId="0" borderId="5" xfId="0" applyFont="1" applyBorder="1" applyAlignment="1">
      <alignment horizontal="center"/>
    </xf>
    <xf numFmtId="0" fontId="10" fillId="0" borderId="0" xfId="0" applyFont="1" applyFill="1" applyBorder="1"/>
    <xf numFmtId="0" fontId="25" fillId="0" borderId="0" xfId="0" applyFont="1"/>
    <xf numFmtId="0" fontId="27" fillId="0" borderId="0" xfId="0" applyFont="1" applyAlignment="1">
      <alignment horizontal="left" vertical="center" indent="3"/>
    </xf>
    <xf numFmtId="2" fontId="10" fillId="0" borderId="0" xfId="0" applyNumberFormat="1" applyFont="1" applyBorder="1" applyAlignment="1">
      <alignment horizontal="center"/>
    </xf>
    <xf numFmtId="167" fontId="10" fillId="0" borderId="5" xfId="0" applyNumberFormat="1" applyFont="1" applyBorder="1" applyAlignment="1">
      <alignment horizontal="center"/>
    </xf>
    <xf numFmtId="167" fontId="10" fillId="0" borderId="0" xfId="0" applyNumberFormat="1" applyFont="1" applyBorder="1" applyAlignment="1">
      <alignment horizontal="center"/>
    </xf>
    <xf numFmtId="0" fontId="29" fillId="0" borderId="4" xfId="0" applyFont="1" applyBorder="1"/>
    <xf numFmtId="0" fontId="30" fillId="0" borderId="0" xfId="0" applyFont="1" applyAlignment="1">
      <alignment vertical="center"/>
    </xf>
    <xf numFmtId="0" fontId="31" fillId="0" borderId="0" xfId="0" applyFont="1" applyAlignment="1">
      <alignment vertical="center"/>
    </xf>
    <xf numFmtId="168" fontId="10" fillId="0" borderId="0" xfId="0" applyNumberFormat="1" applyFont="1" applyBorder="1" applyAlignment="1">
      <alignment horizontal="center"/>
    </xf>
    <xf numFmtId="168" fontId="10" fillId="0" borderId="5" xfId="0" applyNumberFormat="1" applyFont="1" applyBorder="1" applyAlignment="1">
      <alignment horizontal="center"/>
    </xf>
    <xf numFmtId="2" fontId="10" fillId="0" borderId="5" xfId="0" applyNumberFormat="1" applyFont="1" applyBorder="1" applyAlignment="1">
      <alignment horizontal="center"/>
    </xf>
    <xf numFmtId="0" fontId="27" fillId="0" borderId="0" xfId="0" applyFont="1" applyFill="1"/>
    <xf numFmtId="0" fontId="27" fillId="4" borderId="0" xfId="0" applyFont="1" applyFill="1"/>
    <xf numFmtId="0" fontId="23" fillId="0" borderId="0" xfId="0" applyFont="1" applyFill="1" applyBorder="1" applyAlignment="1">
      <alignment horizontal="left"/>
    </xf>
    <xf numFmtId="0" fontId="32" fillId="0" borderId="0" xfId="0" applyFont="1" applyFill="1"/>
    <xf numFmtId="0" fontId="33" fillId="0" borderId="0" xfId="0" applyFont="1" applyFill="1" applyBorder="1" applyAlignment="1">
      <alignment horizontal="left"/>
    </xf>
    <xf numFmtId="0" fontId="32" fillId="0" borderId="0" xfId="0" applyFont="1" applyFill="1" applyBorder="1" applyAlignment="1">
      <alignment horizontal="left"/>
    </xf>
    <xf numFmtId="0" fontId="39" fillId="0" borderId="0" xfId="0" applyFont="1" applyFill="1" applyAlignment="1">
      <alignment vertical="top"/>
    </xf>
    <xf numFmtId="0" fontId="40" fillId="0" borderId="0" xfId="0" applyFont="1" applyFill="1" applyAlignment="1">
      <alignment vertical="top"/>
    </xf>
    <xf numFmtId="0" fontId="39" fillId="0" borderId="0" xfId="0" applyFont="1" applyFill="1" applyBorder="1" applyAlignment="1">
      <alignment vertical="top"/>
    </xf>
    <xf numFmtId="0" fontId="42" fillId="0" borderId="12" xfId="0" applyFont="1" applyFill="1" applyBorder="1" applyAlignment="1">
      <alignment horizontal="left" vertical="center" indent="7"/>
    </xf>
    <xf numFmtId="0" fontId="42" fillId="0" borderId="12" xfId="0" applyFont="1" applyFill="1" applyBorder="1" applyAlignment="1">
      <alignment horizontal="left" vertical="center" indent="8"/>
    </xf>
    <xf numFmtId="0" fontId="47" fillId="0" borderId="0" xfId="0" applyFont="1"/>
    <xf numFmtId="0" fontId="27" fillId="0" borderId="0" xfId="0" applyFont="1" applyAlignment="1">
      <alignment horizontal="justify" vertical="center"/>
    </xf>
    <xf numFmtId="0" fontId="27" fillId="0" borderId="0" xfId="0" applyFont="1" applyAlignment="1">
      <alignment vertical="center"/>
    </xf>
    <xf numFmtId="0" fontId="48" fillId="0" borderId="0" xfId="0" applyFont="1" applyAlignment="1">
      <alignment horizontal="justify" vertical="center"/>
    </xf>
    <xf numFmtId="0" fontId="49" fillId="0" borderId="0" xfId="0" applyFont="1" applyFill="1"/>
    <xf numFmtId="0" fontId="40" fillId="0" borderId="0" xfId="0" applyFont="1"/>
    <xf numFmtId="0" fontId="10" fillId="0" borderId="0" xfId="0" applyFont="1"/>
    <xf numFmtId="0" fontId="10" fillId="0" borderId="0" xfId="0" applyFont="1" applyAlignment="1">
      <alignment horizontal="left" vertical="top"/>
    </xf>
    <xf numFmtId="0" fontId="10" fillId="0" borderId="0" xfId="0" applyFont="1" applyAlignment="1">
      <alignment horizontal="center" vertical="center"/>
    </xf>
    <xf numFmtId="0" fontId="27" fillId="0" borderId="0" xfId="0" applyFont="1" applyAlignment="1">
      <alignment horizontal="left"/>
    </xf>
    <xf numFmtId="0" fontId="52" fillId="0" borderId="17" xfId="0" applyFont="1" applyFill="1" applyBorder="1" applyAlignment="1">
      <alignment horizontal="center" vertical="center"/>
    </xf>
    <xf numFmtId="0" fontId="53" fillId="0" borderId="18" xfId="0" applyFont="1" applyFill="1" applyBorder="1" applyAlignment="1">
      <alignment horizontal="center" vertical="center"/>
    </xf>
    <xf numFmtId="0" fontId="53" fillId="0" borderId="18" xfId="0" applyFont="1" applyFill="1" applyBorder="1" applyAlignment="1">
      <alignment horizontal="center" vertical="center" wrapText="1"/>
    </xf>
    <xf numFmtId="0" fontId="53" fillId="0" borderId="19" xfId="0" applyFont="1" applyFill="1" applyBorder="1" applyAlignment="1">
      <alignment horizontal="center" vertical="center" wrapText="1"/>
    </xf>
    <xf numFmtId="0" fontId="39" fillId="6" borderId="20" xfId="0" applyFont="1" applyFill="1" applyBorder="1" applyAlignment="1">
      <alignment horizontal="left" vertical="top"/>
    </xf>
    <xf numFmtId="0" fontId="39" fillId="6" borderId="16" xfId="0" applyFont="1" applyFill="1" applyBorder="1" applyAlignment="1">
      <alignment horizontal="left" vertical="top"/>
    </xf>
    <xf numFmtId="0" fontId="39" fillId="6" borderId="21" xfId="0" applyFont="1" applyFill="1" applyBorder="1" applyAlignment="1">
      <alignment horizontal="left" vertical="top"/>
    </xf>
    <xf numFmtId="0" fontId="52" fillId="0" borderId="22" xfId="0" applyFont="1" applyFill="1" applyBorder="1" applyAlignment="1">
      <alignment horizontal="left" vertical="top" wrapText="1"/>
    </xf>
    <xf numFmtId="0" fontId="52" fillId="0" borderId="7" xfId="0" applyFont="1" applyFill="1" applyBorder="1" applyAlignment="1">
      <alignment horizontal="left" vertical="top" wrapText="1"/>
    </xf>
    <xf numFmtId="0" fontId="52" fillId="0" borderId="23" xfId="0" applyFont="1" applyFill="1" applyBorder="1" applyAlignment="1">
      <alignment horizontal="left" vertical="top" wrapText="1"/>
    </xf>
    <xf numFmtId="0" fontId="54" fillId="0" borderId="7" xfId="0" applyFont="1" applyFill="1" applyBorder="1" applyAlignment="1">
      <alignment horizontal="left" vertical="top" wrapText="1"/>
    </xf>
    <xf numFmtId="0" fontId="52" fillId="0" borderId="24" xfId="0" applyFont="1" applyFill="1" applyBorder="1" applyAlignment="1">
      <alignment horizontal="left" vertical="top" wrapText="1"/>
    </xf>
    <xf numFmtId="0" fontId="52" fillId="0" borderId="25" xfId="0" applyFont="1" applyFill="1" applyBorder="1" applyAlignment="1">
      <alignment horizontal="left" vertical="top" wrapText="1"/>
    </xf>
    <xf numFmtId="0" fontId="52" fillId="0" borderId="26" xfId="0" applyFont="1" applyFill="1" applyBorder="1" applyAlignment="1">
      <alignment horizontal="left" vertical="top" wrapText="1"/>
    </xf>
    <xf numFmtId="0" fontId="52" fillId="0" borderId="0" xfId="0" applyFont="1" applyFill="1" applyBorder="1" applyAlignment="1">
      <alignment horizontal="left" vertical="top" wrapText="1"/>
    </xf>
    <xf numFmtId="0" fontId="39" fillId="0" borderId="0" xfId="0" applyFont="1" applyFill="1" applyBorder="1" applyAlignment="1">
      <alignment horizontal="left" vertical="top"/>
    </xf>
    <xf numFmtId="0" fontId="52" fillId="0" borderId="7" xfId="0" applyFont="1" applyBorder="1" applyAlignment="1">
      <alignment vertical="top"/>
    </xf>
    <xf numFmtId="0" fontId="56" fillId="0" borderId="7" xfId="0" applyFont="1" applyBorder="1" applyAlignment="1">
      <alignment vertical="top" wrapText="1"/>
    </xf>
    <xf numFmtId="0" fontId="18" fillId="0" borderId="28" xfId="0" applyFont="1" applyBorder="1" applyAlignment="1"/>
    <xf numFmtId="0" fontId="18" fillId="0" borderId="29" xfId="0" applyFont="1" applyBorder="1" applyAlignment="1">
      <alignment horizontal="left" wrapText="1"/>
    </xf>
    <xf numFmtId="0" fontId="18" fillId="0" borderId="30" xfId="0" applyFont="1" applyBorder="1" applyAlignment="1">
      <alignment horizontal="left" wrapText="1"/>
    </xf>
    <xf numFmtId="0" fontId="18" fillId="0" borderId="31" xfId="0" applyFont="1" applyBorder="1"/>
    <xf numFmtId="0" fontId="10" fillId="0" borderId="27" xfId="0" applyFont="1" applyBorder="1" applyAlignment="1">
      <alignment horizontal="left" vertical="top" wrapText="1"/>
    </xf>
    <xf numFmtId="0" fontId="10" fillId="0" borderId="23" xfId="0" applyFont="1" applyBorder="1"/>
    <xf numFmtId="0" fontId="10" fillId="0" borderId="27" xfId="0" applyFont="1" applyFill="1" applyBorder="1" applyAlignment="1">
      <alignment horizontal="left" vertical="top" wrapText="1"/>
    </xf>
    <xf numFmtId="0" fontId="29" fillId="0" borderId="27" xfId="0" applyFont="1" applyBorder="1" applyAlignment="1">
      <alignment wrapText="1"/>
    </xf>
    <xf numFmtId="0" fontId="42" fillId="0" borderId="27" xfId="0" applyFont="1" applyFill="1" applyBorder="1" applyAlignment="1">
      <alignment horizontal="left" vertical="center" wrapText="1"/>
    </xf>
    <xf numFmtId="0" fontId="42" fillId="3" borderId="27" xfId="0" applyFont="1" applyFill="1" applyBorder="1" applyAlignment="1">
      <alignment horizontal="left" vertical="center" wrapText="1"/>
    </xf>
    <xf numFmtId="0" fontId="10" fillId="3" borderId="27" xfId="0" applyFont="1" applyFill="1" applyBorder="1" applyAlignment="1">
      <alignment horizontal="left" vertical="top" wrapText="1"/>
    </xf>
    <xf numFmtId="0" fontId="10" fillId="0" borderId="23" xfId="0" applyFont="1" applyFill="1" applyBorder="1"/>
    <xf numFmtId="0" fontId="42" fillId="0" borderId="27" xfId="0" quotePrefix="1" applyFont="1" applyFill="1" applyBorder="1" applyAlignment="1">
      <alignment horizontal="left" vertical="center" wrapText="1"/>
    </xf>
    <xf numFmtId="0" fontId="29" fillId="0" borderId="25" xfId="0" applyFont="1" applyFill="1" applyBorder="1" applyAlignment="1">
      <alignment wrapText="1"/>
    </xf>
    <xf numFmtId="0" fontId="29" fillId="0" borderId="36" xfId="0" applyFont="1" applyFill="1" applyBorder="1" applyAlignment="1">
      <alignment wrapText="1"/>
    </xf>
    <xf numFmtId="0" fontId="10" fillId="0" borderId="26" xfId="0" applyFont="1" applyFill="1" applyBorder="1"/>
    <xf numFmtId="0" fontId="10" fillId="0" borderId="0" xfId="0" applyFont="1" applyAlignment="1">
      <alignment wrapText="1"/>
    </xf>
    <xf numFmtId="0" fontId="39" fillId="0" borderId="0" xfId="0" applyFont="1" applyFill="1" applyAlignment="1">
      <alignment vertical="top"/>
    </xf>
    <xf numFmtId="0" fontId="10" fillId="0" borderId="0" xfId="0" applyFont="1"/>
    <xf numFmtId="0" fontId="54" fillId="0" borderId="0" xfId="0" applyFont="1" applyBorder="1" applyAlignment="1">
      <alignment vertical="top"/>
    </xf>
    <xf numFmtId="0" fontId="52" fillId="0" borderId="0" xfId="0" applyFont="1" applyBorder="1" applyAlignment="1">
      <alignment vertical="top"/>
    </xf>
    <xf numFmtId="0" fontId="52" fillId="0" borderId="0" xfId="0" applyFont="1" applyBorder="1" applyAlignment="1">
      <alignment vertical="top" wrapText="1"/>
    </xf>
    <xf numFmtId="0" fontId="56" fillId="0" borderId="0" xfId="0" applyFont="1" applyFill="1" applyBorder="1" applyAlignment="1">
      <alignment vertical="top" wrapText="1"/>
    </xf>
    <xf numFmtId="0" fontId="52" fillId="0" borderId="0" xfId="0" applyFont="1" applyFill="1" applyBorder="1" applyAlignment="1">
      <alignment vertical="top"/>
    </xf>
    <xf numFmtId="0" fontId="0" fillId="3" borderId="0" xfId="0" applyFill="1"/>
    <xf numFmtId="0" fontId="7" fillId="3" borderId="0" xfId="0" applyFont="1" applyFill="1"/>
    <xf numFmtId="0" fontId="0" fillId="3" borderId="0" xfId="0" applyFill="1" applyBorder="1"/>
    <xf numFmtId="0" fontId="10" fillId="3" borderId="0" xfId="0" applyFont="1" applyFill="1"/>
    <xf numFmtId="0" fontId="10" fillId="3" borderId="4" xfId="0" applyFont="1" applyFill="1" applyBorder="1"/>
    <xf numFmtId="0" fontId="10" fillId="3" borderId="0" xfId="0" applyFont="1" applyFill="1" applyBorder="1"/>
    <xf numFmtId="0" fontId="10" fillId="3" borderId="5" xfId="0" applyFont="1" applyFill="1" applyBorder="1"/>
    <xf numFmtId="0" fontId="14" fillId="3" borderId="0" xfId="2" applyFont="1" applyFill="1"/>
    <xf numFmtId="0" fontId="13" fillId="3" borderId="0" xfId="2" applyFill="1"/>
    <xf numFmtId="0" fontId="13" fillId="3" borderId="4" xfId="2" applyFill="1" applyBorder="1"/>
    <xf numFmtId="0" fontId="13" fillId="3" borderId="0" xfId="2" applyFill="1" applyBorder="1"/>
    <xf numFmtId="0" fontId="13" fillId="3" borderId="5" xfId="2" applyFill="1" applyBorder="1"/>
    <xf numFmtId="0" fontId="39" fillId="0" borderId="0" xfId="0" applyFont="1" applyFill="1" applyAlignment="1">
      <alignment vertical="top"/>
    </xf>
    <xf numFmtId="0" fontId="41" fillId="0" borderId="0" xfId="0" applyFont="1" applyFill="1" applyBorder="1" applyAlignment="1">
      <alignment vertical="center" wrapText="1"/>
    </xf>
    <xf numFmtId="0" fontId="40" fillId="0" borderId="0" xfId="0" applyFont="1" applyFill="1" applyBorder="1" applyAlignment="1">
      <alignment vertical="top" wrapText="1"/>
    </xf>
    <xf numFmtId="0" fontId="10" fillId="0" borderId="0" xfId="0" applyFont="1" applyAlignment="1">
      <alignment horizontal="left" indent="1"/>
    </xf>
    <xf numFmtId="0" fontId="10" fillId="0" borderId="0" xfId="0" applyFont="1" applyAlignment="1">
      <alignment horizontal="left" wrapText="1" indent="1"/>
    </xf>
    <xf numFmtId="0" fontId="10" fillId="0" borderId="0" xfId="0" applyFont="1" applyBorder="1"/>
    <xf numFmtId="0" fontId="42" fillId="0" borderId="12" xfId="0" applyFont="1" applyFill="1" applyBorder="1" applyAlignment="1">
      <alignment horizontal="left" vertical="center" indent="6"/>
    </xf>
    <xf numFmtId="0" fontId="42" fillId="0" borderId="12" xfId="0" applyFont="1" applyFill="1" applyBorder="1" applyAlignment="1">
      <alignment horizontal="left" vertical="center" indent="3"/>
    </xf>
    <xf numFmtId="0" fontId="43" fillId="0" borderId="13" xfId="0" applyFont="1" applyFill="1" applyBorder="1" applyAlignment="1">
      <alignment vertical="center"/>
    </xf>
    <xf numFmtId="0" fontId="43" fillId="0" borderId="12" xfId="0" applyFont="1" applyFill="1" applyBorder="1" applyAlignment="1">
      <alignment horizontal="left" vertical="center"/>
    </xf>
    <xf numFmtId="0" fontId="42" fillId="0" borderId="14" xfId="0" applyFont="1" applyFill="1" applyBorder="1" applyAlignment="1">
      <alignment horizontal="left" vertical="center" indent="3"/>
    </xf>
    <xf numFmtId="0" fontId="97" fillId="0" borderId="0" xfId="0" applyFont="1" applyFill="1" applyAlignment="1">
      <alignment vertical="top"/>
    </xf>
    <xf numFmtId="0" fontId="14" fillId="0" borderId="0" xfId="0" applyFont="1" applyBorder="1" applyAlignment="1">
      <alignment vertical="top" wrapText="1"/>
    </xf>
    <xf numFmtId="0" fontId="42" fillId="0" borderId="12" xfId="0" applyFont="1" applyFill="1" applyBorder="1" applyAlignment="1">
      <alignment horizontal="left" vertical="center" indent="9"/>
    </xf>
    <xf numFmtId="0" fontId="42" fillId="0" borderId="12" xfId="0" applyFont="1" applyBorder="1" applyAlignment="1">
      <alignment horizontal="left" vertical="center" indent="7"/>
    </xf>
    <xf numFmtId="0" fontId="42" fillId="0" borderId="12" xfId="0" applyFont="1" applyBorder="1" applyAlignment="1">
      <alignment horizontal="left" vertical="center" indent="9"/>
    </xf>
    <xf numFmtId="0" fontId="98" fillId="0" borderId="0" xfId="0" applyFont="1" applyFill="1" applyBorder="1" applyAlignment="1">
      <alignment vertical="center" wrapText="1"/>
    </xf>
    <xf numFmtId="0" fontId="98" fillId="0" borderId="0" xfId="0" applyFont="1" applyAlignment="1">
      <alignment vertical="center" wrapText="1"/>
    </xf>
    <xf numFmtId="0" fontId="100" fillId="0" borderId="0" xfId="0" applyFont="1" applyFill="1" applyAlignment="1">
      <alignment vertical="top"/>
    </xf>
    <xf numFmtId="0" fontId="43" fillId="0" borderId="13" xfId="0" applyFont="1" applyFill="1" applyBorder="1" applyAlignment="1">
      <alignment horizontal="left" vertical="center"/>
    </xf>
    <xf numFmtId="0" fontId="41" fillId="0" borderId="0" xfId="0" applyFont="1" applyFill="1" applyAlignment="1">
      <alignment vertical="top"/>
    </xf>
    <xf numFmtId="0" fontId="96" fillId="0" borderId="13" xfId="0" applyFont="1" applyFill="1" applyBorder="1" applyAlignment="1">
      <alignment horizontal="center" vertical="center" wrapText="1"/>
    </xf>
    <xf numFmtId="0" fontId="10" fillId="0" borderId="0" xfId="0" applyFont="1"/>
    <xf numFmtId="0" fontId="23" fillId="32" borderId="0" xfId="0" applyFont="1" applyFill="1" applyAlignment="1">
      <alignment horizontal="left"/>
    </xf>
    <xf numFmtId="0" fontId="10" fillId="32" borderId="0" xfId="0" applyFont="1" applyFill="1"/>
    <xf numFmtId="0" fontId="23" fillId="0" borderId="0" xfId="0" applyFont="1" applyFill="1"/>
    <xf numFmtId="0" fontId="56" fillId="0" borderId="56" xfId="0" applyFont="1" applyFill="1" applyBorder="1" applyAlignment="1">
      <alignment vertical="top" wrapText="1"/>
    </xf>
    <xf numFmtId="0" fontId="56" fillId="0" borderId="57" xfId="0" applyFont="1" applyBorder="1" applyAlignment="1">
      <alignment vertical="top"/>
    </xf>
    <xf numFmtId="0" fontId="56" fillId="3" borderId="56" xfId="0" applyFont="1" applyFill="1" applyBorder="1" applyAlignment="1">
      <alignment vertical="top" wrapText="1"/>
    </xf>
    <xf numFmtId="0" fontId="56" fillId="3" borderId="7" xfId="0" applyFont="1" applyFill="1" applyBorder="1" applyAlignment="1">
      <alignment horizontal="left" vertical="top" wrapText="1"/>
    </xf>
    <xf numFmtId="0" fontId="56" fillId="3" borderId="56" xfId="0" applyFont="1" applyFill="1" applyBorder="1" applyAlignment="1">
      <alignment vertical="top"/>
    </xf>
    <xf numFmtId="0" fontId="56" fillId="3" borderId="7" xfId="0" applyFont="1" applyFill="1" applyBorder="1" applyAlignment="1">
      <alignment vertical="top"/>
    </xf>
    <xf numFmtId="0" fontId="56" fillId="3" borderId="7" xfId="0" applyFont="1" applyFill="1" applyBorder="1" applyAlignment="1">
      <alignment vertical="top" wrapText="1"/>
    </xf>
    <xf numFmtId="0" fontId="56" fillId="0" borderId="57" xfId="0" applyFont="1" applyBorder="1" applyAlignment="1">
      <alignment vertical="top" wrapText="1"/>
    </xf>
    <xf numFmtId="0" fontId="54" fillId="0" borderId="7" xfId="0" applyFont="1" applyBorder="1" applyAlignment="1">
      <alignment vertical="top" wrapText="1"/>
    </xf>
    <xf numFmtId="0" fontId="52" fillId="3" borderId="7" xfId="0" applyFont="1" applyFill="1" applyBorder="1" applyAlignment="1">
      <alignment vertical="top" wrapText="1"/>
    </xf>
    <xf numFmtId="0" fontId="56" fillId="0" borderId="7" xfId="0" applyFont="1" applyFill="1" applyBorder="1" applyAlignment="1">
      <alignment vertical="top" wrapText="1"/>
    </xf>
    <xf numFmtId="0" fontId="56" fillId="33" borderId="7" xfId="0" applyFont="1" applyFill="1" applyBorder="1" applyAlignment="1">
      <alignment horizontal="left" vertical="top" wrapText="1"/>
    </xf>
    <xf numFmtId="9" fontId="52" fillId="0" borderId="7" xfId="0" applyNumberFormat="1" applyFont="1" applyBorder="1" applyAlignment="1">
      <alignment vertical="top" wrapText="1"/>
    </xf>
    <xf numFmtId="0" fontId="21" fillId="0" borderId="7" xfId="940" applyBorder="1"/>
    <xf numFmtId="2" fontId="21" fillId="0" borderId="7" xfId="940" applyNumberFormat="1" applyBorder="1"/>
    <xf numFmtId="2" fontId="121" fillId="38" borderId="7" xfId="940" applyNumberFormat="1" applyFont="1" applyFill="1" applyBorder="1"/>
    <xf numFmtId="2" fontId="121" fillId="39" borderId="7" xfId="940" applyNumberFormat="1" applyFont="1" applyFill="1" applyBorder="1"/>
    <xf numFmtId="2" fontId="120" fillId="0" borderId="7" xfId="940" applyNumberFormat="1" applyFont="1" applyBorder="1"/>
    <xf numFmtId="2" fontId="120" fillId="0" borderId="7" xfId="940" applyNumberFormat="1" applyFont="1" applyFill="1" applyBorder="1"/>
    <xf numFmtId="0" fontId="120" fillId="0" borderId="7" xfId="940" applyNumberFormat="1" applyFont="1" applyFill="1" applyBorder="1" applyAlignment="1">
      <alignment horizontal="center"/>
    </xf>
    <xf numFmtId="2" fontId="21" fillId="0" borderId="7" xfId="940" applyNumberFormat="1" applyFill="1" applyBorder="1"/>
    <xf numFmtId="0" fontId="119" fillId="0" borderId="7" xfId="940" applyFont="1" applyFill="1" applyBorder="1"/>
    <xf numFmtId="2" fontId="94" fillId="0" borderId="7" xfId="940" applyNumberFormat="1" applyFont="1" applyFill="1" applyBorder="1"/>
    <xf numFmtId="0" fontId="94" fillId="0" borderId="7" xfId="940" applyNumberFormat="1" applyFont="1" applyFill="1" applyBorder="1" applyAlignment="1">
      <alignment horizontal="center"/>
    </xf>
    <xf numFmtId="2" fontId="119" fillId="0" borderId="7" xfId="940" applyNumberFormat="1" applyFont="1" applyFill="1" applyBorder="1"/>
    <xf numFmtId="0" fontId="94" fillId="0" borderId="7" xfId="940" applyFont="1" applyBorder="1" applyAlignment="1">
      <alignment horizontal="center" wrapText="1"/>
    </xf>
    <xf numFmtId="0" fontId="94" fillId="0" borderId="7" xfId="940" applyFont="1" applyBorder="1" applyAlignment="1">
      <alignment horizontal="center"/>
    </xf>
    <xf numFmtId="0" fontId="94" fillId="40" borderId="7" xfId="940" applyFont="1" applyFill="1" applyBorder="1"/>
    <xf numFmtId="0" fontId="123" fillId="40" borderId="61" xfId="940" applyFont="1" applyFill="1" applyBorder="1"/>
    <xf numFmtId="0" fontId="21" fillId="40" borderId="7" xfId="940" applyFill="1" applyBorder="1"/>
    <xf numFmtId="0" fontId="122" fillId="0" borderId="61" xfId="940" applyFont="1" applyBorder="1"/>
    <xf numFmtId="0" fontId="31" fillId="0" borderId="7" xfId="940" applyFont="1" applyBorder="1" applyAlignment="1"/>
    <xf numFmtId="0" fontId="31" fillId="0" borderId="7" xfId="940" applyFont="1" applyBorder="1"/>
    <xf numFmtId="0" fontId="124" fillId="0" borderId="7" xfId="940" applyFont="1" applyBorder="1"/>
    <xf numFmtId="0" fontId="123" fillId="0" borderId="61" xfId="940" applyFont="1" applyBorder="1"/>
    <xf numFmtId="0" fontId="31" fillId="40" borderId="7" xfId="940" applyFont="1" applyFill="1" applyBorder="1"/>
    <xf numFmtId="0" fontId="94" fillId="0" borderId="7" xfId="940" applyFont="1" applyBorder="1"/>
    <xf numFmtId="0" fontId="21" fillId="0" borderId="7" xfId="940" applyFont="1" applyBorder="1"/>
    <xf numFmtId="0" fontId="123" fillId="0" borderId="7" xfId="940" applyFont="1" applyBorder="1"/>
    <xf numFmtId="0" fontId="21" fillId="0" borderId="7" xfId="940" applyFont="1" applyBorder="1" applyAlignment="1">
      <alignment wrapText="1"/>
    </xf>
    <xf numFmtId="0" fontId="21" fillId="43" borderId="7" xfId="940" applyFill="1" applyBorder="1"/>
    <xf numFmtId="0" fontId="125" fillId="43" borderId="7" xfId="940" applyFont="1" applyFill="1" applyBorder="1"/>
    <xf numFmtId="0" fontId="21" fillId="0" borderId="7" xfId="940" applyFill="1" applyBorder="1"/>
    <xf numFmtId="0" fontId="31" fillId="0" borderId="7" xfId="940" applyFont="1" applyBorder="1" applyAlignment="1">
      <alignment wrapText="1"/>
    </xf>
    <xf numFmtId="0" fontId="10" fillId="0" borderId="0" xfId="0" applyFont="1"/>
    <xf numFmtId="0" fontId="16" fillId="0" borderId="0" xfId="0" applyFont="1" applyBorder="1" applyAlignment="1">
      <alignment vertical="top"/>
    </xf>
    <xf numFmtId="0" fontId="55" fillId="0" borderId="0" xfId="0" applyFont="1" applyFill="1" applyBorder="1" applyAlignment="1">
      <alignment vertical="top"/>
    </xf>
    <xf numFmtId="0" fontId="103" fillId="0" borderId="0" xfId="0" applyFont="1" applyFill="1" applyBorder="1" applyAlignment="1">
      <alignment vertical="top"/>
    </xf>
    <xf numFmtId="0" fontId="105" fillId="0" borderId="0" xfId="0" applyFont="1" applyBorder="1" applyAlignment="1">
      <alignment vertical="top"/>
    </xf>
    <xf numFmtId="0" fontId="104" fillId="0" borderId="0" xfId="0" applyFont="1" applyBorder="1" applyAlignment="1">
      <alignment vertical="top"/>
    </xf>
    <xf numFmtId="0" fontId="92" fillId="0" borderId="0" xfId="0" applyFont="1" applyFill="1" applyBorder="1" applyAlignment="1">
      <alignment horizontal="center" vertical="top"/>
    </xf>
    <xf numFmtId="0" fontId="97" fillId="0" borderId="0" xfId="0" applyFont="1" applyFill="1" applyBorder="1" applyAlignment="1">
      <alignment horizontal="center" vertical="top"/>
    </xf>
    <xf numFmtId="0" fontId="56" fillId="0" borderId="0" xfId="0" applyFont="1" applyFill="1" applyBorder="1" applyAlignment="1">
      <alignment horizontal="left" vertical="top" wrapText="1"/>
    </xf>
    <xf numFmtId="0" fontId="56" fillId="0" borderId="0" xfId="0" applyFont="1" applyBorder="1" applyAlignment="1">
      <alignment vertical="top"/>
    </xf>
    <xf numFmtId="0" fontId="91" fillId="44" borderId="7" xfId="0" applyFont="1" applyFill="1" applyBorder="1" applyAlignment="1">
      <alignment horizontal="center" vertical="center" wrapText="1"/>
    </xf>
    <xf numFmtId="0" fontId="91" fillId="37" borderId="7" xfId="0" applyFont="1" applyFill="1" applyBorder="1" applyAlignment="1">
      <alignment vertical="center" wrapText="1"/>
    </xf>
    <xf numFmtId="0" fontId="91" fillId="37" borderId="57" xfId="0" applyFont="1" applyFill="1" applyBorder="1" applyAlignment="1">
      <alignment vertical="center" wrapText="1"/>
    </xf>
    <xf numFmtId="0" fontId="56" fillId="41" borderId="56" xfId="0" applyFont="1" applyFill="1" applyBorder="1" applyAlignment="1">
      <alignment vertical="top" wrapText="1"/>
    </xf>
    <xf numFmtId="0" fontId="56" fillId="41" borderId="7" xfId="0" applyFont="1" applyFill="1" applyBorder="1" applyAlignment="1">
      <alignment vertical="top" wrapText="1"/>
    </xf>
    <xf numFmtId="0" fontId="56" fillId="41" borderId="56" xfId="0" applyFont="1" applyFill="1" applyBorder="1" applyAlignment="1">
      <alignment horizontal="left" vertical="top" wrapText="1" indent="1"/>
    </xf>
    <xf numFmtId="0" fontId="126" fillId="41" borderId="56" xfId="0" applyFont="1" applyFill="1" applyBorder="1" applyAlignment="1">
      <alignment horizontal="left" vertical="center" indent="1"/>
    </xf>
    <xf numFmtId="0" fontId="56" fillId="0" borderId="56" xfId="0" applyFont="1" applyBorder="1" applyAlignment="1">
      <alignment horizontal="left" vertical="top" wrapText="1" indent="1"/>
    </xf>
    <xf numFmtId="0" fontId="56" fillId="41" borderId="56" xfId="0" applyFont="1" applyFill="1" applyBorder="1" applyAlignment="1">
      <alignment horizontal="left" vertical="top" wrapText="1"/>
    </xf>
    <xf numFmtId="0" fontId="56" fillId="0" borderId="56" xfId="0" applyFont="1" applyFill="1" applyBorder="1" applyAlignment="1">
      <alignment horizontal="left" vertical="top" wrapText="1" indent="1"/>
    </xf>
    <xf numFmtId="0" fontId="54" fillId="0" borderId="7" xfId="0" applyFont="1" applyFill="1" applyBorder="1" applyAlignment="1">
      <alignment vertical="top" wrapText="1"/>
    </xf>
    <xf numFmtId="0" fontId="56" fillId="0" borderId="57" xfId="0" applyFont="1" applyFill="1" applyBorder="1" applyAlignment="1">
      <alignment vertical="top" wrapText="1"/>
    </xf>
    <xf numFmtId="0" fontId="56" fillId="41" borderId="56" xfId="0" applyFont="1" applyFill="1" applyBorder="1" applyAlignment="1">
      <alignment horizontal="left" vertical="top" wrapText="1" indent="2"/>
    </xf>
    <xf numFmtId="0" fontId="91" fillId="0" borderId="56" xfId="0" applyFont="1" applyFill="1" applyBorder="1" applyAlignment="1">
      <alignment horizontal="left" vertical="top" wrapText="1" indent="3"/>
    </xf>
    <xf numFmtId="0" fontId="126" fillId="0" borderId="56" xfId="0" applyFont="1" applyBorder="1" applyAlignment="1">
      <alignment horizontal="left" vertical="top" wrapText="1" indent="2"/>
    </xf>
    <xf numFmtId="0" fontId="56" fillId="0" borderId="56" xfId="0" applyFont="1" applyBorder="1" applyAlignment="1">
      <alignment horizontal="left" vertical="top" wrapText="1" indent="2"/>
    </xf>
    <xf numFmtId="0" fontId="91" fillId="37" borderId="7" xfId="0" applyFont="1" applyFill="1" applyBorder="1" applyAlignment="1">
      <alignment vertical="top" wrapText="1"/>
    </xf>
    <xf numFmtId="0" fontId="91" fillId="37" borderId="57" xfId="0" applyFont="1" applyFill="1" applyBorder="1" applyAlignment="1">
      <alignment vertical="top" wrapText="1"/>
    </xf>
    <xf numFmtId="0" fontId="52" fillId="41" borderId="56" xfId="0" applyFont="1" applyFill="1" applyBorder="1" applyAlignment="1">
      <alignment horizontal="left" vertical="top" indent="1"/>
    </xf>
    <xf numFmtId="0" fontId="52" fillId="3" borderId="57" xfId="0" applyFont="1" applyFill="1" applyBorder="1" applyAlignment="1">
      <alignment vertical="top" wrapText="1"/>
    </xf>
    <xf numFmtId="0" fontId="126" fillId="0" borderId="56" xfId="0" applyFont="1" applyBorder="1" applyAlignment="1">
      <alignment horizontal="left" vertical="center" indent="1"/>
    </xf>
    <xf numFmtId="0" fontId="56" fillId="35" borderId="7" xfId="0" applyFont="1" applyFill="1" applyBorder="1" applyAlignment="1">
      <alignment vertical="top" wrapText="1"/>
    </xf>
    <xf numFmtId="0" fontId="56" fillId="35" borderId="57" xfId="0" applyFont="1" applyFill="1" applyBorder="1" applyAlignment="1">
      <alignment vertical="top" wrapText="1"/>
    </xf>
    <xf numFmtId="0" fontId="56" fillId="35" borderId="62" xfId="0" applyFont="1" applyFill="1" applyBorder="1" applyAlignment="1">
      <alignment vertical="top" wrapText="1"/>
    </xf>
    <xf numFmtId="0" fontId="56" fillId="35" borderId="62" xfId="0" applyFont="1" applyFill="1" applyBorder="1" applyAlignment="1">
      <alignment horizontal="left" vertical="top" wrapText="1"/>
    </xf>
    <xf numFmtId="0" fontId="56" fillId="35" borderId="64" xfId="0" applyFont="1" applyFill="1" applyBorder="1" applyAlignment="1">
      <alignment horizontal="left" vertical="top" wrapText="1"/>
    </xf>
    <xf numFmtId="0" fontId="56" fillId="35" borderId="61" xfId="0" applyFont="1" applyFill="1" applyBorder="1" applyAlignment="1">
      <alignment vertical="top" wrapText="1"/>
    </xf>
    <xf numFmtId="0" fontId="56" fillId="35" borderId="61" xfId="0" applyFont="1" applyFill="1" applyBorder="1" applyAlignment="1">
      <alignment horizontal="left" vertical="top" wrapText="1"/>
    </xf>
    <xf numFmtId="0" fontId="91" fillId="33" borderId="7" xfId="0" applyFont="1" applyFill="1" applyBorder="1" applyAlignment="1">
      <alignment vertical="top" wrapText="1"/>
    </xf>
    <xf numFmtId="0" fontId="56" fillId="33" borderId="7" xfId="0" applyFont="1" applyFill="1" applyBorder="1" applyAlignment="1">
      <alignment vertical="top" wrapText="1"/>
    </xf>
    <xf numFmtId="0" fontId="53" fillId="0" borderId="0" xfId="0" applyFont="1" applyBorder="1" applyAlignment="1">
      <alignment horizontal="center" vertical="top"/>
    </xf>
    <xf numFmtId="0" fontId="127" fillId="35" borderId="61" xfId="0" applyFont="1" applyFill="1" applyBorder="1" applyAlignment="1">
      <alignment vertical="top" wrapText="1"/>
    </xf>
    <xf numFmtId="0" fontId="127" fillId="35" borderId="63" xfId="0" applyFont="1" applyFill="1" applyBorder="1" applyAlignment="1">
      <alignment vertical="top" wrapText="1"/>
    </xf>
    <xf numFmtId="0" fontId="127" fillId="35" borderId="56" xfId="0" applyFont="1" applyFill="1" applyBorder="1" applyAlignment="1">
      <alignment horizontal="left" vertical="top" wrapText="1"/>
    </xf>
    <xf numFmtId="0" fontId="91" fillId="37" borderId="60" xfId="0" applyFont="1" applyFill="1" applyBorder="1" applyAlignment="1">
      <alignment vertical="top" wrapText="1"/>
    </xf>
    <xf numFmtId="0" fontId="91" fillId="37" borderId="59" xfId="0" applyFont="1" applyFill="1" applyBorder="1" applyAlignment="1">
      <alignment vertical="top" wrapText="1"/>
    </xf>
    <xf numFmtId="0" fontId="128" fillId="37" borderId="58" xfId="0" applyFont="1" applyFill="1" applyBorder="1" applyAlignment="1">
      <alignment vertical="top" wrapText="1"/>
    </xf>
    <xf numFmtId="0" fontId="128" fillId="37" borderId="56" xfId="0" applyFont="1" applyFill="1" applyBorder="1" applyAlignment="1">
      <alignment vertical="center" wrapText="1"/>
    </xf>
    <xf numFmtId="0" fontId="128" fillId="37" borderId="56" xfId="0" applyFont="1" applyFill="1" applyBorder="1" applyAlignment="1">
      <alignment vertical="top" wrapText="1"/>
    </xf>
    <xf numFmtId="0" fontId="43" fillId="4" borderId="13" xfId="0" applyFont="1" applyFill="1" applyBorder="1" applyAlignment="1">
      <alignment horizontal="center" vertical="center"/>
    </xf>
    <xf numFmtId="0" fontId="10" fillId="0" borderId="0" xfId="0" applyFont="1"/>
    <xf numFmtId="0" fontId="15" fillId="3" borderId="4" xfId="0" applyFont="1" applyFill="1" applyBorder="1" applyAlignment="1">
      <alignment wrapText="1"/>
    </xf>
    <xf numFmtId="0" fontId="15" fillId="3" borderId="0" xfId="0" applyFont="1" applyFill="1" applyBorder="1" applyAlignment="1">
      <alignment wrapText="1"/>
    </xf>
    <xf numFmtId="0" fontId="15" fillId="3" borderId="5" xfId="0" applyFont="1" applyFill="1" applyBorder="1" applyAlignment="1">
      <alignment wrapText="1"/>
    </xf>
    <xf numFmtId="0" fontId="102" fillId="0" borderId="61" xfId="1628" applyFont="1" applyFill="1" applyBorder="1" applyAlignment="1">
      <alignment horizontal="left" vertical="center" wrapText="1"/>
    </xf>
    <xf numFmtId="0" fontId="102" fillId="0" borderId="61" xfId="1628" applyFont="1" applyFill="1" applyBorder="1" applyAlignment="1">
      <alignment horizontal="center" vertical="center" wrapText="1"/>
    </xf>
    <xf numFmtId="0" fontId="102" fillId="3" borderId="68" xfId="1628" applyFont="1" applyFill="1" applyBorder="1" applyAlignment="1">
      <alignment horizontal="left" vertical="top" wrapText="1"/>
    </xf>
    <xf numFmtId="14" fontId="27" fillId="3" borderId="68" xfId="1628" applyNumberFormat="1" applyFont="1" applyFill="1" applyBorder="1" applyAlignment="1">
      <alignment horizontal="center" vertical="top" wrapText="1"/>
    </xf>
    <xf numFmtId="0" fontId="102" fillId="34" borderId="68" xfId="1628" applyFont="1" applyFill="1" applyBorder="1" applyAlignment="1">
      <alignment horizontal="left" vertical="top" wrapText="1"/>
    </xf>
    <xf numFmtId="0" fontId="102" fillId="34" borderId="68" xfId="1628" applyFont="1" applyFill="1" applyBorder="1" applyAlignment="1">
      <alignment horizontal="center" vertical="top" wrapText="1"/>
    </xf>
    <xf numFmtId="0" fontId="27" fillId="3" borderId="68" xfId="1628" applyFont="1" applyFill="1" applyBorder="1" applyAlignment="1">
      <alignment horizontal="center" vertical="top" wrapText="1"/>
    </xf>
    <xf numFmtId="0" fontId="107" fillId="3" borderId="68" xfId="1628" applyFont="1" applyFill="1" applyBorder="1" applyAlignment="1">
      <alignment horizontal="left" vertical="top" wrapText="1"/>
    </xf>
    <xf numFmtId="0" fontId="108" fillId="3" borderId="68" xfId="1628" applyFont="1" applyFill="1" applyBorder="1" applyAlignment="1">
      <alignment horizontal="center" vertical="top" wrapText="1"/>
    </xf>
    <xf numFmtId="0" fontId="27" fillId="0" borderId="68" xfId="1628" applyFont="1" applyFill="1" applyBorder="1" applyAlignment="1">
      <alignment horizontal="center" vertical="top" wrapText="1"/>
    </xf>
    <xf numFmtId="0" fontId="108" fillId="3" borderId="68" xfId="1628" applyFont="1" applyFill="1" applyBorder="1" applyAlignment="1">
      <alignment horizontal="left" vertical="top" wrapText="1"/>
    </xf>
    <xf numFmtId="0" fontId="110" fillId="3" borderId="68" xfId="1628" applyFont="1" applyFill="1" applyBorder="1" applyAlignment="1">
      <alignment horizontal="center" vertical="top" wrapText="1"/>
    </xf>
    <xf numFmtId="0" fontId="27" fillId="0" borderId="68" xfId="1628" applyFont="1" applyFill="1" applyBorder="1" applyAlignment="1">
      <alignment horizontal="left" vertical="top" wrapText="1"/>
    </xf>
    <xf numFmtId="0" fontId="27" fillId="3" borderId="68" xfId="1628" applyFont="1" applyFill="1" applyBorder="1" applyAlignment="1">
      <alignment horizontal="left" vertical="top" wrapText="1"/>
    </xf>
    <xf numFmtId="0" fontId="109" fillId="3" borderId="68" xfId="1628" applyFont="1" applyFill="1" applyBorder="1" applyAlignment="1">
      <alignment horizontal="left" vertical="top" wrapText="1"/>
    </xf>
    <xf numFmtId="0" fontId="112" fillId="0" borderId="68" xfId="1628" applyFont="1" applyFill="1" applyBorder="1" applyAlignment="1">
      <alignment horizontal="left" vertical="top" wrapText="1"/>
    </xf>
    <xf numFmtId="0" fontId="95" fillId="36" borderId="68" xfId="1628" applyFont="1" applyFill="1" applyBorder="1" applyAlignment="1">
      <alignment horizontal="left" vertical="top" wrapText="1"/>
    </xf>
    <xf numFmtId="0" fontId="113" fillId="3" borderId="68" xfId="1628" applyFont="1" applyFill="1" applyBorder="1" applyAlignment="1">
      <alignment horizontal="left" vertical="top" wrapText="1"/>
    </xf>
    <xf numFmtId="0" fontId="27" fillId="3" borderId="68" xfId="1628" applyFont="1" applyFill="1" applyBorder="1" applyAlignment="1">
      <alignment horizontal="left" vertical="center" wrapText="1"/>
    </xf>
    <xf numFmtId="0" fontId="27" fillId="3" borderId="49" xfId="1628" applyFont="1" applyFill="1" applyBorder="1" applyAlignment="1">
      <alignment horizontal="center" vertical="top" wrapText="1"/>
    </xf>
    <xf numFmtId="0" fontId="102" fillId="0" borderId="27" xfId="1628" applyFont="1" applyFill="1" applyBorder="1" applyAlignment="1">
      <alignment horizontal="left" vertical="top" wrapText="1"/>
    </xf>
    <xf numFmtId="0" fontId="129" fillId="0" borderId="49" xfId="1628" applyFont="1" applyFill="1" applyBorder="1" applyAlignment="1">
      <alignment horizontal="left" vertical="top" wrapText="1"/>
    </xf>
    <xf numFmtId="0" fontId="102" fillId="0" borderId="49" xfId="1628" applyFont="1" applyFill="1" applyBorder="1" applyAlignment="1">
      <alignment horizontal="left" vertical="top" wrapText="1"/>
    </xf>
    <xf numFmtId="0" fontId="114" fillId="0" borderId="68" xfId="1628" applyFont="1" applyFill="1" applyBorder="1" applyAlignment="1">
      <alignment horizontal="center" vertical="top" wrapText="1"/>
    </xf>
    <xf numFmtId="0" fontId="115" fillId="3" borderId="68" xfId="1628" applyFont="1" applyFill="1" applyBorder="1" applyAlignment="1">
      <alignment horizontal="center" vertical="top" wrapText="1"/>
    </xf>
    <xf numFmtId="0" fontId="22" fillId="3" borderId="68" xfId="1628" applyFont="1" applyFill="1" applyBorder="1" applyAlignment="1">
      <alignment horizontal="left" vertical="top" wrapText="1"/>
    </xf>
    <xf numFmtId="0" fontId="115" fillId="3" borderId="68" xfId="1628" applyFont="1" applyFill="1" applyBorder="1" applyAlignment="1">
      <alignment horizontal="left" vertical="top" wrapText="1"/>
    </xf>
    <xf numFmtId="10" fontId="22" fillId="3" borderId="68" xfId="1628" applyNumberFormat="1" applyFont="1" applyFill="1" applyBorder="1" applyAlignment="1">
      <alignment horizontal="left" vertical="top" wrapText="1"/>
    </xf>
    <xf numFmtId="10" fontId="116" fillId="3" borderId="68" xfId="1628" applyNumberFormat="1" applyFont="1" applyFill="1" applyBorder="1" applyAlignment="1">
      <alignment horizontal="left" vertical="top" wrapText="1"/>
    </xf>
    <xf numFmtId="10" fontId="117" fillId="3" borderId="68" xfId="1628" applyNumberFormat="1" applyFont="1" applyFill="1" applyBorder="1" applyAlignment="1">
      <alignment horizontal="left" vertical="top" wrapText="1"/>
    </xf>
    <xf numFmtId="10" fontId="115" fillId="3" borderId="68" xfId="1628" applyNumberFormat="1" applyFont="1" applyFill="1" applyBorder="1" applyAlignment="1">
      <alignment horizontal="center" vertical="top" wrapText="1"/>
    </xf>
    <xf numFmtId="0" fontId="22" fillId="3" borderId="68" xfId="1628" applyFont="1" applyFill="1" applyBorder="1" applyAlignment="1">
      <alignment vertical="top" wrapText="1"/>
    </xf>
    <xf numFmtId="0" fontId="118" fillId="3" borderId="68" xfId="1628" applyFont="1" applyFill="1" applyBorder="1" applyAlignment="1">
      <alignment horizontal="center" vertical="top" wrapText="1"/>
    </xf>
    <xf numFmtId="0" fontId="10" fillId="0" borderId="68" xfId="0" applyFont="1" applyBorder="1" applyAlignment="1">
      <alignment horizontal="left" vertical="top" wrapText="1"/>
    </xf>
    <xf numFmtId="0" fontId="10" fillId="0" borderId="68" xfId="0" applyFont="1" applyFill="1" applyBorder="1" applyAlignment="1">
      <alignment horizontal="left" vertical="top" wrapText="1"/>
    </xf>
    <xf numFmtId="0" fontId="29" fillId="0" borderId="68" xfId="0" applyFont="1" applyBorder="1" applyAlignment="1">
      <alignment wrapText="1"/>
    </xf>
    <xf numFmtId="0" fontId="42" fillId="0" borderId="68" xfId="0" applyFont="1" applyFill="1" applyBorder="1" applyAlignment="1">
      <alignment horizontal="left" vertical="center" wrapText="1"/>
    </xf>
    <xf numFmtId="0" fontId="42" fillId="3" borderId="68" xfId="0" applyFont="1" applyFill="1" applyBorder="1" applyAlignment="1">
      <alignment horizontal="left" vertical="center" wrapText="1"/>
    </xf>
    <xf numFmtId="0" fontId="10" fillId="3" borderId="68" xfId="0" applyFont="1" applyFill="1" applyBorder="1" applyAlignment="1">
      <alignment horizontal="left" vertical="top" wrapText="1"/>
    </xf>
    <xf numFmtId="0" fontId="42" fillId="0" borderId="68" xfId="0" quotePrefix="1" applyFont="1" applyFill="1" applyBorder="1" applyAlignment="1">
      <alignment horizontal="left" vertical="center" wrapText="1"/>
    </xf>
    <xf numFmtId="0" fontId="52" fillId="0" borderId="68" xfId="0" applyFont="1" applyBorder="1" applyAlignment="1">
      <alignment vertical="top"/>
    </xf>
    <xf numFmtId="0" fontId="56" fillId="0" borderId="68" xfId="0" applyFont="1" applyBorder="1" applyAlignment="1">
      <alignment vertical="top" wrapText="1"/>
    </xf>
    <xf numFmtId="0" fontId="0" fillId="40" borderId="1" xfId="0" applyFill="1" applyBorder="1"/>
    <xf numFmtId="0" fontId="0" fillId="40" borderId="2" xfId="0" applyFill="1" applyBorder="1"/>
    <xf numFmtId="0" fontId="6" fillId="40" borderId="2" xfId="0" applyFont="1" applyFill="1" applyBorder="1"/>
    <xf numFmtId="0" fontId="0" fillId="40" borderId="3" xfId="0" applyFill="1" applyBorder="1"/>
    <xf numFmtId="0" fontId="12" fillId="40" borderId="1" xfId="0" applyFont="1" applyFill="1" applyBorder="1"/>
    <xf numFmtId="0" fontId="10" fillId="40" borderId="2" xfId="0" applyFont="1" applyFill="1" applyBorder="1"/>
    <xf numFmtId="0" fontId="10" fillId="40" borderId="3" xfId="0" applyFont="1" applyFill="1" applyBorder="1"/>
    <xf numFmtId="0" fontId="12" fillId="40" borderId="4" xfId="0" applyFont="1" applyFill="1" applyBorder="1"/>
    <xf numFmtId="0" fontId="10" fillId="40" borderId="0" xfId="0" applyFont="1" applyFill="1" applyBorder="1"/>
    <xf numFmtId="0" fontId="10" fillId="40" borderId="5" xfId="0" applyFont="1" applyFill="1" applyBorder="1"/>
    <xf numFmtId="0" fontId="12" fillId="40" borderId="66" xfId="0" applyFont="1" applyFill="1" applyBorder="1"/>
    <xf numFmtId="0" fontId="10" fillId="40" borderId="6" xfId="0" applyFont="1" applyFill="1" applyBorder="1"/>
    <xf numFmtId="0" fontId="10" fillId="40" borderId="67" xfId="0" applyFont="1" applyFill="1" applyBorder="1"/>
    <xf numFmtId="0" fontId="24" fillId="0" borderId="0" xfId="4"/>
    <xf numFmtId="0" fontId="10" fillId="0" borderId="0" xfId="0" applyFont="1"/>
    <xf numFmtId="0" fontId="10" fillId="0" borderId="0" xfId="0" applyFont="1"/>
    <xf numFmtId="0" fontId="47" fillId="40" borderId="4" xfId="0" applyFont="1" applyFill="1" applyBorder="1"/>
    <xf numFmtId="0" fontId="10" fillId="0" borderId="0" xfId="0" applyFont="1"/>
    <xf numFmtId="0" fontId="23" fillId="0" borderId="0" xfId="4" applyFont="1"/>
    <xf numFmtId="0" fontId="10" fillId="0" borderId="0" xfId="0" applyFont="1"/>
    <xf numFmtId="0" fontId="10" fillId="0" borderId="68" xfId="0" applyFont="1" applyBorder="1" applyAlignment="1">
      <alignment horizontal="left" vertical="top" wrapText="1" indent="4"/>
    </xf>
    <xf numFmtId="0" fontId="91" fillId="3" borderId="68" xfId="0" applyFont="1" applyFill="1" applyBorder="1" applyAlignment="1">
      <alignment horizontal="center" vertical="center" wrapText="1"/>
    </xf>
    <xf numFmtId="0" fontId="56" fillId="3" borderId="68" xfId="0" applyFont="1" applyFill="1" applyBorder="1" applyAlignment="1">
      <alignment vertical="top" wrapText="1"/>
    </xf>
    <xf numFmtId="0" fontId="56" fillId="3" borderId="68" xfId="0" applyFont="1" applyFill="1" applyBorder="1" applyAlignment="1">
      <alignment vertical="top"/>
    </xf>
    <xf numFmtId="0" fontId="92" fillId="4" borderId="1" xfId="0" applyFont="1" applyFill="1" applyBorder="1" applyAlignment="1">
      <alignment horizontal="right" vertical="top"/>
    </xf>
    <xf numFmtId="0" fontId="92" fillId="4" borderId="4" xfId="0" applyFont="1" applyFill="1" applyBorder="1" applyAlignment="1">
      <alignment horizontal="right" vertical="top"/>
    </xf>
    <xf numFmtId="0" fontId="33" fillId="4" borderId="4" xfId="0" applyFont="1" applyFill="1" applyBorder="1" applyAlignment="1">
      <alignment horizontal="right" vertical="top"/>
    </xf>
    <xf numFmtId="0" fontId="25" fillId="40" borderId="2" xfId="0" applyFont="1" applyFill="1" applyBorder="1"/>
    <xf numFmtId="0" fontId="25" fillId="40" borderId="0" xfId="0" applyFont="1" applyFill="1" applyBorder="1"/>
    <xf numFmtId="0" fontId="25" fillId="40" borderId="6" xfId="0" applyFont="1" applyFill="1" applyBorder="1"/>
    <xf numFmtId="0" fontId="132" fillId="0" borderId="68" xfId="1632" applyNumberFormat="1" applyFont="1" applyFill="1" applyBorder="1" applyAlignment="1">
      <alignment horizontal="left"/>
    </xf>
    <xf numFmtId="2" fontId="120" fillId="0" borderId="68" xfId="1632" applyNumberFormat="1" applyFont="1" applyFill="1" applyBorder="1"/>
    <xf numFmtId="2" fontId="120" fillId="0" borderId="68" xfId="1632" applyNumberFormat="1" applyFont="1" applyBorder="1"/>
    <xf numFmtId="2" fontId="132" fillId="0" borderId="68" xfId="1632" applyNumberFormat="1" applyFont="1" applyBorder="1"/>
    <xf numFmtId="0" fontId="137" fillId="3" borderId="4" xfId="0" applyFont="1" applyFill="1" applyBorder="1" applyAlignment="1">
      <alignment horizontal="center" vertical="center"/>
    </xf>
    <xf numFmtId="0" fontId="137" fillId="3" borderId="0" xfId="0" applyFont="1" applyFill="1" applyAlignment="1">
      <alignment horizontal="center" vertical="center"/>
    </xf>
    <xf numFmtId="0" fontId="137" fillId="3" borderId="5" xfId="0" applyFont="1" applyFill="1" applyBorder="1" applyAlignment="1">
      <alignment horizontal="center" vertical="center"/>
    </xf>
    <xf numFmtId="0" fontId="54" fillId="0" borderId="27" xfId="0" applyFont="1" applyBorder="1" applyAlignment="1">
      <alignment vertical="top" wrapText="1"/>
    </xf>
    <xf numFmtId="0" fontId="54" fillId="0" borderId="68" xfId="0" applyFont="1" applyBorder="1" applyAlignment="1">
      <alignment vertical="top" wrapText="1"/>
    </xf>
    <xf numFmtId="0" fontId="54" fillId="0" borderId="27" xfId="0" applyFont="1" applyBorder="1" applyAlignment="1">
      <alignment horizontal="left" vertical="top" wrapText="1" indent="1"/>
    </xf>
    <xf numFmtId="0" fontId="40" fillId="0" borderId="68" xfId="0" applyFont="1" applyFill="1" applyBorder="1" applyAlignment="1">
      <alignment horizontal="left" vertical="top" wrapText="1"/>
    </xf>
    <xf numFmtId="0" fontId="40" fillId="0" borderId="68" xfId="0" applyFont="1" applyBorder="1" applyAlignment="1">
      <alignment wrapText="1"/>
    </xf>
    <xf numFmtId="0" fontId="75" fillId="0" borderId="0" xfId="1633"/>
    <xf numFmtId="0" fontId="33" fillId="38" borderId="0" xfId="1632" applyFont="1" applyFill="1" applyAlignment="1">
      <alignment horizontal="left"/>
    </xf>
    <xf numFmtId="0" fontId="32" fillId="0" borderId="0" xfId="1632" applyFont="1"/>
    <xf numFmtId="0" fontId="138" fillId="3" borderId="0" xfId="1632" applyFont="1" applyFill="1" applyAlignment="1">
      <alignment horizontal="center" vertical="center"/>
    </xf>
    <xf numFmtId="0" fontId="32" fillId="46" borderId="0" xfId="1632" applyFont="1" applyFill="1" applyAlignment="1">
      <alignment horizontal="right" vertical="center"/>
    </xf>
    <xf numFmtId="0" fontId="32" fillId="46" borderId="0" xfId="1632" applyFont="1" applyFill="1" applyAlignment="1">
      <alignment horizontal="center" vertical="center" wrapText="1"/>
    </xf>
    <xf numFmtId="0" fontId="32" fillId="46" borderId="73" xfId="1632" applyFont="1" applyFill="1" applyBorder="1" applyAlignment="1">
      <alignment horizontal="center" vertical="center" wrapText="1"/>
    </xf>
    <xf numFmtId="0" fontId="32" fillId="46" borderId="0" xfId="1632" applyFont="1" applyFill="1" applyAlignment="1">
      <alignment horizontal="center" vertical="center"/>
    </xf>
    <xf numFmtId="0" fontId="33" fillId="0" borderId="0" xfId="1632" applyFont="1"/>
    <xf numFmtId="0" fontId="138" fillId="47" borderId="0" xfId="1632" applyFont="1" applyFill="1" applyAlignment="1">
      <alignment horizontal="right"/>
    </xf>
    <xf numFmtId="0" fontId="32" fillId="48" borderId="0" xfId="1632" applyFont="1" applyFill="1" applyAlignment="1">
      <alignment horizontal="right"/>
    </xf>
    <xf numFmtId="169" fontId="34" fillId="49" borderId="74" xfId="1635" applyNumberFormat="1" applyFont="1" applyFill="1" applyBorder="1"/>
    <xf numFmtId="169" fontId="32" fillId="49" borderId="74" xfId="1635" applyNumberFormat="1" applyFont="1" applyFill="1" applyBorder="1"/>
    <xf numFmtId="2" fontId="38" fillId="50" borderId="0" xfId="1632" applyNumberFormat="1" applyFont="1" applyFill="1"/>
    <xf numFmtId="169" fontId="34" fillId="49" borderId="75" xfId="1635" applyNumberFormat="1" applyFont="1" applyFill="1" applyBorder="1"/>
    <xf numFmtId="0" fontId="38" fillId="48" borderId="0" xfId="1632" applyFont="1" applyFill="1" applyAlignment="1">
      <alignment horizontal="right"/>
    </xf>
    <xf numFmtId="0" fontId="32" fillId="48" borderId="76" xfId="1632" applyFont="1" applyFill="1" applyBorder="1" applyAlignment="1">
      <alignment horizontal="right"/>
    </xf>
    <xf numFmtId="169" fontId="34" fillId="49" borderId="77" xfId="1634" applyNumberFormat="1" applyFont="1" applyFill="1" applyBorder="1"/>
    <xf numFmtId="2" fontId="38" fillId="50" borderId="77" xfId="1632" applyNumberFormat="1" applyFont="1" applyFill="1" applyBorder="1"/>
    <xf numFmtId="0" fontId="138" fillId="47" borderId="0" xfId="1632" applyFont="1" applyFill="1" applyBorder="1" applyAlignment="1">
      <alignment horizontal="right"/>
    </xf>
    <xf numFmtId="0" fontId="38" fillId="48" borderId="0" xfId="1632" applyFont="1" applyFill="1" applyBorder="1" applyAlignment="1">
      <alignment horizontal="right"/>
    </xf>
    <xf numFmtId="189" fontId="38" fillId="48" borderId="0" xfId="1634" applyNumberFormat="1" applyFont="1" applyFill="1" applyBorder="1"/>
    <xf numFmtId="169" fontId="34" fillId="49" borderId="77" xfId="1635" applyNumberFormat="1" applyFont="1" applyFill="1" applyBorder="1"/>
    <xf numFmtId="169" fontId="38" fillId="49" borderId="78" xfId="1635" applyNumberFormat="1" applyFont="1" applyFill="1" applyBorder="1"/>
    <xf numFmtId="2" fontId="38" fillId="50" borderId="0" xfId="1632" applyNumberFormat="1" applyFont="1" applyFill="1" applyBorder="1"/>
    <xf numFmtId="0" fontId="32" fillId="0" borderId="0" xfId="1632" applyFont="1" applyFill="1" applyBorder="1"/>
    <xf numFmtId="0" fontId="138" fillId="38" borderId="80" xfId="1632" applyFont="1" applyFill="1" applyBorder="1"/>
    <xf numFmtId="0" fontId="138" fillId="38" borderId="75" xfId="1632" applyFont="1" applyFill="1" applyBorder="1" applyAlignment="1">
      <alignment horizontal="center" vertical="center" wrapText="1"/>
    </xf>
    <xf numFmtId="0" fontId="138" fillId="38" borderId="74" xfId="1632" applyFont="1" applyFill="1" applyBorder="1" applyAlignment="1">
      <alignment horizontal="center" vertical="center" wrapText="1"/>
    </xf>
    <xf numFmtId="0" fontId="138" fillId="38" borderId="81" xfId="1632" applyFont="1" applyFill="1" applyBorder="1" applyAlignment="1">
      <alignment horizontal="right"/>
    </xf>
    <xf numFmtId="0" fontId="32" fillId="0" borderId="0" xfId="1632" applyFont="1" applyFill="1"/>
    <xf numFmtId="2" fontId="32" fillId="0" borderId="82" xfId="1632" applyNumberFormat="1" applyFont="1" applyFill="1" applyBorder="1"/>
    <xf numFmtId="2" fontId="138" fillId="38" borderId="81" xfId="1632" applyNumberFormat="1" applyFont="1" applyFill="1" applyBorder="1" applyAlignment="1">
      <alignment horizontal="right"/>
    </xf>
    <xf numFmtId="2" fontId="32" fillId="0" borderId="80" xfId="1632" applyNumberFormat="1" applyFont="1" applyFill="1" applyBorder="1"/>
    <xf numFmtId="2" fontId="32" fillId="0" borderId="75" xfId="1632" applyNumberFormat="1" applyFont="1" applyFill="1" applyBorder="1"/>
    <xf numFmtId="0" fontId="33" fillId="0" borderId="0" xfId="1632" applyFont="1" applyBorder="1"/>
    <xf numFmtId="2" fontId="32" fillId="0" borderId="0" xfId="1632" applyNumberFormat="1" applyFont="1"/>
    <xf numFmtId="0" fontId="32" fillId="0" borderId="0" xfId="1632" applyFont="1" applyBorder="1"/>
    <xf numFmtId="3" fontId="33" fillId="0" borderId="0" xfId="1632" applyNumberFormat="1" applyFont="1"/>
    <xf numFmtId="2" fontId="32" fillId="0" borderId="0" xfId="1632" applyNumberFormat="1" applyFont="1" applyFill="1"/>
    <xf numFmtId="0" fontId="139" fillId="47" borderId="0" xfId="1632" applyFont="1" applyFill="1" applyAlignment="1">
      <alignment horizontal="right"/>
    </xf>
    <xf numFmtId="0" fontId="140" fillId="48" borderId="0" xfId="1632" applyFont="1" applyFill="1" applyAlignment="1">
      <alignment horizontal="right"/>
    </xf>
    <xf numFmtId="189" fontId="140" fillId="48" borderId="0" xfId="1632" applyNumberFormat="1" applyFont="1" applyFill="1" applyAlignment="1">
      <alignment horizontal="center" vertical="center" wrapText="1"/>
    </xf>
    <xf numFmtId="169" fontId="141" fillId="49" borderId="75" xfId="1632" applyNumberFormat="1" applyFont="1" applyFill="1" applyBorder="1" applyAlignment="1">
      <alignment horizontal="center" vertical="center" wrapText="1"/>
    </xf>
    <xf numFmtId="169" fontId="140" fillId="49" borderId="74" xfId="1632" applyNumberFormat="1" applyFont="1" applyFill="1" applyBorder="1" applyAlignment="1">
      <alignment horizontal="center" vertical="center" wrapText="1"/>
    </xf>
    <xf numFmtId="2" fontId="140" fillId="50" borderId="0" xfId="1632" applyNumberFormat="1" applyFont="1" applyFill="1" applyAlignment="1">
      <alignment horizontal="center" vertical="center" wrapText="1"/>
    </xf>
    <xf numFmtId="2" fontId="140" fillId="50" borderId="0" xfId="1632" applyNumberFormat="1" applyFont="1" applyFill="1" applyAlignment="1">
      <alignment horizontal="center" vertical="center"/>
    </xf>
    <xf numFmtId="189" fontId="32" fillId="52" borderId="0" xfId="1634" applyNumberFormat="1" applyFont="1" applyFill="1"/>
    <xf numFmtId="189" fontId="38" fillId="52" borderId="0" xfId="1634" applyNumberFormat="1" applyFont="1" applyFill="1"/>
    <xf numFmtId="189" fontId="32" fillId="52" borderId="77" xfId="1634" applyNumberFormat="1" applyFont="1" applyFill="1" applyBorder="1"/>
    <xf numFmtId="0" fontId="102" fillId="38" borderId="0" xfId="1632" applyFont="1" applyFill="1" applyAlignment="1">
      <alignment horizontal="left"/>
    </xf>
    <xf numFmtId="0" fontId="10" fillId="0" borderId="0" xfId="0" applyFont="1"/>
    <xf numFmtId="0" fontId="0" fillId="0" borderId="0" xfId="0"/>
    <xf numFmtId="0" fontId="10" fillId="0" borderId="0" xfId="0" applyFont="1" applyFill="1"/>
    <xf numFmtId="0" fontId="28" fillId="0" borderId="4" xfId="0" applyFont="1" applyFill="1" applyBorder="1"/>
    <xf numFmtId="0" fontId="32" fillId="0" borderId="8" xfId="0" applyFont="1" applyFill="1" applyBorder="1"/>
    <xf numFmtId="0" fontId="32" fillId="0" borderId="9" xfId="0" applyFont="1" applyFill="1" applyBorder="1"/>
    <xf numFmtId="0" fontId="32" fillId="0" borderId="10" xfId="0" applyFont="1" applyFill="1" applyBorder="1"/>
    <xf numFmtId="0" fontId="33" fillId="0" borderId="4" xfId="0" applyFont="1" applyFill="1" applyBorder="1"/>
    <xf numFmtId="0" fontId="32" fillId="0" borderId="0" xfId="0" applyFont="1" applyFill="1" applyBorder="1"/>
    <xf numFmtId="0" fontId="32" fillId="0" borderId="5" xfId="0" applyFont="1" applyFill="1" applyBorder="1"/>
    <xf numFmtId="0" fontId="32" fillId="0" borderId="4" xfId="0" applyFont="1" applyFill="1" applyBorder="1"/>
    <xf numFmtId="0" fontId="34" fillId="0" borderId="4" xfId="0" applyFont="1" applyFill="1" applyBorder="1"/>
    <xf numFmtId="0" fontId="14" fillId="0" borderId="4" xfId="0" applyFont="1" applyFill="1" applyBorder="1" applyAlignment="1">
      <alignment vertical="top" wrapText="1"/>
    </xf>
    <xf numFmtId="0" fontId="35" fillId="0" borderId="4" xfId="0" applyFont="1" applyFill="1" applyBorder="1" applyAlignment="1">
      <alignment vertical="top" wrapText="1"/>
    </xf>
    <xf numFmtId="0" fontId="34" fillId="0" borderId="4" xfId="0" applyFont="1" applyBorder="1"/>
    <xf numFmtId="0" fontId="10" fillId="4" borderId="0" xfId="0" applyFont="1" applyFill="1"/>
    <xf numFmtId="0" fontId="36" fillId="0" borderId="4" xfId="0" applyFont="1" applyFill="1" applyBorder="1"/>
    <xf numFmtId="0" fontId="37" fillId="0" borderId="4" xfId="0" applyFont="1" applyFill="1" applyBorder="1"/>
    <xf numFmtId="0" fontId="38" fillId="0" borderId="4" xfId="0" applyFont="1" applyBorder="1"/>
    <xf numFmtId="0" fontId="32" fillId="0" borderId="66" xfId="0" applyFont="1" applyFill="1" applyBorder="1"/>
    <xf numFmtId="0" fontId="32" fillId="0" borderId="6" xfId="0" applyFont="1" applyFill="1" applyBorder="1"/>
    <xf numFmtId="0" fontId="32" fillId="0" borderId="67" xfId="0" applyFont="1" applyFill="1" applyBorder="1"/>
    <xf numFmtId="0" fontId="32" fillId="52" borderId="0" xfId="0" applyFont="1" applyFill="1" applyBorder="1"/>
    <xf numFmtId="0" fontId="32" fillId="52" borderId="5" xfId="0" applyFont="1" applyFill="1" applyBorder="1"/>
    <xf numFmtId="191" fontId="32" fillId="0" borderId="0" xfId="1807" applyNumberFormat="1" applyFont="1" applyFill="1" applyBorder="1"/>
    <xf numFmtId="190" fontId="32" fillId="0" borderId="0" xfId="1807" applyNumberFormat="1" applyFont="1" applyFill="1" applyBorder="1"/>
    <xf numFmtId="190" fontId="32" fillId="0" borderId="0" xfId="1807" applyNumberFormat="1" applyFont="1" applyFill="1"/>
    <xf numFmtId="190" fontId="32" fillId="0" borderId="5" xfId="1807" applyNumberFormat="1" applyFont="1" applyFill="1" applyBorder="1"/>
    <xf numFmtId="2" fontId="32" fillId="0" borderId="0" xfId="0" applyNumberFormat="1" applyFont="1" applyFill="1" applyBorder="1"/>
    <xf numFmtId="167" fontId="32" fillId="0" borderId="0" xfId="0" applyNumberFormat="1" applyFont="1" applyFill="1" applyBorder="1"/>
    <xf numFmtId="169" fontId="32" fillId="52" borderId="0" xfId="1636" applyNumberFormat="1" applyFont="1" applyFill="1" applyBorder="1"/>
    <xf numFmtId="0" fontId="91" fillId="37" borderId="68" xfId="0" applyFont="1" applyFill="1" applyBorder="1" applyAlignment="1">
      <alignment vertical="center" wrapText="1"/>
    </xf>
    <xf numFmtId="0" fontId="56" fillId="0" borderId="68" xfId="0" applyFont="1" applyFill="1" applyBorder="1" applyAlignment="1">
      <alignment vertical="top" wrapText="1"/>
    </xf>
    <xf numFmtId="0" fontId="91" fillId="37" borderId="68" xfId="0" applyFont="1" applyFill="1" applyBorder="1" applyAlignment="1">
      <alignment vertical="top" wrapText="1"/>
    </xf>
    <xf numFmtId="0" fontId="56" fillId="35" borderId="68" xfId="0" applyFont="1" applyFill="1" applyBorder="1" applyAlignment="1">
      <alignment vertical="top" wrapText="1"/>
    </xf>
    <xf numFmtId="0" fontId="56" fillId="33" borderId="68" xfId="0" applyFont="1" applyFill="1" applyBorder="1" applyAlignment="1">
      <alignment vertical="top" wrapText="1"/>
    </xf>
    <xf numFmtId="0" fontId="144" fillId="4" borderId="4" xfId="0" applyFont="1" applyFill="1" applyBorder="1" applyAlignment="1">
      <alignment horizontal="right" vertical="top" wrapText="1"/>
    </xf>
    <xf numFmtId="0" fontId="145" fillId="4" borderId="66" xfId="0" applyFont="1" applyFill="1" applyBorder="1" applyAlignment="1">
      <alignment horizontal="right" vertical="top" wrapText="1"/>
    </xf>
    <xf numFmtId="0" fontId="146" fillId="0" borderId="0" xfId="4" applyFont="1"/>
    <xf numFmtId="0" fontId="147" fillId="0" borderId="0" xfId="0" applyFont="1" applyAlignment="1">
      <alignment horizontal="left"/>
    </xf>
    <xf numFmtId="0" fontId="54" fillId="0" borderId="0" xfId="0" applyFont="1" applyAlignment="1">
      <alignment vertical="top"/>
    </xf>
    <xf numFmtId="0" fontId="107" fillId="0" borderId="0" xfId="0" applyFont="1" applyFill="1" applyAlignment="1">
      <alignment vertical="top"/>
    </xf>
    <xf numFmtId="0" fontId="148" fillId="0" borderId="0" xfId="0" applyFont="1" applyAlignment="1">
      <alignment horizontal="left"/>
    </xf>
    <xf numFmtId="0" fontId="148" fillId="0" borderId="27" xfId="0" applyFont="1" applyBorder="1" applyAlignment="1">
      <alignment horizontal="right" vertical="top"/>
    </xf>
    <xf numFmtId="0" fontId="148" fillId="7" borderId="27" xfId="0" applyFont="1" applyFill="1" applyBorder="1" applyAlignment="1">
      <alignment horizontal="center" vertical="top"/>
    </xf>
    <xf numFmtId="0" fontId="149" fillId="0" borderId="0" xfId="0" applyFont="1" applyBorder="1" applyAlignment="1">
      <alignment vertical="center" wrapText="1"/>
    </xf>
    <xf numFmtId="0" fontId="150" fillId="0" borderId="0" xfId="0" applyFont="1" applyBorder="1" applyAlignment="1">
      <alignment vertical="center" wrapText="1"/>
    </xf>
    <xf numFmtId="0" fontId="54" fillId="0" borderId="27" xfId="0" applyFont="1" applyFill="1" applyBorder="1" applyAlignment="1">
      <alignment vertical="top" wrapText="1"/>
    </xf>
    <xf numFmtId="0" fontId="54" fillId="0" borderId="68" xfId="0" applyFont="1" applyFill="1" applyBorder="1" applyAlignment="1">
      <alignment vertical="top" wrapText="1"/>
    </xf>
    <xf numFmtId="0" fontId="54" fillId="0" borderId="0" xfId="0" applyFont="1" applyFill="1" applyAlignment="1">
      <alignment vertical="top"/>
    </xf>
    <xf numFmtId="0" fontId="151" fillId="0" borderId="0" xfId="0" applyFont="1" applyBorder="1" applyAlignment="1">
      <alignment vertical="center" wrapText="1"/>
    </xf>
    <xf numFmtId="0" fontId="56" fillId="3" borderId="56" xfId="0" applyFont="1" applyFill="1" applyBorder="1" applyAlignment="1">
      <alignment horizontal="left" vertical="top" wrapText="1" indent="1"/>
    </xf>
    <xf numFmtId="0" fontId="126" fillId="41" borderId="56" xfId="0" applyFont="1" applyFill="1" applyBorder="1" applyAlignment="1">
      <alignment horizontal="left" vertical="center" wrapText="1"/>
    </xf>
    <xf numFmtId="0" fontId="34" fillId="52" borderId="0" xfId="0" applyNumberFormat="1" applyFont="1" applyFill="1" applyBorder="1" applyAlignment="1" applyProtection="1"/>
    <xf numFmtId="0" fontId="149" fillId="0" borderId="0" xfId="0" applyFont="1" applyBorder="1" applyAlignment="1">
      <alignment vertical="center" wrapText="1"/>
    </xf>
    <xf numFmtId="0" fontId="10" fillId="0" borderId="5" xfId="0" applyFont="1" applyBorder="1"/>
    <xf numFmtId="0" fontId="10" fillId="0" borderId="87" xfId="0" applyFont="1" applyBorder="1"/>
    <xf numFmtId="0" fontId="10" fillId="0" borderId="88" xfId="0" applyFont="1" applyBorder="1"/>
    <xf numFmtId="0" fontId="10" fillId="0" borderId="89" xfId="0" applyFont="1" applyBorder="1"/>
    <xf numFmtId="0" fontId="148" fillId="0" borderId="68" xfId="0" applyFont="1" applyBorder="1" applyAlignment="1">
      <alignment horizontal="center" vertical="top" wrapText="1"/>
    </xf>
    <xf numFmtId="0" fontId="148" fillId="7" borderId="68" xfId="0" applyFont="1" applyFill="1" applyBorder="1" applyAlignment="1">
      <alignment horizontal="center" vertical="top" wrapText="1"/>
    </xf>
    <xf numFmtId="0" fontId="54" fillId="0" borderId="0" xfId="0" applyFont="1" applyAlignment="1">
      <alignment horizontal="center" vertical="top" wrapText="1"/>
    </xf>
    <xf numFmtId="0" fontId="54" fillId="0" borderId="0" xfId="0" applyFont="1" applyBorder="1" applyAlignment="1">
      <alignment horizontal="center" vertical="top" wrapText="1"/>
    </xf>
    <xf numFmtId="0" fontId="54" fillId="0" borderId="68" xfId="0" applyFont="1" applyBorder="1" applyAlignment="1">
      <alignment horizontal="center" vertical="top" wrapText="1"/>
    </xf>
    <xf numFmtId="0" fontId="54" fillId="0" borderId="68" xfId="0" applyFont="1" applyFill="1" applyBorder="1" applyAlignment="1">
      <alignment horizontal="center" vertical="top" wrapText="1"/>
    </xf>
    <xf numFmtId="0" fontId="54" fillId="0" borderId="49" xfId="0" applyFont="1" applyBorder="1" applyAlignment="1">
      <alignment horizontal="center" vertical="top" wrapText="1"/>
    </xf>
    <xf numFmtId="0" fontId="54" fillId="0" borderId="90" xfId="0" applyFont="1" applyBorder="1" applyAlignment="1">
      <alignment horizontal="center" vertical="top" wrapText="1"/>
    </xf>
    <xf numFmtId="9" fontId="54" fillId="0" borderId="68" xfId="0" applyNumberFormat="1" applyFont="1" applyBorder="1" applyAlignment="1">
      <alignment horizontal="center" vertical="top" wrapText="1"/>
    </xf>
    <xf numFmtId="9" fontId="54" fillId="0" borderId="49" xfId="0" applyNumberFormat="1" applyFont="1" applyBorder="1" applyAlignment="1">
      <alignment horizontal="center" vertical="top" wrapText="1"/>
    </xf>
    <xf numFmtId="0" fontId="40" fillId="0" borderId="11" xfId="0" applyFont="1" applyFill="1" applyBorder="1" applyAlignment="1">
      <alignment horizontal="center" vertical="center" wrapText="1"/>
    </xf>
    <xf numFmtId="170" fontId="40" fillId="0" borderId="51" xfId="0" applyNumberFormat="1" applyFont="1" applyFill="1" applyBorder="1" applyAlignment="1">
      <alignment horizontal="center" vertical="center"/>
    </xf>
    <xf numFmtId="0" fontId="40" fillId="0" borderId="0" xfId="0" applyFont="1" applyFill="1" applyAlignment="1">
      <alignment horizontal="center" vertical="center" wrapText="1"/>
    </xf>
    <xf numFmtId="0" fontId="40" fillId="0" borderId="0" xfId="0" applyFont="1" applyFill="1" applyAlignment="1">
      <alignment horizontal="center" vertical="center"/>
    </xf>
    <xf numFmtId="0" fontId="147" fillId="0" borderId="0" xfId="0" applyFont="1" applyFill="1" applyBorder="1" applyAlignment="1">
      <alignment horizontal="center" vertical="center"/>
    </xf>
    <xf numFmtId="170" fontId="40" fillId="0" borderId="52" xfId="0" applyNumberFormat="1" applyFont="1" applyFill="1" applyBorder="1" applyAlignment="1">
      <alignment horizontal="center" vertical="center"/>
    </xf>
    <xf numFmtId="0" fontId="39" fillId="0" borderId="0" xfId="0" applyFont="1" applyFill="1" applyAlignment="1">
      <alignment horizontal="center" vertical="center" wrapText="1"/>
    </xf>
    <xf numFmtId="0" fontId="10" fillId="0" borderId="0" xfId="0" applyFont="1" applyFill="1" applyAlignment="1">
      <alignment horizontal="center" vertical="center"/>
    </xf>
    <xf numFmtId="0" fontId="43" fillId="0" borderId="12" xfId="0" applyFont="1" applyFill="1" applyBorder="1" applyAlignment="1">
      <alignment horizontal="left" vertical="center" indent="3"/>
    </xf>
    <xf numFmtId="170" fontId="41" fillId="0" borderId="51" xfId="0" applyNumberFormat="1" applyFont="1" applyFill="1" applyBorder="1" applyAlignment="1">
      <alignment horizontal="center" vertical="center"/>
    </xf>
    <xf numFmtId="0" fontId="43" fillId="0" borderId="12" xfId="0" applyFont="1" applyFill="1" applyBorder="1" applyAlignment="1">
      <alignment horizontal="left" vertical="center" indent="4"/>
    </xf>
    <xf numFmtId="0" fontId="43" fillId="0" borderId="12" xfId="0" applyFont="1" applyFill="1" applyBorder="1" applyAlignment="1">
      <alignment horizontal="left" vertical="center" indent="5"/>
    </xf>
    <xf numFmtId="0" fontId="43" fillId="0" borderId="12" xfId="0" applyFont="1" applyFill="1" applyBorder="1" applyAlignment="1">
      <alignment horizontal="left" vertical="center" indent="1"/>
    </xf>
    <xf numFmtId="0" fontId="40" fillId="0" borderId="10" xfId="0" applyFont="1" applyFill="1" applyBorder="1" applyAlignment="1">
      <alignment horizontal="center" vertical="center" wrapText="1"/>
    </xf>
    <xf numFmtId="0" fontId="107" fillId="0" borderId="11" xfId="0" applyFont="1" applyBorder="1" applyAlignment="1">
      <alignment horizontal="center" vertical="center" wrapText="1"/>
    </xf>
    <xf numFmtId="0" fontId="40" fillId="0" borderId="84" xfId="0" applyFont="1" applyFill="1" applyBorder="1" applyAlignment="1">
      <alignment horizontal="center" vertical="center"/>
    </xf>
    <xf numFmtId="169" fontId="41" fillId="0" borderId="54" xfId="5" applyNumberFormat="1" applyFont="1" applyFill="1" applyBorder="1" applyAlignment="1">
      <alignment horizontal="center" vertical="center"/>
    </xf>
    <xf numFmtId="0" fontId="41" fillId="0" borderId="51" xfId="0" applyFont="1" applyFill="1" applyBorder="1" applyAlignment="1">
      <alignment horizontal="center" vertical="center"/>
    </xf>
    <xf numFmtId="0" fontId="41" fillId="0" borderId="85" xfId="0" applyFont="1" applyFill="1" applyBorder="1" applyAlignment="1">
      <alignment horizontal="center" vertical="center"/>
    </xf>
    <xf numFmtId="0" fontId="40" fillId="0" borderId="51" xfId="0" applyFont="1" applyFill="1" applyBorder="1" applyAlignment="1">
      <alignment horizontal="center" vertical="center"/>
    </xf>
    <xf numFmtId="0" fontId="40" fillId="0" borderId="85" xfId="0" applyFont="1" applyFill="1" applyBorder="1" applyAlignment="1">
      <alignment horizontal="center" vertical="center"/>
    </xf>
    <xf numFmtId="0" fontId="40" fillId="0" borderId="54"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0" fillId="0" borderId="85" xfId="0" applyFont="1" applyFill="1" applyBorder="1" applyAlignment="1">
      <alignment horizontal="center" vertical="center" wrapText="1"/>
    </xf>
    <xf numFmtId="0" fontId="40" fillId="0" borderId="55" xfId="0" applyFont="1" applyFill="1" applyBorder="1" applyAlignment="1">
      <alignment horizontal="center" vertical="center" wrapText="1"/>
    </xf>
    <xf numFmtId="0" fontId="43" fillId="0" borderId="14" xfId="0" applyFont="1" applyFill="1" applyBorder="1" applyAlignment="1">
      <alignment horizontal="left" vertical="center" indent="1"/>
    </xf>
    <xf numFmtId="170" fontId="41" fillId="0" borderId="50" xfId="0" applyNumberFormat="1" applyFont="1" applyFill="1" applyBorder="1" applyAlignment="1">
      <alignment horizontal="center" vertical="center"/>
    </xf>
    <xf numFmtId="0" fontId="41" fillId="0" borderId="53" xfId="0" applyFont="1" applyFill="1" applyBorder="1" applyAlignment="1">
      <alignment horizontal="center" vertical="center"/>
    </xf>
    <xf numFmtId="167" fontId="39" fillId="0" borderId="0" xfId="1807" applyNumberFormat="1" applyFont="1" applyFill="1" applyAlignment="1">
      <alignment horizontal="center" vertical="center"/>
    </xf>
    <xf numFmtId="0" fontId="40" fillId="0" borderId="51" xfId="0" applyFont="1" applyFill="1" applyBorder="1" applyAlignment="1">
      <alignment horizontal="center" vertical="center" wrapText="1"/>
    </xf>
    <xf numFmtId="0" fontId="40" fillId="0" borderId="51" xfId="0" applyFont="1" applyFill="1" applyBorder="1" applyAlignment="1">
      <alignment horizontal="center" vertical="center" wrapText="1"/>
    </xf>
    <xf numFmtId="167" fontId="57" fillId="3" borderId="61" xfId="1831" applyNumberFormat="1" applyFont="1" applyFill="1" applyBorder="1" applyAlignment="1">
      <alignment horizontal="left"/>
    </xf>
    <xf numFmtId="167" fontId="57" fillId="3" borderId="61" xfId="1831" applyNumberFormat="1" applyFont="1" applyFill="1" applyBorder="1" applyAlignment="1">
      <alignment horizontal="left" wrapText="1"/>
    </xf>
    <xf numFmtId="0" fontId="40" fillId="0" borderId="52" xfId="0" applyFont="1" applyFill="1" applyBorder="1" applyAlignment="1">
      <alignment horizontal="center" vertical="center" wrapText="1"/>
    </xf>
    <xf numFmtId="0" fontId="40" fillId="0" borderId="86" xfId="0" applyFont="1" applyFill="1" applyBorder="1" applyAlignment="1">
      <alignment horizontal="center" vertical="center" wrapText="1"/>
    </xf>
    <xf numFmtId="170" fontId="39" fillId="0" borderId="0" xfId="0" applyNumberFormat="1" applyFont="1" applyFill="1" applyAlignment="1">
      <alignment horizontal="center" vertical="center"/>
    </xf>
    <xf numFmtId="0" fontId="32" fillId="0" borderId="0" xfId="0" applyFont="1" applyFill="1" applyAlignment="1">
      <alignment horizontal="center" vertical="center" wrapText="1"/>
    </xf>
    <xf numFmtId="0" fontId="38" fillId="0" borderId="0" xfId="0" applyFont="1" applyAlignment="1">
      <alignment horizontal="center" vertical="center" wrapText="1"/>
    </xf>
    <xf numFmtId="0" fontId="41" fillId="0" borderId="51" xfId="0" applyFont="1" applyFill="1" applyBorder="1" applyAlignment="1">
      <alignment horizontal="center" vertical="center" wrapText="1"/>
    </xf>
    <xf numFmtId="0" fontId="41" fillId="0" borderId="85" xfId="0" applyFont="1" applyFill="1" applyBorder="1" applyAlignment="1">
      <alignment horizontal="center" vertical="center" wrapText="1"/>
    </xf>
    <xf numFmtId="170" fontId="41" fillId="0" borderId="4" xfId="0" applyNumberFormat="1" applyFont="1" applyFill="1" applyBorder="1" applyAlignment="1">
      <alignment horizontal="center" vertical="center"/>
    </xf>
    <xf numFmtId="170" fontId="40" fillId="0" borderId="4" xfId="0" applyNumberFormat="1" applyFont="1" applyFill="1" applyBorder="1" applyAlignment="1">
      <alignment horizontal="center" vertical="center"/>
    </xf>
    <xf numFmtId="169" fontId="41" fillId="0" borderId="91" xfId="5" applyNumberFormat="1" applyFont="1" applyFill="1" applyBorder="1" applyAlignment="1">
      <alignment horizontal="center" vertical="center"/>
    </xf>
    <xf numFmtId="169" fontId="40" fillId="0" borderId="91" xfId="5" applyNumberFormat="1" applyFont="1" applyFill="1" applyBorder="1" applyAlignment="1">
      <alignment horizontal="center" vertical="center"/>
    </xf>
    <xf numFmtId="0" fontId="41" fillId="0" borderId="91" xfId="0" applyFont="1" applyFill="1" applyBorder="1" applyAlignment="1">
      <alignment horizontal="center" vertical="center"/>
    </xf>
    <xf numFmtId="0" fontId="40" fillId="0" borderId="91" xfId="0" applyFont="1" applyFill="1" applyBorder="1" applyAlignment="1">
      <alignment horizontal="center" vertical="center" wrapText="1"/>
    </xf>
    <xf numFmtId="170" fontId="40" fillId="0" borderId="87" xfId="0" applyNumberFormat="1" applyFont="1" applyFill="1" applyBorder="1" applyAlignment="1">
      <alignment horizontal="center" vertical="center"/>
    </xf>
    <xf numFmtId="169" fontId="40" fillId="0" borderId="92" xfId="5" applyNumberFormat="1" applyFont="1" applyFill="1" applyBorder="1" applyAlignment="1">
      <alignment horizontal="center" vertical="center"/>
    </xf>
    <xf numFmtId="0" fontId="39" fillId="0" borderId="0" xfId="0" applyFont="1" applyFill="1" applyAlignment="1">
      <alignment horizontal="left" vertical="top" indent="9"/>
    </xf>
    <xf numFmtId="0" fontId="10" fillId="0" borderId="0" xfId="0" applyFont="1"/>
    <xf numFmtId="165" fontId="41" fillId="0" borderId="54" xfId="1807" applyFont="1" applyFill="1" applyBorder="1" applyAlignment="1">
      <alignment horizontal="center" vertical="center"/>
    </xf>
    <xf numFmtId="0" fontId="43" fillId="0" borderId="12" xfId="0" applyFont="1" applyFill="1" applyBorder="1" applyAlignment="1">
      <alignment horizontal="center" vertical="center"/>
    </xf>
    <xf numFmtId="170" fontId="43" fillId="0" borderId="12" xfId="0" applyNumberFormat="1" applyFont="1" applyFill="1" applyBorder="1" applyAlignment="1">
      <alignment horizontal="center" vertical="center"/>
    </xf>
    <xf numFmtId="3" fontId="40" fillId="0" borderId="4" xfId="0" applyNumberFormat="1" applyFont="1" applyFill="1" applyBorder="1" applyAlignment="1">
      <alignment horizontal="center" vertical="center"/>
    </xf>
    <xf numFmtId="4" fontId="40" fillId="0" borderId="4" xfId="0" applyNumberFormat="1" applyFont="1" applyFill="1" applyBorder="1" applyAlignment="1">
      <alignment horizontal="center" vertical="center"/>
    </xf>
    <xf numFmtId="0" fontId="40" fillId="0" borderId="51" xfId="0" applyFont="1" applyFill="1" applyBorder="1" applyAlignment="1">
      <alignment vertical="center" wrapText="1"/>
    </xf>
    <xf numFmtId="2" fontId="39" fillId="0" borderId="0" xfId="0" applyNumberFormat="1" applyFont="1" applyFill="1" applyAlignment="1">
      <alignment horizontal="center" vertical="center" wrapText="1"/>
    </xf>
    <xf numFmtId="2" fontId="10" fillId="0" borderId="0" xfId="0" applyNumberFormat="1" applyFont="1" applyFill="1" applyAlignment="1">
      <alignment horizontal="center" vertical="center"/>
    </xf>
    <xf numFmtId="2" fontId="40" fillId="0" borderId="0" xfId="0" applyNumberFormat="1" applyFont="1" applyFill="1" applyAlignment="1">
      <alignment horizontal="center" vertical="center" wrapText="1"/>
    </xf>
    <xf numFmtId="2" fontId="40" fillId="0" borderId="11" xfId="0" applyNumberFormat="1" applyFont="1" applyFill="1" applyBorder="1" applyAlignment="1">
      <alignment horizontal="center" vertical="center" wrapText="1"/>
    </xf>
    <xf numFmtId="2" fontId="43" fillId="0" borderId="12" xfId="1636" applyNumberFormat="1" applyFont="1" applyFill="1" applyBorder="1" applyAlignment="1">
      <alignment horizontal="center" vertical="center"/>
    </xf>
    <xf numFmtId="2" fontId="40" fillId="0" borderId="54" xfId="5" applyNumberFormat="1" applyFont="1" applyFill="1" applyBorder="1" applyAlignment="1">
      <alignment horizontal="center" vertical="center"/>
    </xf>
    <xf numFmtId="0" fontId="0" fillId="0" borderId="11" xfId="0" applyBorder="1"/>
    <xf numFmtId="0" fontId="0" fillId="0" borderId="89" xfId="0" applyBorder="1"/>
    <xf numFmtId="0" fontId="156" fillId="0" borderId="12" xfId="0" applyFont="1" applyBorder="1" applyAlignment="1">
      <alignment vertical="center"/>
    </xf>
    <xf numFmtId="0" fontId="156" fillId="0" borderId="89" xfId="0" applyFont="1" applyBorder="1" applyAlignment="1">
      <alignment horizontal="center" vertical="center"/>
    </xf>
    <xf numFmtId="0" fontId="124" fillId="0" borderId="89" xfId="0" applyFont="1" applyBorder="1" applyAlignment="1">
      <alignment horizontal="center" vertical="center"/>
    </xf>
    <xf numFmtId="0" fontId="0" fillId="0" borderId="89" xfId="0" applyBorder="1" applyAlignment="1">
      <alignment vertical="top"/>
    </xf>
    <xf numFmtId="3" fontId="156" fillId="0" borderId="89" xfId="0" applyNumberFormat="1" applyFont="1" applyBorder="1" applyAlignment="1">
      <alignment horizontal="center" vertical="center"/>
    </xf>
    <xf numFmtId="0" fontId="156" fillId="53" borderId="89" xfId="0" applyFont="1" applyFill="1" applyBorder="1" applyAlignment="1">
      <alignment vertical="center"/>
    </xf>
    <xf numFmtId="0" fontId="123" fillId="0" borderId="89" xfId="0" applyFont="1" applyBorder="1" applyAlignment="1">
      <alignment horizontal="center" vertical="center"/>
    </xf>
    <xf numFmtId="0" fontId="10" fillId="0" borderId="0" xfId="0" applyFont="1" applyAlignment="1">
      <alignment horizontal="center" vertical="center" wrapText="1"/>
    </xf>
    <xf numFmtId="0" fontId="156" fillId="0" borderId="93" xfId="0" applyFont="1" applyBorder="1" applyAlignment="1">
      <alignment vertical="center"/>
    </xf>
    <xf numFmtId="0" fontId="0" fillId="0" borderId="0" xfId="0" applyAlignment="1">
      <alignment horizontal="justify" vertical="center"/>
    </xf>
    <xf numFmtId="0" fontId="156" fillId="0" borderId="9" xfId="0" applyFont="1" applyBorder="1" applyAlignment="1">
      <alignment horizontal="justify" vertical="center"/>
    </xf>
    <xf numFmtId="3" fontId="156" fillId="0" borderId="0" xfId="0" applyNumberFormat="1" applyFont="1" applyAlignment="1">
      <alignment horizontal="justify" vertical="center"/>
    </xf>
    <xf numFmtId="3" fontId="156" fillId="0" borderId="6" xfId="0" applyNumberFormat="1" applyFont="1" applyBorder="1" applyAlignment="1">
      <alignment horizontal="justify" vertical="center"/>
    </xf>
    <xf numFmtId="0" fontId="156" fillId="0" borderId="11" xfId="0" applyFont="1" applyBorder="1" applyAlignment="1">
      <alignment vertical="center"/>
    </xf>
    <xf numFmtId="0" fontId="156" fillId="0" borderId="11" xfId="0" applyFont="1" applyBorder="1" applyAlignment="1">
      <alignment horizontal="justify" vertical="center"/>
    </xf>
    <xf numFmtId="0" fontId="156" fillId="54" borderId="0" xfId="0" applyFont="1" applyFill="1" applyBorder="1" applyAlignment="1">
      <alignment horizontal="justify" vertical="center"/>
    </xf>
    <xf numFmtId="0" fontId="10" fillId="54" borderId="12" xfId="0" applyFont="1" applyFill="1" applyBorder="1"/>
    <xf numFmtId="0" fontId="10" fillId="0" borderId="0" xfId="0" applyFont="1" applyAlignment="1">
      <alignment horizontal="left" vertical="center" wrapText="1"/>
    </xf>
    <xf numFmtId="0" fontId="157" fillId="0" borderId="11" xfId="0" applyFont="1" applyBorder="1" applyAlignment="1">
      <alignment horizontal="center" vertical="center"/>
    </xf>
    <xf numFmtId="0" fontId="157" fillId="0" borderId="10" xfId="0" applyFont="1" applyBorder="1" applyAlignment="1">
      <alignment horizontal="center" vertical="center"/>
    </xf>
    <xf numFmtId="0" fontId="157" fillId="0" borderId="5" xfId="0" applyFont="1" applyBorder="1" applyAlignment="1">
      <alignment horizontal="center" vertical="center"/>
    </xf>
    <xf numFmtId="9" fontId="157" fillId="0" borderId="5" xfId="0" applyNumberFormat="1" applyFont="1" applyBorder="1" applyAlignment="1">
      <alignment horizontal="center" vertical="center"/>
    </xf>
    <xf numFmtId="0" fontId="157" fillId="0" borderId="89" xfId="0" applyFont="1" applyBorder="1" applyAlignment="1">
      <alignment horizontal="center" vertical="center"/>
    </xf>
    <xf numFmtId="0" fontId="157" fillId="55" borderId="89" xfId="0" applyFont="1" applyFill="1" applyBorder="1" applyAlignment="1">
      <alignment horizontal="center" vertical="center"/>
    </xf>
    <xf numFmtId="0" fontId="157" fillId="0" borderId="89" xfId="0" applyFont="1" applyBorder="1" applyAlignment="1">
      <alignment horizontal="center" vertical="center" wrapText="1"/>
    </xf>
    <xf numFmtId="0" fontId="157" fillId="0" borderId="5" xfId="0" applyFont="1" applyBorder="1" applyAlignment="1">
      <alignment horizontal="center" vertical="center" wrapText="1"/>
    </xf>
    <xf numFmtId="0" fontId="157" fillId="0" borderId="10" xfId="0" applyFont="1" applyBorder="1" applyAlignment="1">
      <alignment horizontal="center" vertical="center" wrapText="1"/>
    </xf>
    <xf numFmtId="165" fontId="40" fillId="0" borderId="0" xfId="0" applyNumberFormat="1" applyFont="1" applyFill="1" applyAlignment="1">
      <alignment horizontal="center" vertical="center" wrapText="1"/>
    </xf>
    <xf numFmtId="192" fontId="40" fillId="0" borderId="0" xfId="0" applyNumberFormat="1" applyFont="1" applyFill="1" applyAlignment="1">
      <alignment horizontal="center" vertical="center" wrapText="1"/>
    </xf>
    <xf numFmtId="170" fontId="41" fillId="0" borderId="85" xfId="0" applyNumberFormat="1" applyFont="1" applyFill="1" applyBorder="1" applyAlignment="1">
      <alignment horizontal="center" vertical="center"/>
    </xf>
    <xf numFmtId="170" fontId="40" fillId="0" borderId="85" xfId="0" applyNumberFormat="1" applyFont="1" applyFill="1" applyBorder="1" applyAlignment="1">
      <alignment horizontal="center" vertical="center"/>
    </xf>
    <xf numFmtId="0" fontId="12" fillId="3" borderId="66" xfId="0" applyFont="1" applyFill="1" applyBorder="1" applyAlignment="1">
      <alignment vertical="top" wrapText="1"/>
    </xf>
    <xf numFmtId="0" fontId="12" fillId="3" borderId="6" xfId="0" applyFont="1" applyFill="1" applyBorder="1" applyAlignment="1">
      <alignment vertical="top" wrapText="1"/>
    </xf>
    <xf numFmtId="0" fontId="12" fillId="3" borderId="67" xfId="0" applyFont="1" applyFill="1" applyBorder="1" applyAlignment="1">
      <alignment vertical="top" wrapText="1"/>
    </xf>
    <xf numFmtId="0" fontId="19" fillId="40" borderId="66" xfId="1" applyFont="1" applyFill="1" applyBorder="1" applyAlignment="1">
      <alignment horizontal="center"/>
    </xf>
    <xf numFmtId="0" fontId="19" fillId="40" borderId="6" xfId="1" applyFont="1" applyFill="1" applyBorder="1" applyAlignment="1">
      <alignment horizontal="center"/>
    </xf>
    <xf numFmtId="0" fontId="19" fillId="40" borderId="67" xfId="1" applyFont="1" applyFill="1" applyBorder="1" applyAlignment="1">
      <alignment horizontal="center"/>
    </xf>
    <xf numFmtId="0" fontId="9" fillId="3" borderId="4" xfId="0" applyFont="1" applyFill="1" applyBorder="1" applyAlignment="1">
      <alignment horizontal="center" wrapText="1"/>
    </xf>
    <xf numFmtId="0" fontId="9" fillId="3" borderId="0" xfId="0" applyFont="1" applyFill="1" applyBorder="1" applyAlignment="1">
      <alignment horizontal="center" wrapText="1"/>
    </xf>
    <xf numFmtId="0" fontId="9" fillId="3" borderId="5" xfId="0" applyFont="1" applyFill="1" applyBorder="1" applyAlignment="1">
      <alignment horizontal="center" wrapText="1"/>
    </xf>
    <xf numFmtId="0" fontId="8" fillId="3" borderId="4" xfId="0" applyFont="1" applyFill="1" applyBorder="1" applyAlignment="1">
      <alignment horizontal="center"/>
    </xf>
    <xf numFmtId="0" fontId="8" fillId="3" borderId="0" xfId="0" applyFont="1" applyFill="1" applyBorder="1" applyAlignment="1">
      <alignment horizontal="center"/>
    </xf>
    <xf numFmtId="0" fontId="8" fillId="3" borderId="5" xfId="0" applyFont="1" applyFill="1" applyBorder="1" applyAlignment="1">
      <alignment horizontal="center"/>
    </xf>
    <xf numFmtId="15" fontId="8" fillId="3" borderId="4" xfId="0" quotePrefix="1" applyNumberFormat="1" applyFont="1" applyFill="1" applyBorder="1" applyAlignment="1">
      <alignment horizontal="center"/>
    </xf>
    <xf numFmtId="15" fontId="8" fillId="3" borderId="0" xfId="0" quotePrefix="1" applyNumberFormat="1" applyFont="1" applyFill="1" applyBorder="1" applyAlignment="1">
      <alignment horizontal="center"/>
    </xf>
    <xf numFmtId="15" fontId="8" fillId="3" borderId="5" xfId="0" quotePrefix="1" applyNumberFormat="1" applyFont="1" applyFill="1" applyBorder="1" applyAlignment="1">
      <alignment horizontal="center"/>
    </xf>
    <xf numFmtId="0" fontId="11" fillId="3" borderId="4" xfId="0" applyFont="1" applyFill="1" applyBorder="1" applyAlignment="1">
      <alignment horizontal="center"/>
    </xf>
    <xf numFmtId="0" fontId="11" fillId="3" borderId="0" xfId="0" applyFont="1" applyFill="1" applyBorder="1" applyAlignment="1">
      <alignment horizontal="center"/>
    </xf>
    <xf numFmtId="0" fontId="11" fillId="3" borderId="5" xfId="0" applyFont="1" applyFill="1" applyBorder="1" applyAlignment="1">
      <alignment horizontal="center"/>
    </xf>
    <xf numFmtId="0" fontId="136" fillId="0" borderId="4" xfId="0" applyFont="1" applyBorder="1" applyAlignment="1">
      <alignment vertical="top" wrapText="1"/>
    </xf>
    <xf numFmtId="0" fontId="136" fillId="0" borderId="0" xfId="0" applyFont="1" applyBorder="1" applyAlignment="1">
      <alignment vertical="top" wrapText="1"/>
    </xf>
    <xf numFmtId="0" fontId="136" fillId="0" borderId="5" xfId="0" applyFont="1" applyBorder="1" applyAlignment="1">
      <alignment vertical="top" wrapText="1"/>
    </xf>
    <xf numFmtId="0" fontId="135" fillId="3" borderId="4" xfId="0" applyFont="1" applyFill="1" applyBorder="1" applyAlignment="1">
      <alignment wrapText="1"/>
    </xf>
    <xf numFmtId="0" fontId="135" fillId="3" borderId="0" xfId="0" applyFont="1" applyFill="1" applyBorder="1" applyAlignment="1">
      <alignment wrapText="1"/>
    </xf>
    <xf numFmtId="0" fontId="135" fillId="3" borderId="5" xfId="0" applyFont="1" applyFill="1" applyBorder="1" applyAlignment="1">
      <alignment wrapText="1"/>
    </xf>
    <xf numFmtId="0" fontId="137" fillId="0" borderId="4" xfId="0" applyFont="1" applyBorder="1" applyAlignment="1">
      <alignment horizontal="center" vertical="center"/>
    </xf>
    <xf numFmtId="0" fontId="137" fillId="0" borderId="0" xfId="0" applyFont="1" applyAlignment="1">
      <alignment horizontal="center" vertical="center"/>
    </xf>
    <xf numFmtId="0" fontId="137" fillId="0" borderId="5" xfId="0" applyFont="1" applyBorder="1" applyAlignment="1">
      <alignment horizontal="center" vertical="center"/>
    </xf>
    <xf numFmtId="0" fontId="134" fillId="0" borderId="4" xfId="0" applyFont="1" applyBorder="1" applyAlignment="1">
      <alignment vertical="center" wrapText="1"/>
    </xf>
    <xf numFmtId="0" fontId="134" fillId="0" borderId="0" xfId="0" applyFont="1" applyBorder="1" applyAlignment="1">
      <alignment vertical="center" wrapText="1"/>
    </xf>
    <xf numFmtId="0" fontId="134" fillId="0" borderId="5" xfId="0" applyFont="1" applyBorder="1" applyAlignment="1">
      <alignment vertical="center" wrapText="1"/>
    </xf>
    <xf numFmtId="0" fontId="10" fillId="4" borderId="0" xfId="0" applyFont="1" applyFill="1" applyBorder="1" applyAlignment="1">
      <alignment horizontal="center"/>
    </xf>
    <xf numFmtId="0" fontId="10" fillId="0" borderId="0" xfId="0" applyFont="1" applyAlignment="1">
      <alignment wrapText="1"/>
    </xf>
    <xf numFmtId="0" fontId="10" fillId="4" borderId="0" xfId="0" applyFont="1" applyFill="1" applyAlignment="1">
      <alignment wrapText="1"/>
    </xf>
    <xf numFmtId="0" fontId="149" fillId="0" borderId="0" xfId="0" applyFont="1" applyBorder="1" applyAlignment="1">
      <alignment vertical="center" wrapText="1"/>
    </xf>
    <xf numFmtId="0" fontId="36" fillId="30" borderId="27" xfId="0" applyFont="1" applyFill="1" applyBorder="1" applyAlignment="1">
      <alignment horizontal="center" vertical="top" wrapText="1"/>
    </xf>
    <xf numFmtId="0" fontId="36" fillId="30" borderId="49" xfId="0" applyFont="1" applyFill="1" applyBorder="1" applyAlignment="1">
      <alignment horizontal="center" vertical="top" wrapText="1"/>
    </xf>
    <xf numFmtId="0" fontId="150" fillId="0" borderId="0" xfId="0" applyFont="1" applyBorder="1" applyAlignment="1">
      <alignment vertical="center" wrapText="1"/>
    </xf>
    <xf numFmtId="0" fontId="149" fillId="0" borderId="0" xfId="0" applyFont="1" applyBorder="1" applyAlignment="1">
      <alignment horizontal="justify" vertical="center" wrapText="1"/>
    </xf>
    <xf numFmtId="0" fontId="151" fillId="0" borderId="0" xfId="0" applyFont="1" applyBorder="1" applyAlignment="1">
      <alignment vertical="center" wrapText="1"/>
    </xf>
    <xf numFmtId="0" fontId="152" fillId="0" borderId="0" xfId="0" applyFont="1" applyBorder="1" applyAlignment="1">
      <alignment horizontal="left" vertical="center" wrapText="1" indent="2"/>
    </xf>
    <xf numFmtId="0" fontId="153" fillId="0" borderId="0" xfId="0" applyFont="1" applyAlignment="1">
      <alignment horizontal="center" vertical="top" wrapText="1"/>
    </xf>
    <xf numFmtId="0" fontId="18" fillId="0" borderId="32" xfId="0" applyFont="1" applyBorder="1" applyAlignment="1">
      <alignment horizontal="center" vertical="top"/>
    </xf>
    <xf numFmtId="0" fontId="18" fillId="0" borderId="33" xfId="0" applyFont="1" applyBorder="1" applyAlignment="1">
      <alignment horizontal="center" vertical="top"/>
    </xf>
    <xf numFmtId="0" fontId="18" fillId="0" borderId="34" xfId="0" applyFont="1" applyBorder="1" applyAlignment="1">
      <alignment horizontal="center" vertical="top"/>
    </xf>
    <xf numFmtId="0" fontId="18" fillId="0" borderId="32" xfId="0" applyFont="1" applyBorder="1" applyAlignment="1">
      <alignment horizontal="center" vertical="top" wrapText="1"/>
    </xf>
    <xf numFmtId="0" fontId="18" fillId="0" borderId="33" xfId="0" applyFont="1" applyBorder="1" applyAlignment="1">
      <alignment horizontal="center" vertical="top" wrapText="1"/>
    </xf>
    <xf numFmtId="0" fontId="18" fillId="0" borderId="34" xfId="0" applyFont="1" applyBorder="1" applyAlignment="1">
      <alignment horizontal="center" vertical="top" wrapText="1"/>
    </xf>
    <xf numFmtId="0" fontId="43" fillId="0" borderId="32" xfId="0" applyFont="1" applyBorder="1" applyAlignment="1">
      <alignment horizontal="center" vertical="top" wrapText="1"/>
    </xf>
    <xf numFmtId="0" fontId="43" fillId="0" borderId="33" xfId="0" applyFont="1" applyBorder="1" applyAlignment="1">
      <alignment horizontal="center" vertical="top" wrapText="1"/>
    </xf>
    <xf numFmtId="0" fontId="43" fillId="0" borderId="34" xfId="0" applyFont="1" applyBorder="1" applyAlignment="1">
      <alignment horizontal="center" vertical="top" wrapText="1"/>
    </xf>
    <xf numFmtId="0" fontId="43" fillId="0" borderId="35" xfId="0" applyFont="1" applyBorder="1" applyAlignment="1">
      <alignment horizontal="center" vertical="top" wrapText="1"/>
    </xf>
    <xf numFmtId="0" fontId="40" fillId="0" borderId="51" xfId="0" applyFont="1" applyFill="1" applyBorder="1" applyAlignment="1">
      <alignment horizontal="center" vertical="center" wrapText="1"/>
    </xf>
    <xf numFmtId="0" fontId="41" fillId="0" borderId="0" xfId="0" applyFont="1" applyFill="1" applyAlignment="1">
      <alignment vertical="top" wrapText="1"/>
    </xf>
    <xf numFmtId="0" fontId="95" fillId="4" borderId="8" xfId="0" applyFont="1" applyFill="1" applyBorder="1" applyAlignment="1">
      <alignment horizontal="center" vertical="center" wrapText="1"/>
    </xf>
    <xf numFmtId="0" fontId="94" fillId="4" borderId="9" xfId="0" applyFont="1" applyFill="1" applyBorder="1" applyAlignment="1">
      <alignment wrapText="1"/>
    </xf>
    <xf numFmtId="0" fontId="94" fillId="4" borderId="10" xfId="0" applyFont="1" applyFill="1" applyBorder="1" applyAlignment="1">
      <alignment wrapText="1"/>
    </xf>
    <xf numFmtId="189" fontId="40" fillId="31" borderId="0" xfId="1807" applyNumberFormat="1" applyFont="1" applyFill="1" applyAlignment="1">
      <alignment horizontal="center" vertical="center" wrapText="1"/>
    </xf>
    <xf numFmtId="0" fontId="40" fillId="0" borderId="50" xfId="0" applyFont="1" applyFill="1" applyBorder="1" applyAlignment="1">
      <alignment horizontal="center" vertical="center" wrapText="1"/>
    </xf>
    <xf numFmtId="0" fontId="99" fillId="4" borderId="0" xfId="0" applyFont="1" applyFill="1" applyBorder="1" applyAlignment="1">
      <alignment horizontal="center" vertical="center" wrapText="1"/>
    </xf>
    <xf numFmtId="189" fontId="99" fillId="4" borderId="0" xfId="1807" applyNumberFormat="1" applyFont="1" applyFill="1" applyBorder="1" applyAlignment="1">
      <alignment horizontal="center" vertical="center" wrapText="1"/>
    </xf>
    <xf numFmtId="189" fontId="99" fillId="31" borderId="0" xfId="1807" applyNumberFormat="1" applyFont="1" applyFill="1" applyAlignment="1">
      <alignment horizontal="center" vertical="center" wrapText="1"/>
    </xf>
    <xf numFmtId="0" fontId="10" fillId="0" borderId="0" xfId="0" applyFont="1" applyAlignment="1">
      <alignment horizontal="left" wrapText="1"/>
    </xf>
    <xf numFmtId="0" fontId="10" fillId="0" borderId="0" xfId="0" applyFont="1" applyAlignment="1">
      <alignment horizontal="center" vertical="center" wrapText="1"/>
    </xf>
    <xf numFmtId="0" fontId="156" fillId="0" borderId="8" xfId="0" applyFont="1" applyBorder="1" applyAlignment="1">
      <alignment horizontal="center" vertical="center"/>
    </xf>
    <xf numFmtId="0" fontId="156" fillId="0" borderId="10" xfId="0" applyFont="1" applyBorder="1" applyAlignment="1">
      <alignment horizontal="center" vertical="center"/>
    </xf>
    <xf numFmtId="0" fontId="156" fillId="53" borderId="8" xfId="0" applyFont="1" applyFill="1" applyBorder="1" applyAlignment="1">
      <alignment vertical="center"/>
    </xf>
    <xf numFmtId="0" fontId="156" fillId="53" borderId="9" xfId="0" applyFont="1" applyFill="1" applyBorder="1" applyAlignment="1">
      <alignment vertical="center"/>
    </xf>
    <xf numFmtId="0" fontId="156" fillId="53" borderId="10" xfId="0" applyFont="1" applyFill="1" applyBorder="1" applyAlignment="1">
      <alignment vertical="center"/>
    </xf>
    <xf numFmtId="0" fontId="8" fillId="0" borderId="0" xfId="0" applyFont="1" applyAlignment="1">
      <alignment horizontal="center"/>
    </xf>
    <xf numFmtId="0" fontId="156" fillId="0" borderId="13" xfId="0" applyFont="1" applyBorder="1" applyAlignment="1">
      <alignment vertical="center"/>
    </xf>
    <xf numFmtId="0" fontId="156" fillId="0" borderId="93" xfId="0" applyFont="1" applyBorder="1" applyAlignment="1">
      <alignment vertical="center"/>
    </xf>
    <xf numFmtId="0" fontId="123" fillId="0" borderId="8" xfId="0" applyFont="1" applyBorder="1" applyAlignment="1">
      <alignment horizontal="center" vertical="center"/>
    </xf>
    <xf numFmtId="0" fontId="123" fillId="0" borderId="10" xfId="0" applyFont="1" applyBorder="1" applyAlignment="1">
      <alignment horizontal="center" vertical="center"/>
    </xf>
    <xf numFmtId="0" fontId="156" fillId="0" borderId="13" xfId="0" applyFont="1" applyBorder="1" applyAlignment="1">
      <alignment horizontal="center" vertical="center"/>
    </xf>
    <xf numFmtId="0" fontId="156" fillId="0" borderId="12" xfId="0" applyFont="1" applyBorder="1" applyAlignment="1">
      <alignment horizontal="center" vertical="center"/>
    </xf>
    <xf numFmtId="0" fontId="156" fillId="0" borderId="93" xfId="0" applyFont="1" applyBorder="1" applyAlignment="1">
      <alignment horizontal="center" vertical="center"/>
    </xf>
    <xf numFmtId="0" fontId="156" fillId="53" borderId="8" xfId="0" applyFont="1" applyFill="1" applyBorder="1" applyAlignment="1">
      <alignment horizontal="center" vertical="center"/>
    </xf>
    <xf numFmtId="0" fontId="156" fillId="53" borderId="9" xfId="0" applyFont="1" applyFill="1" applyBorder="1" applyAlignment="1">
      <alignment horizontal="center" vertical="center"/>
    </xf>
    <xf numFmtId="0" fontId="156" fillId="53" borderId="10" xfId="0" applyFont="1" applyFill="1" applyBorder="1" applyAlignment="1">
      <alignment horizontal="center" vertical="center"/>
    </xf>
    <xf numFmtId="0" fontId="10" fillId="0" borderId="12" xfId="0" applyFont="1" applyBorder="1" applyAlignment="1">
      <alignment horizontal="center" vertical="center"/>
    </xf>
    <xf numFmtId="0" fontId="10" fillId="0" borderId="93" xfId="0" applyFont="1" applyBorder="1" applyAlignment="1">
      <alignment horizontal="center" vertical="center"/>
    </xf>
    <xf numFmtId="0" fontId="157" fillId="0" borderId="13" xfId="0" applyFont="1" applyBorder="1" applyAlignment="1">
      <alignment horizontal="center" vertical="center"/>
    </xf>
    <xf numFmtId="0" fontId="157" fillId="0" borderId="93" xfId="0" applyFont="1" applyBorder="1" applyAlignment="1">
      <alignment horizontal="center" vertical="center"/>
    </xf>
    <xf numFmtId="0" fontId="157" fillId="0" borderId="12" xfId="0" applyFont="1" applyBorder="1" applyAlignment="1">
      <alignment horizontal="center" vertical="center"/>
    </xf>
    <xf numFmtId="0" fontId="157" fillId="0" borderId="13" xfId="0" applyFont="1" applyBorder="1" applyAlignment="1">
      <alignment horizontal="center" vertical="center" wrapText="1"/>
    </xf>
    <xf numFmtId="0" fontId="157" fillId="0" borderId="12" xfId="0" applyFont="1" applyBorder="1" applyAlignment="1">
      <alignment horizontal="center" vertical="center" wrapText="1"/>
    </xf>
    <xf numFmtId="0" fontId="157" fillId="0" borderId="93" xfId="0" applyFont="1" applyBorder="1" applyAlignment="1">
      <alignment horizontal="center" vertical="center" wrapText="1"/>
    </xf>
    <xf numFmtId="0" fontId="40" fillId="0" borderId="0" xfId="0" applyFont="1" applyAlignment="1">
      <alignment horizontal="justify" vertical="center"/>
    </xf>
    <xf numFmtId="0" fontId="10" fillId="0" borderId="0" xfId="0" applyFont="1"/>
    <xf numFmtId="0" fontId="51" fillId="0" borderId="0" xfId="4" applyFont="1" applyAlignment="1">
      <alignment vertical="center"/>
    </xf>
    <xf numFmtId="0" fontId="10" fillId="0" borderId="0" xfId="0" applyFont="1" applyAlignment="1">
      <alignment vertical="center"/>
    </xf>
    <xf numFmtId="0" fontId="10" fillId="0" borderId="0" xfId="0" applyFont="1" applyAlignment="1">
      <alignment horizontal="justify" vertical="center"/>
    </xf>
    <xf numFmtId="0" fontId="50" fillId="0" borderId="0" xfId="0" applyFont="1" applyAlignment="1">
      <alignment horizontal="justify" vertical="center"/>
    </xf>
    <xf numFmtId="0" fontId="10" fillId="0" borderId="0" xfId="0" applyFont="1" applyAlignment="1">
      <alignment vertical="center" wrapText="1"/>
    </xf>
    <xf numFmtId="0" fontId="32" fillId="3" borderId="8" xfId="0" applyFont="1" applyFill="1" applyBorder="1" applyAlignment="1">
      <alignment horizontal="center" vertical="top" wrapText="1"/>
    </xf>
    <xf numFmtId="0" fontId="32" fillId="3" borderId="10" xfId="0" applyFont="1" applyFill="1" applyBorder="1" applyAlignment="1">
      <alignment horizontal="center" vertical="top" wrapText="1"/>
    </xf>
    <xf numFmtId="0" fontId="23" fillId="42" borderId="72" xfId="0" applyFont="1" applyFill="1" applyBorder="1" applyAlignment="1">
      <alignment horizontal="center" vertical="top" wrapText="1"/>
    </xf>
    <xf numFmtId="0" fontId="23" fillId="42" borderId="16" xfId="0" applyFont="1" applyFill="1" applyBorder="1" applyAlignment="1">
      <alignment horizontal="center" vertical="top" wrapText="1"/>
    </xf>
    <xf numFmtId="0" fontId="23" fillId="42" borderId="15" xfId="0" applyFont="1" applyFill="1" applyBorder="1" applyAlignment="1">
      <alignment horizontal="center" vertical="top" wrapText="1"/>
    </xf>
    <xf numFmtId="0" fontId="23" fillId="42" borderId="65" xfId="0" applyFont="1" applyFill="1" applyBorder="1" applyAlignment="1">
      <alignment horizontal="center" vertical="top" wrapText="1"/>
    </xf>
    <xf numFmtId="0" fontId="104" fillId="0" borderId="0" xfId="0" applyFont="1" applyBorder="1" applyAlignment="1">
      <alignment horizontal="center" vertical="top" wrapText="1"/>
    </xf>
    <xf numFmtId="0" fontId="53" fillId="44" borderId="69" xfId="0" applyFont="1" applyFill="1" applyBorder="1" applyAlignment="1">
      <alignment horizontal="center" vertical="center"/>
    </xf>
    <xf numFmtId="0" fontId="53" fillId="44" borderId="61" xfId="0" applyFont="1" applyFill="1" applyBorder="1" applyAlignment="1">
      <alignment horizontal="center" vertical="center"/>
    </xf>
    <xf numFmtId="0" fontId="91" fillId="44" borderId="69" xfId="0" applyFont="1" applyFill="1" applyBorder="1" applyAlignment="1">
      <alignment horizontal="center" vertical="center" wrapText="1"/>
    </xf>
    <xf numFmtId="0" fontId="91" fillId="44" borderId="61" xfId="0" applyFont="1" applyFill="1" applyBorder="1" applyAlignment="1">
      <alignment horizontal="center" vertical="center" wrapText="1"/>
    </xf>
    <xf numFmtId="0" fontId="91" fillId="44" borderId="70" xfId="0" applyFont="1" applyFill="1" applyBorder="1" applyAlignment="1">
      <alignment horizontal="center" vertical="top" wrapText="1"/>
    </xf>
    <xf numFmtId="0" fontId="91" fillId="44" borderId="71" xfId="0" applyFont="1" applyFill="1" applyBorder="1" applyAlignment="1">
      <alignment horizontal="center" vertical="top" wrapText="1"/>
    </xf>
    <xf numFmtId="0" fontId="52" fillId="3" borderId="8" xfId="0" applyFont="1" applyFill="1" applyBorder="1" applyAlignment="1">
      <alignment horizontal="center" vertical="top"/>
    </xf>
    <xf numFmtId="0" fontId="52" fillId="3" borderId="10" xfId="0" applyFont="1" applyFill="1" applyBorder="1" applyAlignment="1">
      <alignment horizontal="center" vertical="top"/>
    </xf>
    <xf numFmtId="0" fontId="91" fillId="4" borderId="4" xfId="0" applyFont="1" applyFill="1" applyBorder="1" applyAlignment="1">
      <alignment horizontal="center" vertical="top"/>
    </xf>
    <xf numFmtId="0" fontId="91" fillId="4" borderId="0" xfId="0" applyFont="1" applyFill="1" applyBorder="1" applyAlignment="1">
      <alignment horizontal="center" vertical="top"/>
    </xf>
    <xf numFmtId="0" fontId="91" fillId="4" borderId="5" xfId="0" applyFont="1" applyFill="1" applyBorder="1" applyAlignment="1">
      <alignment horizontal="center" vertical="top"/>
    </xf>
    <xf numFmtId="0" fontId="53" fillId="0" borderId="0" xfId="0" applyFont="1" applyBorder="1" applyAlignment="1">
      <alignment horizontal="center" vertical="top"/>
    </xf>
    <xf numFmtId="0" fontId="106" fillId="34" borderId="1" xfId="0" applyFont="1" applyFill="1" applyBorder="1" applyAlignment="1">
      <alignment horizontal="center"/>
    </xf>
    <xf numFmtId="0" fontId="106" fillId="34" borderId="3" xfId="0" applyFont="1" applyFill="1" applyBorder="1" applyAlignment="1">
      <alignment horizontal="center"/>
    </xf>
    <xf numFmtId="0" fontId="129" fillId="35" borderId="27" xfId="1628" applyFont="1" applyFill="1" applyBorder="1" applyAlignment="1">
      <alignment horizontal="center" vertical="top" wrapText="1"/>
    </xf>
    <xf numFmtId="0" fontId="129" fillId="35" borderId="49" xfId="1628" applyFont="1" applyFill="1" applyBorder="1" applyAlignment="1">
      <alignment horizontal="center" vertical="top" wrapText="1"/>
    </xf>
    <xf numFmtId="0" fontId="107" fillId="35" borderId="27" xfId="1628" applyFont="1" applyFill="1" applyBorder="1" applyAlignment="1">
      <alignment horizontal="center" vertical="top" wrapText="1"/>
    </xf>
    <xf numFmtId="0" fontId="107" fillId="35" borderId="49" xfId="1628" applyFont="1" applyFill="1" applyBorder="1" applyAlignment="1">
      <alignment horizontal="center" vertical="top" wrapText="1"/>
    </xf>
    <xf numFmtId="0" fontId="143" fillId="45" borderId="0" xfId="1632" applyFont="1" applyFill="1" applyAlignment="1">
      <alignment horizontal="center"/>
    </xf>
    <xf numFmtId="0" fontId="142" fillId="51" borderId="79" xfId="1632" applyFont="1" applyFill="1" applyBorder="1" applyAlignment="1">
      <alignment horizontal="left" vertical="center"/>
    </xf>
    <xf numFmtId="0" fontId="142" fillId="51" borderId="79" xfId="1632" applyFont="1" applyFill="1" applyBorder="1" applyAlignment="1">
      <alignment horizontal="left" vertical="center" wrapText="1"/>
    </xf>
  </cellXfs>
  <cellStyles count="1832">
    <cellStyle name="          _x000a__x000a_386grabber=VGA.3GR_x000a__x000a_" xfId="6"/>
    <cellStyle name="          _x000d__x000a_386grabber=VGA.3GR_x000d__x000a_" xfId="7"/>
    <cellStyle name="          _x000d__x000d_386grabber=VGA.3GR_x000d__x000d_" xfId="8"/>
    <cellStyle name="20% - Accent1 2" xfId="9"/>
    <cellStyle name="20% - Accent1 2 2" xfId="10"/>
    <cellStyle name="20% - Accent2 2" xfId="11"/>
    <cellStyle name="20% - Accent2 2 2" xfId="12"/>
    <cellStyle name="20% - Accent3 2" xfId="13"/>
    <cellStyle name="20% - Accent3 2 2" xfId="14"/>
    <cellStyle name="20% - Accent4 2" xfId="15"/>
    <cellStyle name="20% - Accent4 2 2" xfId="16"/>
    <cellStyle name="20% - Accent5 2" xfId="17"/>
    <cellStyle name="20% - Accent5 2 2" xfId="18"/>
    <cellStyle name="20% - Accent6 2" xfId="19"/>
    <cellStyle name="20% - Accent6 2 2" xfId="20"/>
    <cellStyle name="40% - Accent1 2" xfId="21"/>
    <cellStyle name="40% - Accent1 2 2" xfId="22"/>
    <cellStyle name="40% - Accent2 2" xfId="23"/>
    <cellStyle name="40% - Accent2 2 2" xfId="24"/>
    <cellStyle name="40% - Accent3 2" xfId="25"/>
    <cellStyle name="40% - Accent3 2 2" xfId="26"/>
    <cellStyle name="40% - Accent4 2" xfId="27"/>
    <cellStyle name="40% - Accent4 2 2" xfId="28"/>
    <cellStyle name="40% - Accent5 2" xfId="29"/>
    <cellStyle name="40% - Accent5 2 2" xfId="30"/>
    <cellStyle name="40% - Accent6 2" xfId="31"/>
    <cellStyle name="40% - Accent6 2 2" xfId="32"/>
    <cellStyle name="60% - Accent1 2" xfId="33"/>
    <cellStyle name="60% - Accent2 2" xfId="34"/>
    <cellStyle name="60% - Accent3 2" xfId="35"/>
    <cellStyle name="60% - Accent4 2" xfId="36"/>
    <cellStyle name="60% - Accent5 2" xfId="37"/>
    <cellStyle name="60% - Accent6 2" xfId="38"/>
    <cellStyle name="Accent1 2" xfId="39"/>
    <cellStyle name="Accent2 2" xfId="40"/>
    <cellStyle name="Accent3 2" xfId="41"/>
    <cellStyle name="Accent4 2" xfId="42"/>
    <cellStyle name="Accent5 2" xfId="43"/>
    <cellStyle name="Accent6 2" xfId="44"/>
    <cellStyle name="ANCLAS,REZONES Y SUS PARTES,DE FUNDICION,DE HIERRO O DE ACERO" xfId="45"/>
    <cellStyle name="Bad 2" xfId="46"/>
    <cellStyle name="Calculation 2" xfId="47"/>
    <cellStyle name="Calculation 2 10" xfId="48"/>
    <cellStyle name="Calculation 2 11" xfId="49"/>
    <cellStyle name="Calculation 2 2" xfId="50"/>
    <cellStyle name="Calculation 2 2 2" xfId="51"/>
    <cellStyle name="Calculation 2 2 3" xfId="52"/>
    <cellStyle name="Calculation 2 2 4" xfId="53"/>
    <cellStyle name="Calculation 2 2 5" xfId="54"/>
    <cellStyle name="Calculation 2 2 6" xfId="55"/>
    <cellStyle name="Calculation 2 3" xfId="56"/>
    <cellStyle name="Calculation 2 3 2" xfId="57"/>
    <cellStyle name="Calculation 2 3 3" xfId="58"/>
    <cellStyle name="Calculation 2 3 4" xfId="59"/>
    <cellStyle name="Calculation 2 3 5" xfId="60"/>
    <cellStyle name="Calculation 2 3 6" xfId="61"/>
    <cellStyle name="Calculation 2 4" xfId="62"/>
    <cellStyle name="Calculation 2 4 2" xfId="63"/>
    <cellStyle name="Calculation 2 4 3" xfId="64"/>
    <cellStyle name="Calculation 2 4 4" xfId="65"/>
    <cellStyle name="Calculation 2 4 5" xfId="66"/>
    <cellStyle name="Calculation 2 4 6" xfId="67"/>
    <cellStyle name="Calculation 2 5" xfId="68"/>
    <cellStyle name="Calculation 2 5 2" xfId="69"/>
    <cellStyle name="Calculation 2 5 3" xfId="70"/>
    <cellStyle name="Calculation 2 5 4" xfId="71"/>
    <cellStyle name="Calculation 2 5 5" xfId="72"/>
    <cellStyle name="Calculation 2 5 6" xfId="73"/>
    <cellStyle name="Calculation 2 6" xfId="74"/>
    <cellStyle name="Calculation 2 7" xfId="75"/>
    <cellStyle name="Calculation 2 8" xfId="76"/>
    <cellStyle name="Calculation 2 9" xfId="77"/>
    <cellStyle name="Calculation 3" xfId="78"/>
    <cellStyle name="Calculation 3 2" xfId="79"/>
    <cellStyle name="Calculation 3 2 2" xfId="80"/>
    <cellStyle name="Calculation 3 2 3" xfId="81"/>
    <cellStyle name="Calculation 3 2 4" xfId="82"/>
    <cellStyle name="Calculation 3 2 5" xfId="83"/>
    <cellStyle name="Calculation 3 2 6" xfId="84"/>
    <cellStyle name="Calculation 3 3" xfId="85"/>
    <cellStyle name="Calculation 3 3 2" xfId="86"/>
    <cellStyle name="Calculation 3 3 3" xfId="87"/>
    <cellStyle name="Calculation 3 3 4" xfId="88"/>
    <cellStyle name="Calculation 3 3 5" xfId="89"/>
    <cellStyle name="Calculation 3 3 6" xfId="90"/>
    <cellStyle name="Calculation 3 4" xfId="91"/>
    <cellStyle name="Calculation 3 4 2" xfId="92"/>
    <cellStyle name="Calculation 3 4 3" xfId="93"/>
    <cellStyle name="Calculation 3 4 4" xfId="94"/>
    <cellStyle name="Calculation 3 4 5" xfId="95"/>
    <cellStyle name="Calculation 3 4 6" xfId="96"/>
    <cellStyle name="Calculation 3 5" xfId="97"/>
    <cellStyle name="Calculation 3 5 2" xfId="98"/>
    <cellStyle name="Calculation 3 5 3" xfId="99"/>
    <cellStyle name="Calculation 3 5 4" xfId="100"/>
    <cellStyle name="Calculation 3 5 5" xfId="101"/>
    <cellStyle name="Calculation 3 5 6" xfId="102"/>
    <cellStyle name="Calculation 3 6" xfId="103"/>
    <cellStyle name="Calculation 3 7" xfId="104"/>
    <cellStyle name="Calculation 3 8" xfId="105"/>
    <cellStyle name="Calculation 3 9" xfId="106"/>
    <cellStyle name="Calculation 4" xfId="107"/>
    <cellStyle name="Calculation 4 2" xfId="108"/>
    <cellStyle name="Calculation 4 2 2" xfId="109"/>
    <cellStyle name="Calculation 4 2 3" xfId="110"/>
    <cellStyle name="Calculation 4 2 4" xfId="111"/>
    <cellStyle name="Calculation 4 2 5" xfId="112"/>
    <cellStyle name="Calculation 4 2 6" xfId="113"/>
    <cellStyle name="Calculation 4 3" xfId="114"/>
    <cellStyle name="Calculation 4 3 2" xfId="115"/>
    <cellStyle name="Calculation 4 3 3" xfId="116"/>
    <cellStyle name="Calculation 4 3 4" xfId="117"/>
    <cellStyle name="Calculation 4 3 5" xfId="118"/>
    <cellStyle name="Calculation 4 3 6" xfId="119"/>
    <cellStyle name="Calculation 4 4" xfId="120"/>
    <cellStyle name="Calculation 4 4 2" xfId="121"/>
    <cellStyle name="Calculation 4 4 3" xfId="122"/>
    <cellStyle name="Calculation 4 4 4" xfId="123"/>
    <cellStyle name="Calculation 4 4 5" xfId="124"/>
    <cellStyle name="Calculation 4 4 6" xfId="125"/>
    <cellStyle name="Calculation 4 5" xfId="126"/>
    <cellStyle name="Calculation 4 5 2" xfId="127"/>
    <cellStyle name="Calculation 4 5 3" xfId="128"/>
    <cellStyle name="Calculation 4 5 4" xfId="129"/>
    <cellStyle name="Calculation 4 5 5" xfId="130"/>
    <cellStyle name="Calculation 4 5 6" xfId="131"/>
    <cellStyle name="Calculation 4 6" xfId="132"/>
    <cellStyle name="Calculation 4 7" xfId="133"/>
    <cellStyle name="Calculation 4 8" xfId="134"/>
    <cellStyle name="Calculation 4 9" xfId="135"/>
    <cellStyle name="Calculation 5" xfId="136"/>
    <cellStyle name="Calculation 5 2" xfId="137"/>
    <cellStyle name="Calculation 5 2 2" xfId="138"/>
    <cellStyle name="Calculation 5 2 3" xfId="139"/>
    <cellStyle name="Calculation 5 2 4" xfId="140"/>
    <cellStyle name="Calculation 5 2 5" xfId="141"/>
    <cellStyle name="Calculation 5 2 6" xfId="142"/>
    <cellStyle name="Calculation 5 3" xfId="143"/>
    <cellStyle name="Calculation 5 3 2" xfId="144"/>
    <cellStyle name="Calculation 5 3 3" xfId="145"/>
    <cellStyle name="Calculation 5 3 4" xfId="146"/>
    <cellStyle name="Calculation 5 3 5" xfId="147"/>
    <cellStyle name="Calculation 5 3 6" xfId="148"/>
    <cellStyle name="Calculation 5 4" xfId="149"/>
    <cellStyle name="Calculation 5 4 2" xfId="150"/>
    <cellStyle name="Calculation 5 4 3" xfId="151"/>
    <cellStyle name="Calculation 5 4 4" xfId="152"/>
    <cellStyle name="Calculation 5 4 5" xfId="153"/>
    <cellStyle name="Calculation 5 4 6" xfId="154"/>
    <cellStyle name="Calculation 5 5" xfId="155"/>
    <cellStyle name="Calculation 5 5 2" xfId="156"/>
    <cellStyle name="Calculation 5 5 3" xfId="157"/>
    <cellStyle name="Calculation 5 5 4" xfId="158"/>
    <cellStyle name="Calculation 5 5 5" xfId="159"/>
    <cellStyle name="Calculation 5 5 6" xfId="160"/>
    <cellStyle name="Calculation 5 6" xfId="161"/>
    <cellStyle name="Calculation 5 7" xfId="162"/>
    <cellStyle name="Calculation 5 8" xfId="163"/>
    <cellStyle name="Calculation 5 9" xfId="164"/>
    <cellStyle name="Calculation 6" xfId="165"/>
    <cellStyle name="Calculation 6 10" xfId="166"/>
    <cellStyle name="Calculation 6 2" xfId="167"/>
    <cellStyle name="Calculation 6 2 2" xfId="168"/>
    <cellStyle name="Calculation 6 2 3" xfId="169"/>
    <cellStyle name="Calculation 6 2 4" xfId="170"/>
    <cellStyle name="Calculation 6 2 5" xfId="171"/>
    <cellStyle name="Calculation 6 2 6" xfId="172"/>
    <cellStyle name="Calculation 6 3" xfId="173"/>
    <cellStyle name="Calculation 6 3 2" xfId="174"/>
    <cellStyle name="Calculation 6 3 3" xfId="175"/>
    <cellStyle name="Calculation 6 3 4" xfId="176"/>
    <cellStyle name="Calculation 6 3 5" xfId="177"/>
    <cellStyle name="Calculation 6 3 6" xfId="178"/>
    <cellStyle name="Calculation 6 4" xfId="179"/>
    <cellStyle name="Calculation 6 4 2" xfId="180"/>
    <cellStyle name="Calculation 6 4 3" xfId="181"/>
    <cellStyle name="Calculation 6 4 4" xfId="182"/>
    <cellStyle name="Calculation 6 4 5" xfId="183"/>
    <cellStyle name="Calculation 6 4 6" xfId="184"/>
    <cellStyle name="Calculation 6 5" xfId="185"/>
    <cellStyle name="Calculation 6 5 2" xfId="186"/>
    <cellStyle name="Calculation 6 5 3" xfId="187"/>
    <cellStyle name="Calculation 6 5 4" xfId="188"/>
    <cellStyle name="Calculation 6 5 5" xfId="189"/>
    <cellStyle name="Calculation 6 5 6" xfId="190"/>
    <cellStyle name="Calculation 6 6" xfId="191"/>
    <cellStyle name="Calculation 6 7" xfId="192"/>
    <cellStyle name="Calculation 6 8" xfId="193"/>
    <cellStyle name="Calculation 6 9" xfId="194"/>
    <cellStyle name="Calculation 7" xfId="195"/>
    <cellStyle name="Calculation 7 10" xfId="196"/>
    <cellStyle name="Calculation 7 2" xfId="197"/>
    <cellStyle name="Calculation 7 2 2" xfId="198"/>
    <cellStyle name="Calculation 7 2 3" xfId="199"/>
    <cellStyle name="Calculation 7 2 4" xfId="200"/>
    <cellStyle name="Calculation 7 2 5" xfId="201"/>
    <cellStyle name="Calculation 7 2 6" xfId="202"/>
    <cellStyle name="Calculation 7 3" xfId="203"/>
    <cellStyle name="Calculation 7 3 2" xfId="204"/>
    <cellStyle name="Calculation 7 3 3" xfId="205"/>
    <cellStyle name="Calculation 7 3 4" xfId="206"/>
    <cellStyle name="Calculation 7 3 5" xfId="207"/>
    <cellStyle name="Calculation 7 3 6" xfId="208"/>
    <cellStyle name="Calculation 7 4" xfId="209"/>
    <cellStyle name="Calculation 7 4 2" xfId="210"/>
    <cellStyle name="Calculation 7 4 3" xfId="211"/>
    <cellStyle name="Calculation 7 4 4" xfId="212"/>
    <cellStyle name="Calculation 7 4 5" xfId="213"/>
    <cellStyle name="Calculation 7 4 6" xfId="214"/>
    <cellStyle name="Calculation 7 5" xfId="215"/>
    <cellStyle name="Calculation 7 5 2" xfId="216"/>
    <cellStyle name="Calculation 7 5 3" xfId="217"/>
    <cellStyle name="Calculation 7 5 4" xfId="218"/>
    <cellStyle name="Calculation 7 5 5" xfId="219"/>
    <cellStyle name="Calculation 7 5 6" xfId="220"/>
    <cellStyle name="Calculation 7 6" xfId="221"/>
    <cellStyle name="Calculation 7 7" xfId="222"/>
    <cellStyle name="Calculation 7 8" xfId="223"/>
    <cellStyle name="Calculation 7 9" xfId="224"/>
    <cellStyle name="Calculation 8" xfId="225"/>
    <cellStyle name="Calculation 8 2" xfId="226"/>
    <cellStyle name="Calculation 8 3" xfId="227"/>
    <cellStyle name="Calculation 8 4" xfId="228"/>
    <cellStyle name="Calculation 8 5" xfId="229"/>
    <cellStyle name="Calculation 8 6" xfId="230"/>
    <cellStyle name="Check Cell 2" xfId="231"/>
    <cellStyle name="Comma 10" xfId="232"/>
    <cellStyle name="Comma 10 2" xfId="1638"/>
    <cellStyle name="Comma 11" xfId="233"/>
    <cellStyle name="Comma 11 2" xfId="1639"/>
    <cellStyle name="Comma 2" xfId="234"/>
    <cellStyle name="Comma 2 2" xfId="235"/>
    <cellStyle name="Comma 3" xfId="236"/>
    <cellStyle name="Comma 3 2" xfId="1640"/>
    <cellStyle name="Comma 4" xfId="237"/>
    <cellStyle name="Comma 4 2" xfId="1641"/>
    <cellStyle name="Comma 5" xfId="238"/>
    <cellStyle name="Comma 6" xfId="239"/>
    <cellStyle name="Comma 7" xfId="240"/>
    <cellStyle name="Comma 7 2" xfId="241"/>
    <cellStyle name="Comma 7 2 2" xfId="1643"/>
    <cellStyle name="Comma 7 3" xfId="1642"/>
    <cellStyle name="Comma 8" xfId="242"/>
    <cellStyle name="Comma 8 2" xfId="243"/>
    <cellStyle name="Comma 8 2 2" xfId="1645"/>
    <cellStyle name="Comma 8 3" xfId="1644"/>
    <cellStyle name="Comma 9" xfId="244"/>
    <cellStyle name="Comma 9 2" xfId="245"/>
    <cellStyle name="Comma(0)" xfId="246"/>
    <cellStyle name="comma(1)" xfId="247"/>
    <cellStyle name="Comma(3)" xfId="248"/>
    <cellStyle name="Comma[0]" xfId="249"/>
    <cellStyle name="Comma[1]" xfId="250"/>
    <cellStyle name="Comma0" xfId="251"/>
    <cellStyle name="Currency 2" xfId="252"/>
    <cellStyle name="Currency0" xfId="253"/>
    <cellStyle name="Date" xfId="254"/>
    <cellStyle name="Dezimal [0]_CoAsDCol" xfId="255"/>
    <cellStyle name="Dezimal_CoAsDCol" xfId="256"/>
    <cellStyle name="Estilo 1" xfId="257"/>
    <cellStyle name="Euro" xfId="258"/>
    <cellStyle name="Euro 2" xfId="259"/>
    <cellStyle name="Euro 3" xfId="260"/>
    <cellStyle name="Explanatory Text 2" xfId="261"/>
    <cellStyle name="Fixed" xfId="262"/>
    <cellStyle name="Good 2" xfId="263"/>
    <cellStyle name="Heading 1 2" xfId="264"/>
    <cellStyle name="Heading 1 2 2" xfId="265"/>
    <cellStyle name="Heading 1 2 3" xfId="266"/>
    <cellStyle name="Heading 2 2" xfId="267"/>
    <cellStyle name="Heading 2 2 2" xfId="268"/>
    <cellStyle name="Heading 2 2 3" xfId="269"/>
    <cellStyle name="Heading 3 2" xfId="270"/>
    <cellStyle name="Heading 3 2 10" xfId="271"/>
    <cellStyle name="Heading 3 2 10 2" xfId="1795"/>
    <cellStyle name="Heading 3 2 11" xfId="1796"/>
    <cellStyle name="Heading 3 2 2" xfId="272"/>
    <cellStyle name="Heading 3 2 2 2" xfId="273"/>
    <cellStyle name="Heading 3 2 2 2 2" xfId="1793"/>
    <cellStyle name="Heading 3 2 2 3" xfId="274"/>
    <cellStyle name="Heading 3 2 2 3 2" xfId="1792"/>
    <cellStyle name="Heading 3 2 2 4" xfId="275"/>
    <cellStyle name="Heading 3 2 2 4 2" xfId="1791"/>
    <cellStyle name="Heading 3 2 2 5" xfId="1794"/>
    <cellStyle name="Heading 3 2 3" xfId="276"/>
    <cellStyle name="Heading 3 2 3 2" xfId="277"/>
    <cellStyle name="Heading 3 2 3 2 2" xfId="1789"/>
    <cellStyle name="Heading 3 2 3 3" xfId="278"/>
    <cellStyle name="Heading 3 2 3 3 2" xfId="1788"/>
    <cellStyle name="Heading 3 2 3 4" xfId="279"/>
    <cellStyle name="Heading 3 2 3 4 2" xfId="1787"/>
    <cellStyle name="Heading 3 2 3 5" xfId="1790"/>
    <cellStyle name="Heading 3 2 4" xfId="280"/>
    <cellStyle name="Heading 3 2 4 2" xfId="281"/>
    <cellStyle name="Heading 3 2 4 2 2" xfId="1785"/>
    <cellStyle name="Heading 3 2 4 3" xfId="282"/>
    <cellStyle name="Heading 3 2 4 3 2" xfId="1784"/>
    <cellStyle name="Heading 3 2 4 4" xfId="283"/>
    <cellStyle name="Heading 3 2 4 4 2" xfId="1783"/>
    <cellStyle name="Heading 3 2 4 5" xfId="1786"/>
    <cellStyle name="Heading 3 2 5" xfId="284"/>
    <cellStyle name="Heading 3 2 5 2" xfId="285"/>
    <cellStyle name="Heading 3 2 5 2 2" xfId="1781"/>
    <cellStyle name="Heading 3 2 5 3" xfId="286"/>
    <cellStyle name="Heading 3 2 5 3 2" xfId="1780"/>
    <cellStyle name="Heading 3 2 5 4" xfId="287"/>
    <cellStyle name="Heading 3 2 5 4 2" xfId="1779"/>
    <cellStyle name="Heading 3 2 5 5" xfId="1782"/>
    <cellStyle name="Heading 3 2 6" xfId="288"/>
    <cellStyle name="Heading 3 2 6 2" xfId="289"/>
    <cellStyle name="Heading 3 2 6 2 2" xfId="1777"/>
    <cellStyle name="Heading 3 2 6 3" xfId="290"/>
    <cellStyle name="Heading 3 2 6 3 2" xfId="1776"/>
    <cellStyle name="Heading 3 2 6 4" xfId="291"/>
    <cellStyle name="Heading 3 2 6 4 2" xfId="1775"/>
    <cellStyle name="Heading 3 2 6 5" xfId="1778"/>
    <cellStyle name="Heading 3 2 7" xfId="292"/>
    <cellStyle name="Heading 3 2 7 2" xfId="293"/>
    <cellStyle name="Heading 3 2 7 2 2" xfId="1773"/>
    <cellStyle name="Heading 3 2 7 3" xfId="294"/>
    <cellStyle name="Heading 3 2 7 3 2" xfId="1772"/>
    <cellStyle name="Heading 3 2 7 4" xfId="295"/>
    <cellStyle name="Heading 3 2 7 4 2" xfId="1771"/>
    <cellStyle name="Heading 3 2 7 5" xfId="1774"/>
    <cellStyle name="Heading 3 2 8" xfId="296"/>
    <cellStyle name="Heading 3 2 8 2" xfId="1770"/>
    <cellStyle name="Heading 3 2 9" xfId="297"/>
    <cellStyle name="Heading 3 2 9 2" xfId="1769"/>
    <cellStyle name="Heading 3 3" xfId="298"/>
    <cellStyle name="Heading 3 3 10" xfId="299"/>
    <cellStyle name="Heading 3 3 10 2" xfId="1767"/>
    <cellStyle name="Heading 3 3 11" xfId="1768"/>
    <cellStyle name="Heading 3 3 2" xfId="300"/>
    <cellStyle name="Heading 3 3 2 2" xfId="301"/>
    <cellStyle name="Heading 3 3 2 2 2" xfId="1765"/>
    <cellStyle name="Heading 3 3 2 3" xfId="302"/>
    <cellStyle name="Heading 3 3 2 3 2" xfId="1764"/>
    <cellStyle name="Heading 3 3 2 4" xfId="303"/>
    <cellStyle name="Heading 3 3 2 4 2" xfId="1763"/>
    <cellStyle name="Heading 3 3 2 5" xfId="1766"/>
    <cellStyle name="Heading 3 3 3" xfId="304"/>
    <cellStyle name="Heading 3 3 3 2" xfId="305"/>
    <cellStyle name="Heading 3 3 3 2 2" xfId="1761"/>
    <cellStyle name="Heading 3 3 3 3" xfId="306"/>
    <cellStyle name="Heading 3 3 3 3 2" xfId="1760"/>
    <cellStyle name="Heading 3 3 3 4" xfId="307"/>
    <cellStyle name="Heading 3 3 3 4 2" xfId="1759"/>
    <cellStyle name="Heading 3 3 3 5" xfId="1762"/>
    <cellStyle name="Heading 3 3 4" xfId="308"/>
    <cellStyle name="Heading 3 3 4 2" xfId="309"/>
    <cellStyle name="Heading 3 3 4 2 2" xfId="1757"/>
    <cellStyle name="Heading 3 3 4 3" xfId="310"/>
    <cellStyle name="Heading 3 3 4 3 2" xfId="1756"/>
    <cellStyle name="Heading 3 3 4 4" xfId="311"/>
    <cellStyle name="Heading 3 3 4 4 2" xfId="1755"/>
    <cellStyle name="Heading 3 3 4 5" xfId="1758"/>
    <cellStyle name="Heading 3 3 5" xfId="312"/>
    <cellStyle name="Heading 3 3 5 2" xfId="313"/>
    <cellStyle name="Heading 3 3 5 2 2" xfId="1753"/>
    <cellStyle name="Heading 3 3 5 3" xfId="314"/>
    <cellStyle name="Heading 3 3 5 3 2" xfId="1752"/>
    <cellStyle name="Heading 3 3 5 4" xfId="315"/>
    <cellStyle name="Heading 3 3 5 4 2" xfId="1751"/>
    <cellStyle name="Heading 3 3 5 5" xfId="1754"/>
    <cellStyle name="Heading 3 3 6" xfId="316"/>
    <cellStyle name="Heading 3 3 6 2" xfId="317"/>
    <cellStyle name="Heading 3 3 6 2 2" xfId="1749"/>
    <cellStyle name="Heading 3 3 6 3" xfId="318"/>
    <cellStyle name="Heading 3 3 6 3 2" xfId="1748"/>
    <cellStyle name="Heading 3 3 6 4" xfId="319"/>
    <cellStyle name="Heading 3 3 6 4 2" xfId="1747"/>
    <cellStyle name="Heading 3 3 6 5" xfId="1750"/>
    <cellStyle name="Heading 3 3 7" xfId="320"/>
    <cellStyle name="Heading 3 3 7 2" xfId="321"/>
    <cellStyle name="Heading 3 3 7 2 2" xfId="1745"/>
    <cellStyle name="Heading 3 3 7 3" xfId="322"/>
    <cellStyle name="Heading 3 3 7 3 2" xfId="1744"/>
    <cellStyle name="Heading 3 3 7 4" xfId="323"/>
    <cellStyle name="Heading 3 3 7 4 2" xfId="1743"/>
    <cellStyle name="Heading 3 3 7 5" xfId="1746"/>
    <cellStyle name="Heading 3 3 8" xfId="324"/>
    <cellStyle name="Heading 3 3 8 2" xfId="1742"/>
    <cellStyle name="Heading 3 3 9" xfId="325"/>
    <cellStyle name="Heading 3 3 9 2" xfId="1741"/>
    <cellStyle name="Heading 3 4" xfId="326"/>
    <cellStyle name="Heading 3 4 10" xfId="327"/>
    <cellStyle name="Heading 3 4 10 2" xfId="1739"/>
    <cellStyle name="Heading 3 4 11" xfId="1740"/>
    <cellStyle name="Heading 3 4 2" xfId="328"/>
    <cellStyle name="Heading 3 4 2 2" xfId="329"/>
    <cellStyle name="Heading 3 4 2 2 2" xfId="1737"/>
    <cellStyle name="Heading 3 4 2 3" xfId="330"/>
    <cellStyle name="Heading 3 4 2 3 2" xfId="1736"/>
    <cellStyle name="Heading 3 4 2 4" xfId="331"/>
    <cellStyle name="Heading 3 4 2 4 2" xfId="1735"/>
    <cellStyle name="Heading 3 4 2 5" xfId="1738"/>
    <cellStyle name="Heading 3 4 3" xfId="332"/>
    <cellStyle name="Heading 3 4 3 2" xfId="333"/>
    <cellStyle name="Heading 3 4 3 2 2" xfId="1733"/>
    <cellStyle name="Heading 3 4 3 3" xfId="334"/>
    <cellStyle name="Heading 3 4 3 3 2" xfId="1732"/>
    <cellStyle name="Heading 3 4 3 4" xfId="335"/>
    <cellStyle name="Heading 3 4 3 4 2" xfId="1731"/>
    <cellStyle name="Heading 3 4 3 5" xfId="1734"/>
    <cellStyle name="Heading 3 4 4" xfId="336"/>
    <cellStyle name="Heading 3 4 4 2" xfId="337"/>
    <cellStyle name="Heading 3 4 4 2 2" xfId="1729"/>
    <cellStyle name="Heading 3 4 4 3" xfId="338"/>
    <cellStyle name="Heading 3 4 4 3 2" xfId="1728"/>
    <cellStyle name="Heading 3 4 4 4" xfId="339"/>
    <cellStyle name="Heading 3 4 4 4 2" xfId="1727"/>
    <cellStyle name="Heading 3 4 4 5" xfId="1730"/>
    <cellStyle name="Heading 3 4 5" xfId="340"/>
    <cellStyle name="Heading 3 4 5 2" xfId="341"/>
    <cellStyle name="Heading 3 4 5 2 2" xfId="1725"/>
    <cellStyle name="Heading 3 4 5 3" xfId="342"/>
    <cellStyle name="Heading 3 4 5 3 2" xfId="1724"/>
    <cellStyle name="Heading 3 4 5 4" xfId="343"/>
    <cellStyle name="Heading 3 4 5 4 2" xfId="1723"/>
    <cellStyle name="Heading 3 4 5 5" xfId="1726"/>
    <cellStyle name="Heading 3 4 6" xfId="344"/>
    <cellStyle name="Heading 3 4 6 2" xfId="345"/>
    <cellStyle name="Heading 3 4 6 2 2" xfId="1721"/>
    <cellStyle name="Heading 3 4 6 3" xfId="346"/>
    <cellStyle name="Heading 3 4 6 3 2" xfId="1720"/>
    <cellStyle name="Heading 3 4 6 4" xfId="347"/>
    <cellStyle name="Heading 3 4 6 4 2" xfId="1719"/>
    <cellStyle name="Heading 3 4 6 5" xfId="1722"/>
    <cellStyle name="Heading 3 4 7" xfId="348"/>
    <cellStyle name="Heading 3 4 7 2" xfId="349"/>
    <cellStyle name="Heading 3 4 7 2 2" xfId="1717"/>
    <cellStyle name="Heading 3 4 7 3" xfId="350"/>
    <cellStyle name="Heading 3 4 7 3 2" xfId="1716"/>
    <cellStyle name="Heading 3 4 7 4" xfId="351"/>
    <cellStyle name="Heading 3 4 7 4 2" xfId="1715"/>
    <cellStyle name="Heading 3 4 7 5" xfId="1718"/>
    <cellStyle name="Heading 3 4 8" xfId="352"/>
    <cellStyle name="Heading 3 4 8 2" xfId="1714"/>
    <cellStyle name="Heading 3 4 9" xfId="353"/>
    <cellStyle name="Heading 3 4 9 2" xfId="1713"/>
    <cellStyle name="Heading 3 5" xfId="354"/>
    <cellStyle name="Heading 3 5 10" xfId="355"/>
    <cellStyle name="Heading 3 5 10 2" xfId="1711"/>
    <cellStyle name="Heading 3 5 11" xfId="1712"/>
    <cellStyle name="Heading 3 5 2" xfId="356"/>
    <cellStyle name="Heading 3 5 2 2" xfId="357"/>
    <cellStyle name="Heading 3 5 2 2 2" xfId="1709"/>
    <cellStyle name="Heading 3 5 2 3" xfId="358"/>
    <cellStyle name="Heading 3 5 2 3 2" xfId="1708"/>
    <cellStyle name="Heading 3 5 2 4" xfId="359"/>
    <cellStyle name="Heading 3 5 2 4 2" xfId="1707"/>
    <cellStyle name="Heading 3 5 2 5" xfId="1710"/>
    <cellStyle name="Heading 3 5 3" xfId="360"/>
    <cellStyle name="Heading 3 5 3 2" xfId="361"/>
    <cellStyle name="Heading 3 5 3 2 2" xfId="1705"/>
    <cellStyle name="Heading 3 5 3 3" xfId="362"/>
    <cellStyle name="Heading 3 5 3 3 2" xfId="1704"/>
    <cellStyle name="Heading 3 5 3 4" xfId="363"/>
    <cellStyle name="Heading 3 5 3 4 2" xfId="1703"/>
    <cellStyle name="Heading 3 5 3 5" xfId="1706"/>
    <cellStyle name="Heading 3 5 4" xfId="364"/>
    <cellStyle name="Heading 3 5 4 2" xfId="365"/>
    <cellStyle name="Heading 3 5 4 2 2" xfId="1701"/>
    <cellStyle name="Heading 3 5 4 3" xfId="366"/>
    <cellStyle name="Heading 3 5 4 3 2" xfId="1700"/>
    <cellStyle name="Heading 3 5 4 4" xfId="367"/>
    <cellStyle name="Heading 3 5 4 4 2" xfId="1699"/>
    <cellStyle name="Heading 3 5 4 5" xfId="1702"/>
    <cellStyle name="Heading 3 5 5" xfId="368"/>
    <cellStyle name="Heading 3 5 5 2" xfId="369"/>
    <cellStyle name="Heading 3 5 5 2 2" xfId="1697"/>
    <cellStyle name="Heading 3 5 5 3" xfId="370"/>
    <cellStyle name="Heading 3 5 5 3 2" xfId="1696"/>
    <cellStyle name="Heading 3 5 5 4" xfId="371"/>
    <cellStyle name="Heading 3 5 5 4 2" xfId="1695"/>
    <cellStyle name="Heading 3 5 5 5" xfId="1698"/>
    <cellStyle name="Heading 3 5 6" xfId="372"/>
    <cellStyle name="Heading 3 5 6 2" xfId="373"/>
    <cellStyle name="Heading 3 5 6 2 2" xfId="1693"/>
    <cellStyle name="Heading 3 5 6 3" xfId="374"/>
    <cellStyle name="Heading 3 5 6 3 2" xfId="1692"/>
    <cellStyle name="Heading 3 5 6 4" xfId="375"/>
    <cellStyle name="Heading 3 5 6 4 2" xfId="1691"/>
    <cellStyle name="Heading 3 5 6 5" xfId="1694"/>
    <cellStyle name="Heading 3 5 7" xfId="376"/>
    <cellStyle name="Heading 3 5 7 2" xfId="377"/>
    <cellStyle name="Heading 3 5 7 2 2" xfId="1689"/>
    <cellStyle name="Heading 3 5 7 3" xfId="378"/>
    <cellStyle name="Heading 3 5 7 3 2" xfId="1688"/>
    <cellStyle name="Heading 3 5 7 4" xfId="379"/>
    <cellStyle name="Heading 3 5 7 4 2" xfId="1687"/>
    <cellStyle name="Heading 3 5 7 5" xfId="1690"/>
    <cellStyle name="Heading 3 5 8" xfId="380"/>
    <cellStyle name="Heading 3 5 8 2" xfId="1686"/>
    <cellStyle name="Heading 3 5 9" xfId="381"/>
    <cellStyle name="Heading 3 5 9 2" xfId="1685"/>
    <cellStyle name="Heading 3 6" xfId="382"/>
    <cellStyle name="Heading 3 6 2" xfId="383"/>
    <cellStyle name="Heading 3 6 2 2" xfId="1683"/>
    <cellStyle name="Heading 3 6 3" xfId="384"/>
    <cellStyle name="Heading 3 6 3 2" xfId="1682"/>
    <cellStyle name="Heading 3 6 4" xfId="385"/>
    <cellStyle name="Heading 3 6 4 2" xfId="1681"/>
    <cellStyle name="Heading 3 6 5" xfId="1684"/>
    <cellStyle name="Heading 4 2" xfId="386"/>
    <cellStyle name="Heading1" xfId="387"/>
    <cellStyle name="Heading2" xfId="388"/>
    <cellStyle name="Hipervínculo 2" xfId="389"/>
    <cellStyle name="Hipervínculo 3" xfId="390"/>
    <cellStyle name="Hipervínculo 4" xfId="1633"/>
    <cellStyle name="Hyperlink 10" xfId="391"/>
    <cellStyle name="Hyperlink 10 2" xfId="392"/>
    <cellStyle name="Hyperlink 10_Sheet2" xfId="393"/>
    <cellStyle name="Hyperlink 100" xfId="394"/>
    <cellStyle name="Hyperlink 101" xfId="395"/>
    <cellStyle name="Hyperlink 102" xfId="396"/>
    <cellStyle name="Hyperlink 103" xfId="397"/>
    <cellStyle name="Hyperlink 104" xfId="398"/>
    <cellStyle name="Hyperlink 105" xfId="399"/>
    <cellStyle name="Hyperlink 106" xfId="400"/>
    <cellStyle name="Hyperlink 107" xfId="401"/>
    <cellStyle name="Hyperlink 107 2" xfId="402"/>
    <cellStyle name="Hyperlink 107_Sheet2" xfId="403"/>
    <cellStyle name="Hyperlink 108" xfId="404"/>
    <cellStyle name="Hyperlink 108 2" xfId="405"/>
    <cellStyle name="Hyperlink 108_Sheet2" xfId="406"/>
    <cellStyle name="Hyperlink 109" xfId="407"/>
    <cellStyle name="Hyperlink 109 2" xfId="408"/>
    <cellStyle name="Hyperlink 109_Sheet2" xfId="409"/>
    <cellStyle name="Hyperlink 11" xfId="410"/>
    <cellStyle name="Hyperlink 110" xfId="411"/>
    <cellStyle name="Hyperlink 110 2" xfId="412"/>
    <cellStyle name="Hyperlink 110_Sheet2" xfId="413"/>
    <cellStyle name="Hyperlink 111" xfId="414"/>
    <cellStyle name="Hyperlink 111 2" xfId="415"/>
    <cellStyle name="Hyperlink 111_Sheet2" xfId="416"/>
    <cellStyle name="Hyperlink 112" xfId="417"/>
    <cellStyle name="Hyperlink 112 2" xfId="418"/>
    <cellStyle name="Hyperlink 112_Sheet2" xfId="419"/>
    <cellStyle name="Hyperlink 113" xfId="420"/>
    <cellStyle name="Hyperlink 113 2" xfId="421"/>
    <cellStyle name="Hyperlink 113_Sheet2" xfId="422"/>
    <cellStyle name="Hyperlink 114" xfId="423"/>
    <cellStyle name="Hyperlink 114 2" xfId="424"/>
    <cellStyle name="Hyperlink 114_Sheet2" xfId="425"/>
    <cellStyle name="Hyperlink 115" xfId="426"/>
    <cellStyle name="Hyperlink 12" xfId="427"/>
    <cellStyle name="Hyperlink 13" xfId="428"/>
    <cellStyle name="Hyperlink 14" xfId="429"/>
    <cellStyle name="Hyperlink 15" xfId="430"/>
    <cellStyle name="Hyperlink 16" xfId="431"/>
    <cellStyle name="Hyperlink 17" xfId="432"/>
    <cellStyle name="Hyperlink 18" xfId="433"/>
    <cellStyle name="Hyperlink 19" xfId="434"/>
    <cellStyle name="Hyperlink 2" xfId="435"/>
    <cellStyle name="Hyperlink 20" xfId="436"/>
    <cellStyle name="Hyperlink 21" xfId="437"/>
    <cellStyle name="Hyperlink 22" xfId="438"/>
    <cellStyle name="Hyperlink 23" xfId="439"/>
    <cellStyle name="Hyperlink 24" xfId="440"/>
    <cellStyle name="Hyperlink 25" xfId="441"/>
    <cellStyle name="Hyperlink 26" xfId="442"/>
    <cellStyle name="Hyperlink 27" xfId="443"/>
    <cellStyle name="Hyperlink 28" xfId="444"/>
    <cellStyle name="Hyperlink 29" xfId="445"/>
    <cellStyle name="Hyperlink 3" xfId="446"/>
    <cellStyle name="Hyperlink 3 2" xfId="447"/>
    <cellStyle name="Hyperlink 3_Sheet2" xfId="448"/>
    <cellStyle name="Hyperlink 30" xfId="449"/>
    <cellStyle name="Hyperlink 31" xfId="450"/>
    <cellStyle name="Hyperlink 32" xfId="451"/>
    <cellStyle name="Hyperlink 33" xfId="452"/>
    <cellStyle name="Hyperlink 34" xfId="453"/>
    <cellStyle name="Hyperlink 35" xfId="454"/>
    <cellStyle name="Hyperlink 36" xfId="455"/>
    <cellStyle name="Hyperlink 37" xfId="456"/>
    <cellStyle name="Hyperlink 38" xfId="457"/>
    <cellStyle name="Hyperlink 39" xfId="458"/>
    <cellStyle name="Hyperlink 4" xfId="459"/>
    <cellStyle name="Hyperlink 4 2" xfId="460"/>
    <cellStyle name="Hyperlink 4_Sheet2" xfId="461"/>
    <cellStyle name="Hyperlink 40" xfId="462"/>
    <cellStyle name="Hyperlink 41" xfId="463"/>
    <cellStyle name="Hyperlink 42" xfId="464"/>
    <cellStyle name="Hyperlink 43" xfId="465"/>
    <cellStyle name="Hyperlink 44" xfId="466"/>
    <cellStyle name="Hyperlink 45" xfId="467"/>
    <cellStyle name="Hyperlink 46" xfId="468"/>
    <cellStyle name="Hyperlink 47" xfId="469"/>
    <cellStyle name="Hyperlink 48" xfId="470"/>
    <cellStyle name="Hyperlink 49" xfId="471"/>
    <cellStyle name="Hyperlink 5" xfId="472"/>
    <cellStyle name="Hyperlink 5 2" xfId="473"/>
    <cellStyle name="Hyperlink 5_Sheet2" xfId="474"/>
    <cellStyle name="Hyperlink 50" xfId="475"/>
    <cellStyle name="Hyperlink 51" xfId="476"/>
    <cellStyle name="Hyperlink 52" xfId="477"/>
    <cellStyle name="Hyperlink 53" xfId="478"/>
    <cellStyle name="Hyperlink 54" xfId="479"/>
    <cellStyle name="Hyperlink 55" xfId="480"/>
    <cellStyle name="Hyperlink 56" xfId="481"/>
    <cellStyle name="Hyperlink 57" xfId="482"/>
    <cellStyle name="Hyperlink 58" xfId="483"/>
    <cellStyle name="Hyperlink 59" xfId="484"/>
    <cellStyle name="Hyperlink 6" xfId="485"/>
    <cellStyle name="Hyperlink 6 2" xfId="486"/>
    <cellStyle name="Hyperlink 6_Sheet2" xfId="487"/>
    <cellStyle name="Hyperlink 60" xfId="488"/>
    <cellStyle name="Hyperlink 61" xfId="489"/>
    <cellStyle name="Hyperlink 62" xfId="490"/>
    <cellStyle name="Hyperlink 63" xfId="491"/>
    <cellStyle name="Hyperlink 64" xfId="492"/>
    <cellStyle name="Hyperlink 65" xfId="493"/>
    <cellStyle name="Hyperlink 66" xfId="494"/>
    <cellStyle name="Hyperlink 67" xfId="495"/>
    <cellStyle name="Hyperlink 68" xfId="496"/>
    <cellStyle name="Hyperlink 69" xfId="497"/>
    <cellStyle name="Hyperlink 7" xfId="498"/>
    <cellStyle name="Hyperlink 7 2" xfId="499"/>
    <cellStyle name="Hyperlink 7_Sheet2" xfId="500"/>
    <cellStyle name="Hyperlink 70" xfId="501"/>
    <cellStyle name="Hyperlink 71" xfId="502"/>
    <cellStyle name="Hyperlink 72" xfId="503"/>
    <cellStyle name="Hyperlink 73" xfId="504"/>
    <cellStyle name="Hyperlink 74" xfId="505"/>
    <cellStyle name="Hyperlink 75" xfId="506"/>
    <cellStyle name="Hyperlink 76" xfId="507"/>
    <cellStyle name="Hyperlink 77" xfId="508"/>
    <cellStyle name="Hyperlink 78" xfId="509"/>
    <cellStyle name="Hyperlink 79" xfId="510"/>
    <cellStyle name="Hyperlink 8" xfId="511"/>
    <cellStyle name="Hyperlink 8 2" xfId="512"/>
    <cellStyle name="Hyperlink 8_Sheet2" xfId="513"/>
    <cellStyle name="Hyperlink 80" xfId="514"/>
    <cellStyle name="Hyperlink 81" xfId="515"/>
    <cellStyle name="Hyperlink 82" xfId="516"/>
    <cellStyle name="Hyperlink 83" xfId="517"/>
    <cellStyle name="Hyperlink 84" xfId="518"/>
    <cellStyle name="Hyperlink 85" xfId="519"/>
    <cellStyle name="Hyperlink 86" xfId="520"/>
    <cellStyle name="Hyperlink 87" xfId="521"/>
    <cellStyle name="Hyperlink 88" xfId="522"/>
    <cellStyle name="Hyperlink 89" xfId="523"/>
    <cellStyle name="Hyperlink 9" xfId="524"/>
    <cellStyle name="Hyperlink 9 2" xfId="525"/>
    <cellStyle name="Hyperlink 9_Sheet2" xfId="526"/>
    <cellStyle name="Hyperlink 90" xfId="527"/>
    <cellStyle name="Hyperlink 91" xfId="528"/>
    <cellStyle name="Hyperlink 92" xfId="529"/>
    <cellStyle name="Hyperlink 93" xfId="530"/>
    <cellStyle name="Hyperlink 94" xfId="531"/>
    <cellStyle name="Hyperlink 95" xfId="532"/>
    <cellStyle name="Hyperlink 96" xfId="533"/>
    <cellStyle name="Hyperlink 97" xfId="534"/>
    <cellStyle name="Hyperlink 98" xfId="535"/>
    <cellStyle name="Hyperlink 99" xfId="536"/>
    <cellStyle name="Input 2" xfId="537"/>
    <cellStyle name="Input 2 10" xfId="538"/>
    <cellStyle name="Input 2 11" xfId="539"/>
    <cellStyle name="Input 2 2" xfId="540"/>
    <cellStyle name="Input 2 2 2" xfId="541"/>
    <cellStyle name="Input 2 2 3" xfId="542"/>
    <cellStyle name="Input 2 2 4" xfId="543"/>
    <cellStyle name="Input 2 2 5" xfId="544"/>
    <cellStyle name="Input 2 2 6" xfId="545"/>
    <cellStyle name="Input 2 3" xfId="546"/>
    <cellStyle name="Input 2 3 2" xfId="547"/>
    <cellStyle name="Input 2 3 3" xfId="548"/>
    <cellStyle name="Input 2 3 4" xfId="549"/>
    <cellStyle name="Input 2 3 5" xfId="550"/>
    <cellStyle name="Input 2 3 6" xfId="551"/>
    <cellStyle name="Input 2 4" xfId="552"/>
    <cellStyle name="Input 2 4 2" xfId="553"/>
    <cellStyle name="Input 2 4 3" xfId="554"/>
    <cellStyle name="Input 2 4 4" xfId="555"/>
    <cellStyle name="Input 2 4 5" xfId="556"/>
    <cellStyle name="Input 2 4 6" xfId="557"/>
    <cellStyle name="Input 2 5" xfId="558"/>
    <cellStyle name="Input 2 5 2" xfId="559"/>
    <cellStyle name="Input 2 5 3" xfId="560"/>
    <cellStyle name="Input 2 5 4" xfId="561"/>
    <cellStyle name="Input 2 5 5" xfId="562"/>
    <cellStyle name="Input 2 5 6" xfId="563"/>
    <cellStyle name="Input 2 6" xfId="564"/>
    <cellStyle name="Input 2 7" xfId="565"/>
    <cellStyle name="Input 2 8" xfId="566"/>
    <cellStyle name="Input 2 9" xfId="567"/>
    <cellStyle name="Input 3" xfId="568"/>
    <cellStyle name="Input 3 2" xfId="569"/>
    <cellStyle name="Input 3 2 2" xfId="570"/>
    <cellStyle name="Input 3 2 3" xfId="571"/>
    <cellStyle name="Input 3 2 4" xfId="572"/>
    <cellStyle name="Input 3 2 5" xfId="573"/>
    <cellStyle name="Input 3 2 6" xfId="574"/>
    <cellStyle name="Input 3 3" xfId="575"/>
    <cellStyle name="Input 3 3 2" xfId="576"/>
    <cellStyle name="Input 3 3 3" xfId="577"/>
    <cellStyle name="Input 3 3 4" xfId="578"/>
    <cellStyle name="Input 3 3 5" xfId="579"/>
    <cellStyle name="Input 3 3 6" xfId="580"/>
    <cellStyle name="Input 3 4" xfId="581"/>
    <cellStyle name="Input 3 4 2" xfId="582"/>
    <cellStyle name="Input 3 4 3" xfId="583"/>
    <cellStyle name="Input 3 4 4" xfId="584"/>
    <cellStyle name="Input 3 4 5" xfId="585"/>
    <cellStyle name="Input 3 4 6" xfId="586"/>
    <cellStyle name="Input 3 5" xfId="587"/>
    <cellStyle name="Input 3 5 2" xfId="588"/>
    <cellStyle name="Input 3 5 3" xfId="589"/>
    <cellStyle name="Input 3 5 4" xfId="590"/>
    <cellStyle name="Input 3 5 5" xfId="591"/>
    <cellStyle name="Input 3 5 6" xfId="592"/>
    <cellStyle name="Input 3 6" xfId="593"/>
    <cellStyle name="Input 3 7" xfId="594"/>
    <cellStyle name="Input 3 8" xfId="595"/>
    <cellStyle name="Input 3 9" xfId="596"/>
    <cellStyle name="Input 4" xfId="597"/>
    <cellStyle name="Input 4 2" xfId="598"/>
    <cellStyle name="Input 4 2 2" xfId="599"/>
    <cellStyle name="Input 4 2 3" xfId="600"/>
    <cellStyle name="Input 4 2 4" xfId="601"/>
    <cellStyle name="Input 4 2 5" xfId="602"/>
    <cellStyle name="Input 4 2 6" xfId="603"/>
    <cellStyle name="Input 4 3" xfId="604"/>
    <cellStyle name="Input 4 3 2" xfId="605"/>
    <cellStyle name="Input 4 3 3" xfId="606"/>
    <cellStyle name="Input 4 3 4" xfId="607"/>
    <cellStyle name="Input 4 3 5" xfId="608"/>
    <cellStyle name="Input 4 3 6" xfId="609"/>
    <cellStyle name="Input 4 4" xfId="610"/>
    <cellStyle name="Input 4 4 2" xfId="611"/>
    <cellStyle name="Input 4 4 3" xfId="612"/>
    <cellStyle name="Input 4 4 4" xfId="613"/>
    <cellStyle name="Input 4 4 5" xfId="614"/>
    <cellStyle name="Input 4 4 6" xfId="615"/>
    <cellStyle name="Input 4 5" xfId="616"/>
    <cellStyle name="Input 4 5 2" xfId="617"/>
    <cellStyle name="Input 4 5 3" xfId="618"/>
    <cellStyle name="Input 4 5 4" xfId="619"/>
    <cellStyle name="Input 4 5 5" xfId="620"/>
    <cellStyle name="Input 4 5 6" xfId="621"/>
    <cellStyle name="Input 4 6" xfId="622"/>
    <cellStyle name="Input 4 7" xfId="623"/>
    <cellStyle name="Input 4 8" xfId="624"/>
    <cellStyle name="Input 4 9" xfId="625"/>
    <cellStyle name="Input 5" xfId="626"/>
    <cellStyle name="Input 5 2" xfId="627"/>
    <cellStyle name="Input 5 2 2" xfId="628"/>
    <cellStyle name="Input 5 2 3" xfId="629"/>
    <cellStyle name="Input 5 2 4" xfId="630"/>
    <cellStyle name="Input 5 2 5" xfId="631"/>
    <cellStyle name="Input 5 2 6" xfId="632"/>
    <cellStyle name="Input 5 3" xfId="633"/>
    <cellStyle name="Input 5 3 2" xfId="634"/>
    <cellStyle name="Input 5 3 3" xfId="635"/>
    <cellStyle name="Input 5 3 4" xfId="636"/>
    <cellStyle name="Input 5 3 5" xfId="637"/>
    <cellStyle name="Input 5 3 6" xfId="638"/>
    <cellStyle name="Input 5 4" xfId="639"/>
    <cellStyle name="Input 5 4 2" xfId="640"/>
    <cellStyle name="Input 5 4 3" xfId="641"/>
    <cellStyle name="Input 5 4 4" xfId="642"/>
    <cellStyle name="Input 5 4 5" xfId="643"/>
    <cellStyle name="Input 5 4 6" xfId="644"/>
    <cellStyle name="Input 5 5" xfId="645"/>
    <cellStyle name="Input 5 5 2" xfId="646"/>
    <cellStyle name="Input 5 5 3" xfId="647"/>
    <cellStyle name="Input 5 5 4" xfId="648"/>
    <cellStyle name="Input 5 5 5" xfId="649"/>
    <cellStyle name="Input 5 5 6" xfId="650"/>
    <cellStyle name="Input 5 6" xfId="651"/>
    <cellStyle name="Input 5 7" xfId="652"/>
    <cellStyle name="Input 5 8" xfId="653"/>
    <cellStyle name="Input 5 9" xfId="654"/>
    <cellStyle name="Input 6" xfId="655"/>
    <cellStyle name="Input 6 10" xfId="656"/>
    <cellStyle name="Input 6 2" xfId="657"/>
    <cellStyle name="Input 6 2 2" xfId="658"/>
    <cellStyle name="Input 6 2 3" xfId="659"/>
    <cellStyle name="Input 6 2 4" xfId="660"/>
    <cellStyle name="Input 6 2 5" xfId="661"/>
    <cellStyle name="Input 6 2 6" xfId="662"/>
    <cellStyle name="Input 6 3" xfId="663"/>
    <cellStyle name="Input 6 3 2" xfId="664"/>
    <cellStyle name="Input 6 3 3" xfId="665"/>
    <cellStyle name="Input 6 3 4" xfId="666"/>
    <cellStyle name="Input 6 3 5" xfId="667"/>
    <cellStyle name="Input 6 3 6" xfId="668"/>
    <cellStyle name="Input 6 4" xfId="669"/>
    <cellStyle name="Input 6 4 2" xfId="670"/>
    <cellStyle name="Input 6 4 3" xfId="671"/>
    <cellStyle name="Input 6 4 4" xfId="672"/>
    <cellStyle name="Input 6 4 5" xfId="673"/>
    <cellStyle name="Input 6 4 6" xfId="674"/>
    <cellStyle name="Input 6 5" xfId="675"/>
    <cellStyle name="Input 6 5 2" xfId="676"/>
    <cellStyle name="Input 6 5 3" xfId="677"/>
    <cellStyle name="Input 6 5 4" xfId="678"/>
    <cellStyle name="Input 6 5 5" xfId="679"/>
    <cellStyle name="Input 6 5 6" xfId="680"/>
    <cellStyle name="Input 6 6" xfId="681"/>
    <cellStyle name="Input 6 7" xfId="682"/>
    <cellStyle name="Input 6 8" xfId="683"/>
    <cellStyle name="Input 6 9" xfId="684"/>
    <cellStyle name="Input 7" xfId="685"/>
    <cellStyle name="Input 7 10" xfId="686"/>
    <cellStyle name="Input 7 2" xfId="687"/>
    <cellStyle name="Input 7 2 2" xfId="688"/>
    <cellStyle name="Input 7 2 3" xfId="689"/>
    <cellStyle name="Input 7 2 4" xfId="690"/>
    <cellStyle name="Input 7 2 5" xfId="691"/>
    <cellStyle name="Input 7 2 6" xfId="692"/>
    <cellStyle name="Input 7 3" xfId="693"/>
    <cellStyle name="Input 7 3 2" xfId="694"/>
    <cellStyle name="Input 7 3 3" xfId="695"/>
    <cellStyle name="Input 7 3 4" xfId="696"/>
    <cellStyle name="Input 7 3 5" xfId="697"/>
    <cellStyle name="Input 7 3 6" xfId="698"/>
    <cellStyle name="Input 7 4" xfId="699"/>
    <cellStyle name="Input 7 4 2" xfId="700"/>
    <cellStyle name="Input 7 4 3" xfId="701"/>
    <cellStyle name="Input 7 4 4" xfId="702"/>
    <cellStyle name="Input 7 4 5" xfId="703"/>
    <cellStyle name="Input 7 4 6" xfId="704"/>
    <cellStyle name="Input 7 5" xfId="705"/>
    <cellStyle name="Input 7 5 2" xfId="706"/>
    <cellStyle name="Input 7 5 3" xfId="707"/>
    <cellStyle name="Input 7 5 4" xfId="708"/>
    <cellStyle name="Input 7 5 5" xfId="709"/>
    <cellStyle name="Input 7 5 6" xfId="710"/>
    <cellStyle name="Input 7 6" xfId="711"/>
    <cellStyle name="Input 7 7" xfId="712"/>
    <cellStyle name="Input 7 8" xfId="713"/>
    <cellStyle name="Input 7 9" xfId="714"/>
    <cellStyle name="Input 8" xfId="715"/>
    <cellStyle name="Input 8 2" xfId="716"/>
    <cellStyle name="Input 8 3" xfId="717"/>
    <cellStyle name="Input 8 4" xfId="718"/>
    <cellStyle name="Input 8 5" xfId="719"/>
    <cellStyle name="Input 8 6" xfId="720"/>
    <cellStyle name="Lien hypertexte" xfId="4" builtinId="8"/>
    <cellStyle name="Lien hypertexte visité" xfId="1595" builtinId="9" hidden="1"/>
    <cellStyle name="Lien hypertexte visité" xfId="1596" builtinId="9" hidden="1"/>
    <cellStyle name="Lien hypertexte visité" xfId="1597" builtinId="9" hidden="1"/>
    <cellStyle name="Lien hypertexte visité" xfId="1598" builtinId="9" hidden="1"/>
    <cellStyle name="Lien hypertexte visité" xfId="1599" builtinId="9" hidden="1"/>
    <cellStyle name="Lien hypertexte visité" xfId="1600" builtinId="9" hidden="1"/>
    <cellStyle name="Lien hypertexte visité" xfId="1601" builtinId="9" hidden="1"/>
    <cellStyle name="Lien hypertexte visité" xfId="1602" builtinId="9" hidden="1"/>
    <cellStyle name="Lien hypertexte visité" xfId="1603" builtinId="9" hidden="1"/>
    <cellStyle name="Lien hypertexte visité" xfId="1604" builtinId="9" hidden="1"/>
    <cellStyle name="Lien hypertexte visité" xfId="1605" builtinId="9" hidden="1"/>
    <cellStyle name="Lien hypertexte visité" xfId="1606" builtinId="9" hidden="1"/>
    <cellStyle name="Lien hypertexte visité" xfId="1607" builtinId="9" hidden="1"/>
    <cellStyle name="Lien hypertexte visité" xfId="1608" builtinId="9" hidden="1"/>
    <cellStyle name="Lien hypertexte visité" xfId="1609" builtinId="9" hidden="1"/>
    <cellStyle name="Lien hypertexte visité" xfId="1610" builtinId="9" hidden="1"/>
    <cellStyle name="Lien hypertexte visité" xfId="1611" builtinId="9" hidden="1"/>
    <cellStyle name="Lien hypertexte visité" xfId="1612" builtinId="9" hidden="1"/>
    <cellStyle name="Lien hypertexte visité" xfId="1613" builtinId="9" hidden="1"/>
    <cellStyle name="Lien hypertexte visité" xfId="1614" builtinId="9" hidden="1"/>
    <cellStyle name="Lien hypertexte visité" xfId="1615" builtinId="9" hidden="1"/>
    <cellStyle name="Lien hypertexte visité" xfId="1616" builtinId="9" hidden="1"/>
    <cellStyle name="Lien hypertexte visité" xfId="1617" builtinId="9" hidden="1"/>
    <cellStyle name="Lien hypertexte visité" xfId="1618" builtinId="9" hidden="1"/>
    <cellStyle name="Lien hypertexte visité" xfId="1619" builtinId="9" hidden="1"/>
    <cellStyle name="Lien hypertexte visité" xfId="1620" builtinId="9" hidden="1"/>
    <cellStyle name="Lien hypertexte visité" xfId="1623" builtinId="9" hidden="1"/>
    <cellStyle name="Lien hypertexte visité" xfId="1624" builtinId="9" hidden="1"/>
    <cellStyle name="Linked Cell 2" xfId="721"/>
    <cellStyle name="MandOTableHeadline" xfId="722"/>
    <cellStyle name="Millares 10" xfId="723"/>
    <cellStyle name="Millares 10 2" xfId="724"/>
    <cellStyle name="Millares 10 2 2" xfId="1647"/>
    <cellStyle name="Millares 10 2 3" xfId="1809"/>
    <cellStyle name="Millares 10 3" xfId="1646"/>
    <cellStyle name="Millares 10 4" xfId="1808"/>
    <cellStyle name="Millares 11" xfId="725"/>
    <cellStyle name="Millares 11 2" xfId="726"/>
    <cellStyle name="Millares 11 2 2" xfId="1649"/>
    <cellStyle name="Millares 11 2 3" xfId="1811"/>
    <cellStyle name="Millares 11 3" xfId="1648"/>
    <cellStyle name="Millares 11 4" xfId="1810"/>
    <cellStyle name="Millares 12" xfId="727"/>
    <cellStyle name="Millares 12 2" xfId="728"/>
    <cellStyle name="Millares 12 2 2" xfId="1651"/>
    <cellStyle name="Millares 12 2 3" xfId="1813"/>
    <cellStyle name="Millares 12 3" xfId="1650"/>
    <cellStyle name="Millares 12 4" xfId="1812"/>
    <cellStyle name="Millares 13" xfId="729"/>
    <cellStyle name="Millares 13 2" xfId="1652"/>
    <cellStyle name="Millares 13 3" xfId="1814"/>
    <cellStyle name="Millares 14" xfId="730"/>
    <cellStyle name="Millares 15" xfId="1634"/>
    <cellStyle name="Millares 2" xfId="731"/>
    <cellStyle name="Millares 2 10" xfId="1815"/>
    <cellStyle name="Millares 2 2" xfId="732"/>
    <cellStyle name="Millares 2 2 2" xfId="733"/>
    <cellStyle name="Millares 2 2 2 2" xfId="1655"/>
    <cellStyle name="Millares 2 2 2 3" xfId="1817"/>
    <cellStyle name="Millares 2 2 3" xfId="734"/>
    <cellStyle name="Millares 2 2 3 2" xfId="1656"/>
    <cellStyle name="Millares 2 2 3 3" xfId="1818"/>
    <cellStyle name="Millares 2 2 4" xfId="735"/>
    <cellStyle name="Millares 2 2 4 2" xfId="1657"/>
    <cellStyle name="Millares 2 2 4 3" xfId="1819"/>
    <cellStyle name="Millares 2 2 5" xfId="1654"/>
    <cellStyle name="Millares 2 2 6" xfId="1816"/>
    <cellStyle name="Millares 2 3" xfId="736"/>
    <cellStyle name="Millares 2 3 2" xfId="1658"/>
    <cellStyle name="Millares 2 3 3" xfId="1820"/>
    <cellStyle name="Millares 2 4" xfId="737"/>
    <cellStyle name="Millares 2 4 2" xfId="1659"/>
    <cellStyle name="Millares 2 5" xfId="738"/>
    <cellStyle name="Millares 2 5 2" xfId="739"/>
    <cellStyle name="Millares 2 5 2 2" xfId="1661"/>
    <cellStyle name="Millares 2 5 2 3" xfId="1822"/>
    <cellStyle name="Millares 2 5 3" xfId="1660"/>
    <cellStyle name="Millares 2 5 4" xfId="1821"/>
    <cellStyle name="Millares 2 6" xfId="740"/>
    <cellStyle name="Millares 2 6 2" xfId="741"/>
    <cellStyle name="Millares 2 6 2 2" xfId="1663"/>
    <cellStyle name="Millares 2 6 3" xfId="1662"/>
    <cellStyle name="Millares 2 7" xfId="742"/>
    <cellStyle name="Millares 2 7 2" xfId="743"/>
    <cellStyle name="Millares 2 8" xfId="744"/>
    <cellStyle name="Millares 2 8 2" xfId="1664"/>
    <cellStyle name="Millares 2 8 3" xfId="1823"/>
    <cellStyle name="Millares 2 9" xfId="1653"/>
    <cellStyle name="Millares 3" xfId="745"/>
    <cellStyle name="Millares 3 2" xfId="746"/>
    <cellStyle name="Millares 3 2 2" xfId="1666"/>
    <cellStyle name="Millares 3 2 3" xfId="1825"/>
    <cellStyle name="Millares 3 3" xfId="1665"/>
    <cellStyle name="Millares 3 4" xfId="1824"/>
    <cellStyle name="Millares 4" xfId="747"/>
    <cellStyle name="Millares 4 2" xfId="748"/>
    <cellStyle name="Millares 4 2 2" xfId="749"/>
    <cellStyle name="Millares 5" xfId="750"/>
    <cellStyle name="Millares 5 2" xfId="751"/>
    <cellStyle name="Millares 5 3" xfId="752"/>
    <cellStyle name="Millares 5 4" xfId="1667"/>
    <cellStyle name="Millares 5 5" xfId="1826"/>
    <cellStyle name="Millares 6" xfId="753"/>
    <cellStyle name="Millares 6 2" xfId="1668"/>
    <cellStyle name="Millares 7" xfId="754"/>
    <cellStyle name="Millares 7 2" xfId="1669"/>
    <cellStyle name="Millares 8" xfId="755"/>
    <cellStyle name="Millares 8 2" xfId="756"/>
    <cellStyle name="Millares 8 2 2" xfId="1671"/>
    <cellStyle name="Millares 8 2 3" xfId="1828"/>
    <cellStyle name="Millares 8 3" xfId="1670"/>
    <cellStyle name="Millares 8 4" xfId="1827"/>
    <cellStyle name="Millares 9" xfId="757"/>
    <cellStyle name="Millares 9 2" xfId="758"/>
    <cellStyle name="Millares 9 2 2" xfId="1673"/>
    <cellStyle name="Millares 9 2 3" xfId="1830"/>
    <cellStyle name="Millares 9 3" xfId="1672"/>
    <cellStyle name="Millares 9 4" xfId="1829"/>
    <cellStyle name="Milliers" xfId="1807" builtinId="3"/>
    <cellStyle name="Normal" xfId="0" builtinId="0"/>
    <cellStyle name="Normal 1" xfId="759"/>
    <cellStyle name="Normal 10" xfId="760"/>
    <cellStyle name="Normal 10 2" xfId="761"/>
    <cellStyle name="Normal 10 3" xfId="762"/>
    <cellStyle name="Normal 11" xfId="763"/>
    <cellStyle name="Normal 11 2" xfId="764"/>
    <cellStyle name="Normal 12" xfId="765"/>
    <cellStyle name="Normal 12 2" xfId="766"/>
    <cellStyle name="Normal 13" xfId="767"/>
    <cellStyle name="Normal 13 2" xfId="768"/>
    <cellStyle name="Normal 13 2 2" xfId="1626"/>
    <cellStyle name="Normal 13 2 2 3" xfId="1627"/>
    <cellStyle name="Normal 14" xfId="769"/>
    <cellStyle name="Normal 15" xfId="770"/>
    <cellStyle name="Normal 15 2" xfId="771"/>
    <cellStyle name="Normal 16" xfId="772"/>
    <cellStyle name="Normal 17" xfId="773"/>
    <cellStyle name="Normal 17 2" xfId="774"/>
    <cellStyle name="Normal 17 3" xfId="775"/>
    <cellStyle name="Normal 18" xfId="776"/>
    <cellStyle name="Normal 19" xfId="777"/>
    <cellStyle name="Normal 2" xfId="2"/>
    <cellStyle name="Normal 2 10" xfId="778"/>
    <cellStyle name="Normal 2 11" xfId="779"/>
    <cellStyle name="Normal 2 12" xfId="780"/>
    <cellStyle name="Normal 2 13" xfId="781"/>
    <cellStyle name="Normal 2 14" xfId="782"/>
    <cellStyle name="Normal 2 15" xfId="783"/>
    <cellStyle name="Normal 2 16" xfId="784"/>
    <cellStyle name="Normal 2 17" xfId="785"/>
    <cellStyle name="Normal 2 18" xfId="786"/>
    <cellStyle name="Normal 2 19" xfId="787"/>
    <cellStyle name="Normal 2 2" xfId="788"/>
    <cellStyle name="Normal 2 2 2" xfId="789"/>
    <cellStyle name="Normal 2 2 3" xfId="790"/>
    <cellStyle name="Normal 2 2 4" xfId="791"/>
    <cellStyle name="Normal 2 20" xfId="792"/>
    <cellStyle name="Normal 2 21" xfId="793"/>
    <cellStyle name="Normal 2 22" xfId="794"/>
    <cellStyle name="Normal 2 23" xfId="1"/>
    <cellStyle name="Normal 2 24" xfId="1625"/>
    <cellStyle name="Normal 2 3" xfId="795"/>
    <cellStyle name="Normal 2 4" xfId="796"/>
    <cellStyle name="Normal 2 4 2" xfId="797"/>
    <cellStyle name="Normal 2 5" xfId="798"/>
    <cellStyle name="Normal 2 6" xfId="799"/>
    <cellStyle name="Normal 2 7" xfId="800"/>
    <cellStyle name="Normal 2 8" xfId="801"/>
    <cellStyle name="Normal 2 8 2" xfId="802"/>
    <cellStyle name="Normal 2 8 3" xfId="803"/>
    <cellStyle name="Normal 2 9" xfId="804"/>
    <cellStyle name="Normal 2_DATOS SEBASTIAN ratios140408" xfId="805"/>
    <cellStyle name="Normal 20" xfId="806"/>
    <cellStyle name="Normal 21" xfId="807"/>
    <cellStyle name="Normal 21 2" xfId="808"/>
    <cellStyle name="Normal 22" xfId="809"/>
    <cellStyle name="Normal 22 2" xfId="810"/>
    <cellStyle name="Normal 22 3" xfId="811"/>
    <cellStyle name="Normal 22 3 2" xfId="812"/>
    <cellStyle name="Normal 22 3_Sheet2" xfId="813"/>
    <cellStyle name="Normal 22 4" xfId="814"/>
    <cellStyle name="Normal 22_Sheet2" xfId="815"/>
    <cellStyle name="Normal 23" xfId="816"/>
    <cellStyle name="Normal 24" xfId="817"/>
    <cellStyle name="Normal 24 2" xfId="818"/>
    <cellStyle name="Normal 24 3" xfId="819"/>
    <cellStyle name="Normal 24_Sheet2" xfId="820"/>
    <cellStyle name="Normal 25" xfId="821"/>
    <cellStyle name="Normal 25 2" xfId="822"/>
    <cellStyle name="Normal 26" xfId="823"/>
    <cellStyle name="Normal 26 2" xfId="824"/>
    <cellStyle name="Normal 27" xfId="825"/>
    <cellStyle name="Normal 28" xfId="826"/>
    <cellStyle name="Normal 29" xfId="827"/>
    <cellStyle name="Normal 29 2" xfId="828"/>
    <cellStyle name="Normal 29_Sheet2" xfId="829"/>
    <cellStyle name="Normal 3" xfId="830"/>
    <cellStyle name="Normal 3 10" xfId="831"/>
    <cellStyle name="Normal 3 11" xfId="832"/>
    <cellStyle name="Normal 3 12" xfId="833"/>
    <cellStyle name="Normal 3 13" xfId="834"/>
    <cellStyle name="Normal 3 14" xfId="835"/>
    <cellStyle name="Normal 3 15" xfId="836"/>
    <cellStyle name="Normal 3 16" xfId="837"/>
    <cellStyle name="Normal 3 17" xfId="838"/>
    <cellStyle name="Normal 3 18" xfId="839"/>
    <cellStyle name="Normal 3 19" xfId="840"/>
    <cellStyle name="Normal 3 2" xfId="841"/>
    <cellStyle name="Normal 3 20" xfId="842"/>
    <cellStyle name="Normal 3 20 2" xfId="843"/>
    <cellStyle name="Normal 3 20_Sheet2" xfId="844"/>
    <cellStyle name="Normal 3 3" xfId="845"/>
    <cellStyle name="Normal 3 4" xfId="846"/>
    <cellStyle name="Normal 3 5" xfId="847"/>
    <cellStyle name="Normal 3 6" xfId="848"/>
    <cellStyle name="Normal 3 7" xfId="849"/>
    <cellStyle name="Normal 3 8" xfId="850"/>
    <cellStyle name="Normal 3 9" xfId="851"/>
    <cellStyle name="Normal 30" xfId="852"/>
    <cellStyle name="Normal 30 2" xfId="853"/>
    <cellStyle name="Normal 30_Sheet2" xfId="854"/>
    <cellStyle name="Normal 31" xfId="855"/>
    <cellStyle name="Normal 31 2" xfId="856"/>
    <cellStyle name="Normal 31_Sheet2" xfId="857"/>
    <cellStyle name="Normal 32" xfId="858"/>
    <cellStyle name="Normal 32 2" xfId="859"/>
    <cellStyle name="Normal 32_Sheet2" xfId="860"/>
    <cellStyle name="Normal 33" xfId="861"/>
    <cellStyle name="Normal 33 2" xfId="862"/>
    <cellStyle name="Normal 33_Sheet2" xfId="863"/>
    <cellStyle name="Normal 34" xfId="864"/>
    <cellStyle name="Normal 34 2" xfId="865"/>
    <cellStyle name="Normal 34_Sheet2" xfId="866"/>
    <cellStyle name="Normal 35" xfId="867"/>
    <cellStyle name="Normal 35 2" xfId="868"/>
    <cellStyle name="Normal 35_Sheet2" xfId="869"/>
    <cellStyle name="Normal 36" xfId="870"/>
    <cellStyle name="Normal 36 2" xfId="871"/>
    <cellStyle name="Normal 36_Sheet2" xfId="872"/>
    <cellStyle name="Normal 37" xfId="873"/>
    <cellStyle name="Normal 37 2" xfId="874"/>
    <cellStyle name="Normal 37_Sheet2" xfId="875"/>
    <cellStyle name="Normal 38" xfId="876"/>
    <cellStyle name="Normal 38 2" xfId="877"/>
    <cellStyle name="Normal 38_Sheet2" xfId="878"/>
    <cellStyle name="Normal 39" xfId="879"/>
    <cellStyle name="Normal 39 2" xfId="880"/>
    <cellStyle name="Normal 39_Sheet2" xfId="881"/>
    <cellStyle name="Normal 4" xfId="882"/>
    <cellStyle name="Normal 4 2" xfId="883"/>
    <cellStyle name="Normal 4 3" xfId="884"/>
    <cellStyle name="Normal 4 4" xfId="885"/>
    <cellStyle name="Normal 4 5" xfId="886"/>
    <cellStyle name="Normal 4 6" xfId="887"/>
    <cellStyle name="Normal 4 7" xfId="888"/>
    <cellStyle name="Normal 4_Book2" xfId="889"/>
    <cellStyle name="Normal 40" xfId="890"/>
    <cellStyle name="Normal 40 2" xfId="891"/>
    <cellStyle name="Normal 40_Sheet2" xfId="892"/>
    <cellStyle name="Normal 41" xfId="893"/>
    <cellStyle name="Normal 41 2" xfId="894"/>
    <cellStyle name="Normal 41_Sheet2" xfId="895"/>
    <cellStyle name="Normal 42" xfId="896"/>
    <cellStyle name="Normal 42 2" xfId="897"/>
    <cellStyle name="Normal 42_Sheet2" xfId="898"/>
    <cellStyle name="Normal 43" xfId="899"/>
    <cellStyle name="Normal 43 2" xfId="900"/>
    <cellStyle name="Normal 43_Sheet2" xfId="901"/>
    <cellStyle name="Normal 44" xfId="902"/>
    <cellStyle name="Normal 44 2" xfId="903"/>
    <cellStyle name="Normal 44_Sheet2" xfId="904"/>
    <cellStyle name="Normal 45" xfId="905"/>
    <cellStyle name="Normal 45 2" xfId="906"/>
    <cellStyle name="Normal 45_Sheet2" xfId="907"/>
    <cellStyle name="Normal 46" xfId="908"/>
    <cellStyle name="Normal 46 2" xfId="909"/>
    <cellStyle name="Normal 46_Sheet2" xfId="910"/>
    <cellStyle name="Normal 47" xfId="911"/>
    <cellStyle name="Normal 47 2" xfId="912"/>
    <cellStyle name="Normal 47_Sheet2" xfId="913"/>
    <cellStyle name="Normal 48" xfId="914"/>
    <cellStyle name="Normal 48 2" xfId="915"/>
    <cellStyle name="Normal 48_Sheet2" xfId="916"/>
    <cellStyle name="Normal 49" xfId="917"/>
    <cellStyle name="Normal 49 2" xfId="918"/>
    <cellStyle name="Normal 49_Sheet2" xfId="919"/>
    <cellStyle name="Normal 5" xfId="920"/>
    <cellStyle name="Normal 5 2" xfId="921"/>
    <cellStyle name="Normal 5 3" xfId="922"/>
    <cellStyle name="Normal 5 4" xfId="923"/>
    <cellStyle name="Normal 5 5" xfId="924"/>
    <cellStyle name="Normal 50" xfId="925"/>
    <cellStyle name="Normal 50 2" xfId="926"/>
    <cellStyle name="Normal 50_Sheet2" xfId="927"/>
    <cellStyle name="Normal 51" xfId="928"/>
    <cellStyle name="Normal 51 2" xfId="929"/>
    <cellStyle name="Normal 51_Sheet2" xfId="930"/>
    <cellStyle name="Normal 52" xfId="931"/>
    <cellStyle name="Normal 52 2" xfId="932"/>
    <cellStyle name="Normal 52_Sheet2" xfId="933"/>
    <cellStyle name="Normal 53" xfId="934"/>
    <cellStyle name="Normal 53 2" xfId="935"/>
    <cellStyle name="Normal 53_Sheet2" xfId="936"/>
    <cellStyle name="Normal 54" xfId="937"/>
    <cellStyle name="Normal 54 2" xfId="938"/>
    <cellStyle name="Normal 54_Sheet2" xfId="939"/>
    <cellStyle name="Normal 55" xfId="940"/>
    <cellStyle name="Normal 55 2" xfId="1628"/>
    <cellStyle name="Normal 55 2 2" xfId="1804"/>
    <cellStyle name="Normal 55 4" xfId="1632"/>
    <cellStyle name="Normal 55 5" xfId="1631"/>
    <cellStyle name="Normal 55 5 2" xfId="1806"/>
    <cellStyle name="Normal 56" xfId="941"/>
    <cellStyle name="Normal 56 2" xfId="1674"/>
    <cellStyle name="Normal 57" xfId="942"/>
    <cellStyle name="Normal 57 2" xfId="1675"/>
    <cellStyle name="Normal 58" xfId="943"/>
    <cellStyle name="Normal 58 2" xfId="1676"/>
    <cellStyle name="Normal 59" xfId="944"/>
    <cellStyle name="Normal 59 2" xfId="1677"/>
    <cellStyle name="Normal 6" xfId="945"/>
    <cellStyle name="Normal 6 2" xfId="946"/>
    <cellStyle name="Normal 6 3" xfId="947"/>
    <cellStyle name="Normal 6 4" xfId="948"/>
    <cellStyle name="Normal 60" xfId="949"/>
    <cellStyle name="Normal 60 2" xfId="1678"/>
    <cellStyle name="Normal 61" xfId="3"/>
    <cellStyle name="Normal 61 2" xfId="950"/>
    <cellStyle name="Normal 61 3" xfId="1629"/>
    <cellStyle name="Normal 61 4" xfId="1637"/>
    <cellStyle name="Normal 62" xfId="951"/>
    <cellStyle name="Normal 62 2" xfId="1679"/>
    <cellStyle name="Normal 63" xfId="952"/>
    <cellStyle name="Normal 63 2" xfId="953"/>
    <cellStyle name="Normal 64" xfId="954"/>
    <cellStyle name="Normal 64 2" xfId="1680"/>
    <cellStyle name="Normal 65" xfId="1621"/>
    <cellStyle name="Normal 65 2" xfId="1803"/>
    <cellStyle name="Normal 66 2" xfId="1630"/>
    <cellStyle name="Normal 66 2 2" xfId="1805"/>
    <cellStyle name="Normal 7" xfId="955"/>
    <cellStyle name="Normal 7 2" xfId="956"/>
    <cellStyle name="Normal 7 3" xfId="957"/>
    <cellStyle name="Normal 8" xfId="958"/>
    <cellStyle name="Normal 8 2" xfId="959"/>
    <cellStyle name="Normal 8 3" xfId="960"/>
    <cellStyle name="Normal 8 4" xfId="961"/>
    <cellStyle name="Normal 9" xfId="962"/>
    <cellStyle name="Normal 9 2" xfId="963"/>
    <cellStyle name="Normal 9 3" xfId="964"/>
    <cellStyle name="Normal 9 4" xfId="965"/>
    <cellStyle name="Normal 9 4 2" xfId="966"/>
    <cellStyle name="Normal 9 4 3" xfId="967"/>
    <cellStyle name="Normal_TOFE3nov2006vdef" xfId="1831"/>
    <cellStyle name="Normal-droit" xfId="968"/>
    <cellStyle name="Normal-droite" xfId="969"/>
    <cellStyle name="Note 2" xfId="970"/>
    <cellStyle name="Note 2 10" xfId="971"/>
    <cellStyle name="Note 2 11" xfId="972"/>
    <cellStyle name="Note 2 2" xfId="973"/>
    <cellStyle name="Note 2 2 2" xfId="974"/>
    <cellStyle name="Note 2 2 3" xfId="975"/>
    <cellStyle name="Note 2 2 4" xfId="976"/>
    <cellStyle name="Note 2 2 5" xfId="977"/>
    <cellStyle name="Note 2 2 6" xfId="978"/>
    <cellStyle name="Note 2 2 7" xfId="979"/>
    <cellStyle name="Note 2 3" xfId="980"/>
    <cellStyle name="Note 2 3 2" xfId="981"/>
    <cellStyle name="Note 2 3 3" xfId="982"/>
    <cellStyle name="Note 2 3 4" xfId="983"/>
    <cellStyle name="Note 2 3 5" xfId="984"/>
    <cellStyle name="Note 2 3 6" xfId="985"/>
    <cellStyle name="Note 2 3 7" xfId="986"/>
    <cellStyle name="Note 2 4" xfId="987"/>
    <cellStyle name="Note 2 4 2" xfId="988"/>
    <cellStyle name="Note 2 4 3" xfId="989"/>
    <cellStyle name="Note 2 4 4" xfId="990"/>
    <cellStyle name="Note 2 4 5" xfId="991"/>
    <cellStyle name="Note 2 4 6" xfId="992"/>
    <cellStyle name="Note 2 4 7" xfId="993"/>
    <cellStyle name="Note 2 5" xfId="994"/>
    <cellStyle name="Note 2 5 2" xfId="995"/>
    <cellStyle name="Note 2 5 3" xfId="996"/>
    <cellStyle name="Note 2 5 4" xfId="997"/>
    <cellStyle name="Note 2 5 5" xfId="998"/>
    <cellStyle name="Note 2 5 6" xfId="999"/>
    <cellStyle name="Note 2 5 7" xfId="1000"/>
    <cellStyle name="Note 2 6" xfId="1001"/>
    <cellStyle name="Note 2 7" xfId="1002"/>
    <cellStyle name="Note 2 8" xfId="1003"/>
    <cellStyle name="Note 2 9" xfId="1004"/>
    <cellStyle name="Note 3" xfId="1005"/>
    <cellStyle name="Note 3 10" xfId="1006"/>
    <cellStyle name="Note 3 2" xfId="1007"/>
    <cellStyle name="Note 3 2 2" xfId="1008"/>
    <cellStyle name="Note 3 2 3" xfId="1009"/>
    <cellStyle name="Note 3 2 4" xfId="1010"/>
    <cellStyle name="Note 3 2 5" xfId="1011"/>
    <cellStyle name="Note 3 2 6" xfId="1012"/>
    <cellStyle name="Note 3 2 7" xfId="1013"/>
    <cellStyle name="Note 3 3" xfId="1014"/>
    <cellStyle name="Note 3 3 2" xfId="1015"/>
    <cellStyle name="Note 3 3 3" xfId="1016"/>
    <cellStyle name="Note 3 3 4" xfId="1017"/>
    <cellStyle name="Note 3 3 5" xfId="1018"/>
    <cellStyle name="Note 3 3 6" xfId="1019"/>
    <cellStyle name="Note 3 3 7" xfId="1020"/>
    <cellStyle name="Note 3 4" xfId="1021"/>
    <cellStyle name="Note 3 4 2" xfId="1022"/>
    <cellStyle name="Note 3 4 3" xfId="1023"/>
    <cellStyle name="Note 3 4 4" xfId="1024"/>
    <cellStyle name="Note 3 4 5" xfId="1025"/>
    <cellStyle name="Note 3 4 6" xfId="1026"/>
    <cellStyle name="Note 3 4 7" xfId="1027"/>
    <cellStyle name="Note 3 5" xfId="1028"/>
    <cellStyle name="Note 3 5 2" xfId="1029"/>
    <cellStyle name="Note 3 5 3" xfId="1030"/>
    <cellStyle name="Note 3 5 4" xfId="1031"/>
    <cellStyle name="Note 3 5 5" xfId="1032"/>
    <cellStyle name="Note 3 5 6" xfId="1033"/>
    <cellStyle name="Note 3 5 7" xfId="1034"/>
    <cellStyle name="Note 3 6" xfId="1035"/>
    <cellStyle name="Note 3 7" xfId="1036"/>
    <cellStyle name="Note 3 8" xfId="1037"/>
    <cellStyle name="Note 3 9" xfId="1038"/>
    <cellStyle name="Note 4" xfId="1039"/>
    <cellStyle name="Note 4 10" xfId="1040"/>
    <cellStyle name="Note 4 2" xfId="1041"/>
    <cellStyle name="Note 4 2 2" xfId="1042"/>
    <cellStyle name="Note 4 2 3" xfId="1043"/>
    <cellStyle name="Note 4 2 4" xfId="1044"/>
    <cellStyle name="Note 4 2 5" xfId="1045"/>
    <cellStyle name="Note 4 2 6" xfId="1046"/>
    <cellStyle name="Note 4 2 7" xfId="1047"/>
    <cellStyle name="Note 4 3" xfId="1048"/>
    <cellStyle name="Note 4 3 2" xfId="1049"/>
    <cellStyle name="Note 4 3 3" xfId="1050"/>
    <cellStyle name="Note 4 3 4" xfId="1051"/>
    <cellStyle name="Note 4 3 5" xfId="1052"/>
    <cellStyle name="Note 4 3 6" xfId="1053"/>
    <cellStyle name="Note 4 3 7" xfId="1054"/>
    <cellStyle name="Note 4 4" xfId="1055"/>
    <cellStyle name="Note 4 4 2" xfId="1056"/>
    <cellStyle name="Note 4 4 3" xfId="1057"/>
    <cellStyle name="Note 4 4 4" xfId="1058"/>
    <cellStyle name="Note 4 4 5" xfId="1059"/>
    <cellStyle name="Note 4 4 6" xfId="1060"/>
    <cellStyle name="Note 4 4 7" xfId="1061"/>
    <cellStyle name="Note 4 5" xfId="1062"/>
    <cellStyle name="Note 4 5 2" xfId="1063"/>
    <cellStyle name="Note 4 5 3" xfId="1064"/>
    <cellStyle name="Note 4 5 4" xfId="1065"/>
    <cellStyle name="Note 4 5 5" xfId="1066"/>
    <cellStyle name="Note 4 5 6" xfId="1067"/>
    <cellStyle name="Note 4 5 7" xfId="1068"/>
    <cellStyle name="Note 4 6" xfId="1069"/>
    <cellStyle name="Note 4 7" xfId="1070"/>
    <cellStyle name="Note 4 8" xfId="1071"/>
    <cellStyle name="Note 4 9" xfId="1072"/>
    <cellStyle name="Note 5" xfId="1073"/>
    <cellStyle name="Note 5 10" xfId="1074"/>
    <cellStyle name="Note 5 2" xfId="1075"/>
    <cellStyle name="Note 5 2 2" xfId="1076"/>
    <cellStyle name="Note 5 2 3" xfId="1077"/>
    <cellStyle name="Note 5 2 4" xfId="1078"/>
    <cellStyle name="Note 5 2 5" xfId="1079"/>
    <cellStyle name="Note 5 2 6" xfId="1080"/>
    <cellStyle name="Note 5 2 7" xfId="1081"/>
    <cellStyle name="Note 5 3" xfId="1082"/>
    <cellStyle name="Note 5 3 2" xfId="1083"/>
    <cellStyle name="Note 5 3 3" xfId="1084"/>
    <cellStyle name="Note 5 3 4" xfId="1085"/>
    <cellStyle name="Note 5 3 5" xfId="1086"/>
    <cellStyle name="Note 5 3 6" xfId="1087"/>
    <cellStyle name="Note 5 3 7" xfId="1088"/>
    <cellStyle name="Note 5 4" xfId="1089"/>
    <cellStyle name="Note 5 4 2" xfId="1090"/>
    <cellStyle name="Note 5 4 3" xfId="1091"/>
    <cellStyle name="Note 5 4 4" xfId="1092"/>
    <cellStyle name="Note 5 4 5" xfId="1093"/>
    <cellStyle name="Note 5 4 6" xfId="1094"/>
    <cellStyle name="Note 5 4 7" xfId="1095"/>
    <cellStyle name="Note 5 5" xfId="1096"/>
    <cellStyle name="Note 5 5 2" xfId="1097"/>
    <cellStyle name="Note 5 5 3" xfId="1098"/>
    <cellStyle name="Note 5 5 4" xfId="1099"/>
    <cellStyle name="Note 5 5 5" xfId="1100"/>
    <cellStyle name="Note 5 5 6" xfId="1101"/>
    <cellStyle name="Note 5 5 7" xfId="1102"/>
    <cellStyle name="Note 5 6" xfId="1103"/>
    <cellStyle name="Note 5 7" xfId="1104"/>
    <cellStyle name="Note 5 8" xfId="1105"/>
    <cellStyle name="Note 5 9" xfId="1106"/>
    <cellStyle name="Note 6" xfId="1107"/>
    <cellStyle name="Note 6 10" xfId="1108"/>
    <cellStyle name="Note 6 11" xfId="1109"/>
    <cellStyle name="Note 6 2" xfId="1110"/>
    <cellStyle name="Note 6 2 2" xfId="1111"/>
    <cellStyle name="Note 6 2 3" xfId="1112"/>
    <cellStyle name="Note 6 2 4" xfId="1113"/>
    <cellStyle name="Note 6 2 5" xfId="1114"/>
    <cellStyle name="Note 6 2 6" xfId="1115"/>
    <cellStyle name="Note 6 2 7" xfId="1116"/>
    <cellStyle name="Note 6 3" xfId="1117"/>
    <cellStyle name="Note 6 3 2" xfId="1118"/>
    <cellStyle name="Note 6 3 3" xfId="1119"/>
    <cellStyle name="Note 6 3 4" xfId="1120"/>
    <cellStyle name="Note 6 3 5" xfId="1121"/>
    <cellStyle name="Note 6 3 6" xfId="1122"/>
    <cellStyle name="Note 6 3 7" xfId="1123"/>
    <cellStyle name="Note 6 4" xfId="1124"/>
    <cellStyle name="Note 6 4 2" xfId="1125"/>
    <cellStyle name="Note 6 4 3" xfId="1126"/>
    <cellStyle name="Note 6 4 4" xfId="1127"/>
    <cellStyle name="Note 6 4 5" xfId="1128"/>
    <cellStyle name="Note 6 4 6" xfId="1129"/>
    <cellStyle name="Note 6 4 7" xfId="1130"/>
    <cellStyle name="Note 6 5" xfId="1131"/>
    <cellStyle name="Note 6 5 2" xfId="1132"/>
    <cellStyle name="Note 6 5 3" xfId="1133"/>
    <cellStyle name="Note 6 5 4" xfId="1134"/>
    <cellStyle name="Note 6 5 5" xfId="1135"/>
    <cellStyle name="Note 6 5 6" xfId="1136"/>
    <cellStyle name="Note 6 5 7" xfId="1137"/>
    <cellStyle name="Note 6 6" xfId="1138"/>
    <cellStyle name="Note 6 7" xfId="1139"/>
    <cellStyle name="Note 6 8" xfId="1140"/>
    <cellStyle name="Note 6 9" xfId="1141"/>
    <cellStyle name="Note 7" xfId="1142"/>
    <cellStyle name="Note 7 10" xfId="1143"/>
    <cellStyle name="Note 7 11" xfId="1144"/>
    <cellStyle name="Note 7 2" xfId="1145"/>
    <cellStyle name="Note 7 2 2" xfId="1146"/>
    <cellStyle name="Note 7 2 3" xfId="1147"/>
    <cellStyle name="Note 7 2 4" xfId="1148"/>
    <cellStyle name="Note 7 2 5" xfId="1149"/>
    <cellStyle name="Note 7 2 6" xfId="1150"/>
    <cellStyle name="Note 7 2 7" xfId="1151"/>
    <cellStyle name="Note 7 3" xfId="1152"/>
    <cellStyle name="Note 7 3 2" xfId="1153"/>
    <cellStyle name="Note 7 3 3" xfId="1154"/>
    <cellStyle name="Note 7 3 4" xfId="1155"/>
    <cellStyle name="Note 7 3 5" xfId="1156"/>
    <cellStyle name="Note 7 3 6" xfId="1157"/>
    <cellStyle name="Note 7 3 7" xfId="1158"/>
    <cellStyle name="Note 7 4" xfId="1159"/>
    <cellStyle name="Note 7 4 2" xfId="1160"/>
    <cellStyle name="Note 7 4 3" xfId="1161"/>
    <cellStyle name="Note 7 4 4" xfId="1162"/>
    <cellStyle name="Note 7 4 5" xfId="1163"/>
    <cellStyle name="Note 7 4 6" xfId="1164"/>
    <cellStyle name="Note 7 4 7" xfId="1165"/>
    <cellStyle name="Note 7 5" xfId="1166"/>
    <cellStyle name="Note 7 5 2" xfId="1167"/>
    <cellStyle name="Note 7 5 3" xfId="1168"/>
    <cellStyle name="Note 7 5 4" xfId="1169"/>
    <cellStyle name="Note 7 5 5" xfId="1170"/>
    <cellStyle name="Note 7 5 6" xfId="1171"/>
    <cellStyle name="Note 7 5 7" xfId="1172"/>
    <cellStyle name="Note 7 6" xfId="1173"/>
    <cellStyle name="Note 7 7" xfId="1174"/>
    <cellStyle name="Note 7 8" xfId="1175"/>
    <cellStyle name="Note 7 9" xfId="1176"/>
    <cellStyle name="Note 8" xfId="1177"/>
    <cellStyle name="Note 8 2" xfId="1178"/>
    <cellStyle name="Note 8 3" xfId="1179"/>
    <cellStyle name="Note 8 4" xfId="1180"/>
    <cellStyle name="Note 8 5" xfId="1181"/>
    <cellStyle name="Note 8 6" xfId="1182"/>
    <cellStyle name="Note 8 7" xfId="1183"/>
    <cellStyle name="Output 2" xfId="1184"/>
    <cellStyle name="Output 2 10" xfId="1185"/>
    <cellStyle name="Output 2 11" xfId="1186"/>
    <cellStyle name="Output 2 2" xfId="1187"/>
    <cellStyle name="Output 2 2 2" xfId="1188"/>
    <cellStyle name="Output 2 2 3" xfId="1189"/>
    <cellStyle name="Output 2 2 4" xfId="1190"/>
    <cellStyle name="Output 2 2 5" xfId="1191"/>
    <cellStyle name="Output 2 2 6" xfId="1192"/>
    <cellStyle name="Output 2 3" xfId="1193"/>
    <cellStyle name="Output 2 3 2" xfId="1194"/>
    <cellStyle name="Output 2 3 3" xfId="1195"/>
    <cellStyle name="Output 2 3 4" xfId="1196"/>
    <cellStyle name="Output 2 3 5" xfId="1197"/>
    <cellStyle name="Output 2 3 6" xfId="1198"/>
    <cellStyle name="Output 2 4" xfId="1199"/>
    <cellStyle name="Output 2 4 2" xfId="1200"/>
    <cellStyle name="Output 2 4 3" xfId="1201"/>
    <cellStyle name="Output 2 4 4" xfId="1202"/>
    <cellStyle name="Output 2 4 5" xfId="1203"/>
    <cellStyle name="Output 2 4 6" xfId="1204"/>
    <cellStyle name="Output 2 5" xfId="1205"/>
    <cellStyle name="Output 2 5 2" xfId="1206"/>
    <cellStyle name="Output 2 5 3" xfId="1207"/>
    <cellStyle name="Output 2 5 4" xfId="1208"/>
    <cellStyle name="Output 2 5 5" xfId="1209"/>
    <cellStyle name="Output 2 5 6" xfId="1210"/>
    <cellStyle name="Output 2 6" xfId="1211"/>
    <cellStyle name="Output 2 7" xfId="1212"/>
    <cellStyle name="Output 2 8" xfId="1213"/>
    <cellStyle name="Output 2 9" xfId="1214"/>
    <cellStyle name="Output 3" xfId="1215"/>
    <cellStyle name="Output 3 2" xfId="1216"/>
    <cellStyle name="Output 3 2 2" xfId="1217"/>
    <cellStyle name="Output 3 2 3" xfId="1218"/>
    <cellStyle name="Output 3 2 4" xfId="1219"/>
    <cellStyle name="Output 3 2 5" xfId="1220"/>
    <cellStyle name="Output 3 2 6" xfId="1221"/>
    <cellStyle name="Output 3 3" xfId="1222"/>
    <cellStyle name="Output 3 3 2" xfId="1223"/>
    <cellStyle name="Output 3 3 3" xfId="1224"/>
    <cellStyle name="Output 3 3 4" xfId="1225"/>
    <cellStyle name="Output 3 3 5" xfId="1226"/>
    <cellStyle name="Output 3 3 6" xfId="1227"/>
    <cellStyle name="Output 3 4" xfId="1228"/>
    <cellStyle name="Output 3 4 2" xfId="1229"/>
    <cellStyle name="Output 3 4 3" xfId="1230"/>
    <cellStyle name="Output 3 4 4" xfId="1231"/>
    <cellStyle name="Output 3 4 5" xfId="1232"/>
    <cellStyle name="Output 3 4 6" xfId="1233"/>
    <cellStyle name="Output 3 5" xfId="1234"/>
    <cellStyle name="Output 3 5 2" xfId="1235"/>
    <cellStyle name="Output 3 5 3" xfId="1236"/>
    <cellStyle name="Output 3 5 4" xfId="1237"/>
    <cellStyle name="Output 3 5 5" xfId="1238"/>
    <cellStyle name="Output 3 5 6" xfId="1239"/>
    <cellStyle name="Output 3 6" xfId="1240"/>
    <cellStyle name="Output 3 7" xfId="1241"/>
    <cellStyle name="Output 3 8" xfId="1242"/>
    <cellStyle name="Output 3 9" xfId="1243"/>
    <cellStyle name="Output 4" xfId="1244"/>
    <cellStyle name="Output 4 2" xfId="1245"/>
    <cellStyle name="Output 4 2 2" xfId="1246"/>
    <cellStyle name="Output 4 2 3" xfId="1247"/>
    <cellStyle name="Output 4 2 4" xfId="1248"/>
    <cellStyle name="Output 4 2 5" xfId="1249"/>
    <cellStyle name="Output 4 2 6" xfId="1250"/>
    <cellStyle name="Output 4 3" xfId="1251"/>
    <cellStyle name="Output 4 3 2" xfId="1252"/>
    <cellStyle name="Output 4 3 3" xfId="1253"/>
    <cellStyle name="Output 4 3 4" xfId="1254"/>
    <cellStyle name="Output 4 3 5" xfId="1255"/>
    <cellStyle name="Output 4 3 6" xfId="1256"/>
    <cellStyle name="Output 4 4" xfId="1257"/>
    <cellStyle name="Output 4 4 2" xfId="1258"/>
    <cellStyle name="Output 4 4 3" xfId="1259"/>
    <cellStyle name="Output 4 4 4" xfId="1260"/>
    <cellStyle name="Output 4 4 5" xfId="1261"/>
    <cellStyle name="Output 4 4 6" xfId="1262"/>
    <cellStyle name="Output 4 5" xfId="1263"/>
    <cellStyle name="Output 4 5 2" xfId="1264"/>
    <cellStyle name="Output 4 5 3" xfId="1265"/>
    <cellStyle name="Output 4 5 4" xfId="1266"/>
    <cellStyle name="Output 4 5 5" xfId="1267"/>
    <cellStyle name="Output 4 5 6" xfId="1268"/>
    <cellStyle name="Output 4 6" xfId="1269"/>
    <cellStyle name="Output 4 7" xfId="1270"/>
    <cellStyle name="Output 4 8" xfId="1271"/>
    <cellStyle name="Output 4 9" xfId="1272"/>
    <cellStyle name="Output 5" xfId="1273"/>
    <cellStyle name="Output 5 2" xfId="1274"/>
    <cellStyle name="Output 5 2 2" xfId="1275"/>
    <cellStyle name="Output 5 2 3" xfId="1276"/>
    <cellStyle name="Output 5 2 4" xfId="1277"/>
    <cellStyle name="Output 5 2 5" xfId="1278"/>
    <cellStyle name="Output 5 2 6" xfId="1279"/>
    <cellStyle name="Output 5 3" xfId="1280"/>
    <cellStyle name="Output 5 3 2" xfId="1281"/>
    <cellStyle name="Output 5 3 3" xfId="1282"/>
    <cellStyle name="Output 5 3 4" xfId="1283"/>
    <cellStyle name="Output 5 3 5" xfId="1284"/>
    <cellStyle name="Output 5 3 6" xfId="1285"/>
    <cellStyle name="Output 5 4" xfId="1286"/>
    <cellStyle name="Output 5 4 2" xfId="1287"/>
    <cellStyle name="Output 5 4 3" xfId="1288"/>
    <cellStyle name="Output 5 4 4" xfId="1289"/>
    <cellStyle name="Output 5 4 5" xfId="1290"/>
    <cellStyle name="Output 5 4 6" xfId="1291"/>
    <cellStyle name="Output 5 5" xfId="1292"/>
    <cellStyle name="Output 5 5 2" xfId="1293"/>
    <cellStyle name="Output 5 5 3" xfId="1294"/>
    <cellStyle name="Output 5 5 4" xfId="1295"/>
    <cellStyle name="Output 5 5 5" xfId="1296"/>
    <cellStyle name="Output 5 5 6" xfId="1297"/>
    <cellStyle name="Output 5 6" xfId="1298"/>
    <cellStyle name="Output 5 7" xfId="1299"/>
    <cellStyle name="Output 5 8" xfId="1300"/>
    <cellStyle name="Output 5 9" xfId="1301"/>
    <cellStyle name="Output 6" xfId="1302"/>
    <cellStyle name="Output 6 10" xfId="1303"/>
    <cellStyle name="Output 6 2" xfId="1304"/>
    <cellStyle name="Output 6 2 2" xfId="1305"/>
    <cellStyle name="Output 6 2 3" xfId="1306"/>
    <cellStyle name="Output 6 2 4" xfId="1307"/>
    <cellStyle name="Output 6 2 5" xfId="1308"/>
    <cellStyle name="Output 6 2 6" xfId="1309"/>
    <cellStyle name="Output 6 3" xfId="1310"/>
    <cellStyle name="Output 6 3 2" xfId="1311"/>
    <cellStyle name="Output 6 3 3" xfId="1312"/>
    <cellStyle name="Output 6 3 4" xfId="1313"/>
    <cellStyle name="Output 6 3 5" xfId="1314"/>
    <cellStyle name="Output 6 3 6" xfId="1315"/>
    <cellStyle name="Output 6 4" xfId="1316"/>
    <cellStyle name="Output 6 4 2" xfId="1317"/>
    <cellStyle name="Output 6 4 3" xfId="1318"/>
    <cellStyle name="Output 6 4 4" xfId="1319"/>
    <cellStyle name="Output 6 4 5" xfId="1320"/>
    <cellStyle name="Output 6 4 6" xfId="1321"/>
    <cellStyle name="Output 6 5" xfId="1322"/>
    <cellStyle name="Output 6 5 2" xfId="1323"/>
    <cellStyle name="Output 6 5 3" xfId="1324"/>
    <cellStyle name="Output 6 5 4" xfId="1325"/>
    <cellStyle name="Output 6 5 5" xfId="1326"/>
    <cellStyle name="Output 6 5 6" xfId="1327"/>
    <cellStyle name="Output 6 6" xfId="1328"/>
    <cellStyle name="Output 6 7" xfId="1329"/>
    <cellStyle name="Output 6 8" xfId="1330"/>
    <cellStyle name="Output 6 9" xfId="1331"/>
    <cellStyle name="Output 7" xfId="1332"/>
    <cellStyle name="Output 7 10" xfId="1333"/>
    <cellStyle name="Output 7 2" xfId="1334"/>
    <cellStyle name="Output 7 2 2" xfId="1335"/>
    <cellStyle name="Output 7 2 3" xfId="1336"/>
    <cellStyle name="Output 7 2 4" xfId="1337"/>
    <cellStyle name="Output 7 2 5" xfId="1338"/>
    <cellStyle name="Output 7 2 6" xfId="1339"/>
    <cellStyle name="Output 7 3" xfId="1340"/>
    <cellStyle name="Output 7 3 2" xfId="1341"/>
    <cellStyle name="Output 7 3 3" xfId="1342"/>
    <cellStyle name="Output 7 3 4" xfId="1343"/>
    <cellStyle name="Output 7 3 5" xfId="1344"/>
    <cellStyle name="Output 7 3 6" xfId="1345"/>
    <cellStyle name="Output 7 4" xfId="1346"/>
    <cellStyle name="Output 7 4 2" xfId="1347"/>
    <cellStyle name="Output 7 4 3" xfId="1348"/>
    <cellStyle name="Output 7 4 4" xfId="1349"/>
    <cellStyle name="Output 7 4 5" xfId="1350"/>
    <cellStyle name="Output 7 4 6" xfId="1351"/>
    <cellStyle name="Output 7 5" xfId="1352"/>
    <cellStyle name="Output 7 5 2" xfId="1353"/>
    <cellStyle name="Output 7 5 3" xfId="1354"/>
    <cellStyle name="Output 7 5 4" xfId="1355"/>
    <cellStyle name="Output 7 5 5" xfId="1356"/>
    <cellStyle name="Output 7 5 6" xfId="1357"/>
    <cellStyle name="Output 7 6" xfId="1358"/>
    <cellStyle name="Output 7 7" xfId="1359"/>
    <cellStyle name="Output 7 8" xfId="1360"/>
    <cellStyle name="Output 7 9" xfId="1361"/>
    <cellStyle name="Output 8" xfId="1362"/>
    <cellStyle name="Output 8 2" xfId="1363"/>
    <cellStyle name="Output 8 3" xfId="1364"/>
    <cellStyle name="Output 8 4" xfId="1365"/>
    <cellStyle name="Output 8 5" xfId="1366"/>
    <cellStyle name="Output 8 6" xfId="1367"/>
    <cellStyle name="Percent 10" xfId="1368"/>
    <cellStyle name="Percent 10 2" xfId="1797"/>
    <cellStyle name="Percent 11" xfId="1369"/>
    <cellStyle name="Percent 11 2" xfId="1798"/>
    <cellStyle name="Percent 2" xfId="1370"/>
    <cellStyle name="Percent 2 2" xfId="1371"/>
    <cellStyle name="Percent 2 3" xfId="1622"/>
    <cellStyle name="Percent 3" xfId="1372"/>
    <cellStyle name="Percent 3 2" xfId="1373"/>
    <cellStyle name="Percent 4" xfId="1374"/>
    <cellStyle name="Percent 5" xfId="5"/>
    <cellStyle name="Percent 6" xfId="1375"/>
    <cellStyle name="Percent 6 2" xfId="1799"/>
    <cellStyle name="Percent 7" xfId="1376"/>
    <cellStyle name="Percent 7 2" xfId="1800"/>
    <cellStyle name="Percent 8" xfId="1377"/>
    <cellStyle name="Percent 8 2" xfId="1801"/>
    <cellStyle name="Percent 9" xfId="1378"/>
    <cellStyle name="Percent 9 2" xfId="1802"/>
    <cellStyle name="Porcentaje 2" xfId="1635"/>
    <cellStyle name="Porcentual 10" xfId="1379"/>
    <cellStyle name="Porcentual 10 2" xfId="1380"/>
    <cellStyle name="Porcentual 2" xfId="1381"/>
    <cellStyle name="Porcentual 2 2" xfId="1382"/>
    <cellStyle name="Porcentual 2 3" xfId="1383"/>
    <cellStyle name="Porcentual 3" xfId="1384"/>
    <cellStyle name="Porcentual 4" xfId="1385"/>
    <cellStyle name="Porcentual 4 2" xfId="1386"/>
    <cellStyle name="Porcentual 4 2 2" xfId="1387"/>
    <cellStyle name="Porcentual 4 3" xfId="1388"/>
    <cellStyle name="Porcentual 4 3 2" xfId="1389"/>
    <cellStyle name="Porcentual 5" xfId="1390"/>
    <cellStyle name="Porcentual 5 2" xfId="1391"/>
    <cellStyle name="Porcentual 6" xfId="1392"/>
    <cellStyle name="Porcentual 6 2" xfId="1393"/>
    <cellStyle name="Porcentual 7" xfId="1394"/>
    <cellStyle name="Porcentual 7 2" xfId="1395"/>
    <cellStyle name="Porcentual 8" xfId="1396"/>
    <cellStyle name="Porcentual 8 2" xfId="1397"/>
    <cellStyle name="Porcentual 9" xfId="1398"/>
    <cellStyle name="Porcentual 9 2" xfId="1399"/>
    <cellStyle name="Porcentual 9 3" xfId="1400"/>
    <cellStyle name="Pourcentage" xfId="1636" builtinId="5"/>
    <cellStyle name="PSE_NAC" xfId="1401"/>
    <cellStyle name="PSE1stCol" xfId="1402"/>
    <cellStyle name="PSE1stColHead" xfId="1403"/>
    <cellStyle name="PSE1stColHead2" xfId="1404"/>
    <cellStyle name="PSE1stColHead3" xfId="1405"/>
    <cellStyle name="PSE1stColYear" xfId="1406"/>
    <cellStyle name="PSEHead1" xfId="1407"/>
    <cellStyle name="PSEHeadYear" xfId="1408"/>
    <cellStyle name="PSELastRow" xfId="1409"/>
    <cellStyle name="PSEMediumRow" xfId="1410"/>
    <cellStyle name="PSENotes" xfId="1411"/>
    <cellStyle name="PSENumber" xfId="1412"/>
    <cellStyle name="PSENumberTwoDigit" xfId="1413"/>
    <cellStyle name="PSEPercent" xfId="1414"/>
    <cellStyle name="PSEPercentOneDigit" xfId="1415"/>
    <cellStyle name="PSEPercentTwoDigit" xfId="1416"/>
    <cellStyle name="PSEPerUnit" xfId="1417"/>
    <cellStyle name="PSETableHeadline" xfId="1418"/>
    <cellStyle name="PSETreeParantheses" xfId="1419"/>
    <cellStyle name="PSETreeText" xfId="1420"/>
    <cellStyle name="PSEunit" xfId="1421"/>
    <cellStyle name="PSEunitYear" xfId="1422"/>
    <cellStyle name="Snorm" xfId="1423"/>
    <cellStyle name="socxn" xfId="1424"/>
    <cellStyle name="Standard_Bold" xfId="1425"/>
    <cellStyle name="Title 2" xfId="1426"/>
    <cellStyle name="Total 2" xfId="1427"/>
    <cellStyle name="Total 2 10" xfId="1428"/>
    <cellStyle name="Total 2 11" xfId="1429"/>
    <cellStyle name="Total 2 12" xfId="1430"/>
    <cellStyle name="Total 2 13" xfId="1431"/>
    <cellStyle name="Total 2 2" xfId="1432"/>
    <cellStyle name="Total 2 2 10" xfId="1433"/>
    <cellStyle name="Total 2 2 2" xfId="1434"/>
    <cellStyle name="Total 2 2 2 2" xfId="1435"/>
    <cellStyle name="Total 2 2 2 3" xfId="1436"/>
    <cellStyle name="Total 2 2 2 4" xfId="1437"/>
    <cellStyle name="Total 2 2 2 5" xfId="1438"/>
    <cellStyle name="Total 2 2 2 6" xfId="1439"/>
    <cellStyle name="Total 2 2 2 7" xfId="1440"/>
    <cellStyle name="Total 2 2 2 8" xfId="1441"/>
    <cellStyle name="Total 2 2 3" xfId="1442"/>
    <cellStyle name="Total 2 2 3 2" xfId="1443"/>
    <cellStyle name="Total 2 2 3 3" xfId="1444"/>
    <cellStyle name="Total 2 2 3 4" xfId="1445"/>
    <cellStyle name="Total 2 2 3 5" xfId="1446"/>
    <cellStyle name="Total 2 2 3 6" xfId="1447"/>
    <cellStyle name="Total 2 2 3 7" xfId="1448"/>
    <cellStyle name="Total 2 2 3 8" xfId="1449"/>
    <cellStyle name="Total 2 2 4" xfId="1450"/>
    <cellStyle name="Total 2 2 4 2" xfId="1451"/>
    <cellStyle name="Total 2 2 4 3" xfId="1452"/>
    <cellStyle name="Total 2 2 4 4" xfId="1453"/>
    <cellStyle name="Total 2 2 4 5" xfId="1454"/>
    <cellStyle name="Total 2 2 4 6" xfId="1455"/>
    <cellStyle name="Total 2 2 4 7" xfId="1456"/>
    <cellStyle name="Total 2 2 4 8" xfId="1457"/>
    <cellStyle name="Total 2 2 5" xfId="1458"/>
    <cellStyle name="Total 2 2 6" xfId="1459"/>
    <cellStyle name="Total 2 2 7" xfId="1460"/>
    <cellStyle name="Total 2 2 8" xfId="1461"/>
    <cellStyle name="Total 2 2 9" xfId="1462"/>
    <cellStyle name="Total 2 3" xfId="1463"/>
    <cellStyle name="Total 2 3 10" xfId="1464"/>
    <cellStyle name="Total 2 3 2" xfId="1465"/>
    <cellStyle name="Total 2 3 2 2" xfId="1466"/>
    <cellStyle name="Total 2 3 2 3" xfId="1467"/>
    <cellStyle name="Total 2 3 2 4" xfId="1468"/>
    <cellStyle name="Total 2 3 2 5" xfId="1469"/>
    <cellStyle name="Total 2 3 2 6" xfId="1470"/>
    <cellStyle name="Total 2 3 2 7" xfId="1471"/>
    <cellStyle name="Total 2 3 2 8" xfId="1472"/>
    <cellStyle name="Total 2 3 3" xfId="1473"/>
    <cellStyle name="Total 2 3 3 2" xfId="1474"/>
    <cellStyle name="Total 2 3 3 3" xfId="1475"/>
    <cellStyle name="Total 2 3 3 4" xfId="1476"/>
    <cellStyle name="Total 2 3 3 5" xfId="1477"/>
    <cellStyle name="Total 2 3 3 6" xfId="1478"/>
    <cellStyle name="Total 2 3 3 7" xfId="1479"/>
    <cellStyle name="Total 2 3 3 8" xfId="1480"/>
    <cellStyle name="Total 2 3 4" xfId="1481"/>
    <cellStyle name="Total 2 3 4 2" xfId="1482"/>
    <cellStyle name="Total 2 3 4 3" xfId="1483"/>
    <cellStyle name="Total 2 3 4 4" xfId="1484"/>
    <cellStyle name="Total 2 3 4 5" xfId="1485"/>
    <cellStyle name="Total 2 3 4 6" xfId="1486"/>
    <cellStyle name="Total 2 3 4 7" xfId="1487"/>
    <cellStyle name="Total 2 3 4 8" xfId="1488"/>
    <cellStyle name="Total 2 3 5" xfId="1489"/>
    <cellStyle name="Total 2 3 6" xfId="1490"/>
    <cellStyle name="Total 2 3 7" xfId="1491"/>
    <cellStyle name="Total 2 3 8" xfId="1492"/>
    <cellStyle name="Total 2 3 9" xfId="1493"/>
    <cellStyle name="Total 2 4" xfId="1494"/>
    <cellStyle name="Total 2 4 10" xfId="1495"/>
    <cellStyle name="Total 2 4 11" xfId="1496"/>
    <cellStyle name="Total 2 4 2" xfId="1497"/>
    <cellStyle name="Total 2 4 2 2" xfId="1498"/>
    <cellStyle name="Total 2 4 2 3" xfId="1499"/>
    <cellStyle name="Total 2 4 2 4" xfId="1500"/>
    <cellStyle name="Total 2 4 2 5" xfId="1501"/>
    <cellStyle name="Total 2 4 2 6" xfId="1502"/>
    <cellStyle name="Total 2 4 2 7" xfId="1503"/>
    <cellStyle name="Total 2 4 2 8" xfId="1504"/>
    <cellStyle name="Total 2 4 3" xfId="1505"/>
    <cellStyle name="Total 2 4 3 2" xfId="1506"/>
    <cellStyle name="Total 2 4 3 3" xfId="1507"/>
    <cellStyle name="Total 2 4 3 4" xfId="1508"/>
    <cellStyle name="Total 2 4 3 5" xfId="1509"/>
    <cellStyle name="Total 2 4 3 6" xfId="1510"/>
    <cellStyle name="Total 2 4 3 7" xfId="1511"/>
    <cellStyle name="Total 2 4 3 8" xfId="1512"/>
    <cellStyle name="Total 2 4 4" xfId="1513"/>
    <cellStyle name="Total 2 4 4 2" xfId="1514"/>
    <cellStyle name="Total 2 4 4 3" xfId="1515"/>
    <cellStyle name="Total 2 4 4 4" xfId="1516"/>
    <cellStyle name="Total 2 4 4 5" xfId="1517"/>
    <cellStyle name="Total 2 4 4 6" xfId="1518"/>
    <cellStyle name="Total 2 4 4 7" xfId="1519"/>
    <cellStyle name="Total 2 4 4 8" xfId="1520"/>
    <cellStyle name="Total 2 4 5" xfId="1521"/>
    <cellStyle name="Total 2 4 6" xfId="1522"/>
    <cellStyle name="Total 2 4 7" xfId="1523"/>
    <cellStyle name="Total 2 4 8" xfId="1524"/>
    <cellStyle name="Total 2 4 9" xfId="1525"/>
    <cellStyle name="Total 2 5" xfId="1526"/>
    <cellStyle name="Total 2 5 10" xfId="1527"/>
    <cellStyle name="Total 2 5 11" xfId="1528"/>
    <cellStyle name="Total 2 5 2" xfId="1529"/>
    <cellStyle name="Total 2 5 2 2" xfId="1530"/>
    <cellStyle name="Total 2 5 2 3" xfId="1531"/>
    <cellStyle name="Total 2 5 2 4" xfId="1532"/>
    <cellStyle name="Total 2 5 2 5" xfId="1533"/>
    <cellStyle name="Total 2 5 2 6" xfId="1534"/>
    <cellStyle name="Total 2 5 2 7" xfId="1535"/>
    <cellStyle name="Total 2 5 2 8" xfId="1536"/>
    <cellStyle name="Total 2 5 3" xfId="1537"/>
    <cellStyle name="Total 2 5 3 2" xfId="1538"/>
    <cellStyle name="Total 2 5 3 3" xfId="1539"/>
    <cellStyle name="Total 2 5 3 4" xfId="1540"/>
    <cellStyle name="Total 2 5 3 5" xfId="1541"/>
    <cellStyle name="Total 2 5 3 6" xfId="1542"/>
    <cellStyle name="Total 2 5 3 7" xfId="1543"/>
    <cellStyle name="Total 2 5 3 8" xfId="1544"/>
    <cellStyle name="Total 2 5 4" xfId="1545"/>
    <cellStyle name="Total 2 5 4 2" xfId="1546"/>
    <cellStyle name="Total 2 5 4 3" xfId="1547"/>
    <cellStyle name="Total 2 5 4 4" xfId="1548"/>
    <cellStyle name="Total 2 5 4 5" xfId="1549"/>
    <cellStyle name="Total 2 5 4 6" xfId="1550"/>
    <cellStyle name="Total 2 5 4 7" xfId="1551"/>
    <cellStyle name="Total 2 5 4 8" xfId="1552"/>
    <cellStyle name="Total 2 5 5" xfId="1553"/>
    <cellStyle name="Total 2 5 6" xfId="1554"/>
    <cellStyle name="Total 2 5 7" xfId="1555"/>
    <cellStyle name="Total 2 5 8" xfId="1556"/>
    <cellStyle name="Total 2 5 9" xfId="1557"/>
    <cellStyle name="Total 2 6" xfId="1558"/>
    <cellStyle name="Total 2 6 2" xfId="1559"/>
    <cellStyle name="Total 2 6 3" xfId="1560"/>
    <cellStyle name="Total 2 6 4" xfId="1561"/>
    <cellStyle name="Total 2 6 5" xfId="1562"/>
    <cellStyle name="Total 2 6 6" xfId="1563"/>
    <cellStyle name="Total 2 6 7" xfId="1564"/>
    <cellStyle name="Total 2 6 8" xfId="1565"/>
    <cellStyle name="Total 2 7" xfId="1566"/>
    <cellStyle name="Total 2 7 2" xfId="1567"/>
    <cellStyle name="Total 2 7 3" xfId="1568"/>
    <cellStyle name="Total 2 7 4" xfId="1569"/>
    <cellStyle name="Total 2 7 5" xfId="1570"/>
    <cellStyle name="Total 2 7 6" xfId="1571"/>
    <cellStyle name="Total 2 7 7" xfId="1572"/>
    <cellStyle name="Total 2 7 8" xfId="1573"/>
    <cellStyle name="Total 2 8" xfId="1574"/>
    <cellStyle name="Total 2 8 2" xfId="1575"/>
    <cellStyle name="Total 2 8 3" xfId="1576"/>
    <cellStyle name="Total 2 8 4" xfId="1577"/>
    <cellStyle name="Total 2 8 5" xfId="1578"/>
    <cellStyle name="Total 2 8 6" xfId="1579"/>
    <cellStyle name="Total 2 8 7" xfId="1580"/>
    <cellStyle name="Total 2 8 8" xfId="1581"/>
    <cellStyle name="Total 2 9" xfId="1582"/>
    <cellStyle name="Total 2 9 2" xfId="1583"/>
    <cellStyle name="Total 2 9 3" xfId="1584"/>
    <cellStyle name="Total 2 9 4" xfId="1585"/>
    <cellStyle name="Total 2 9 5" xfId="1586"/>
    <cellStyle name="Total 2 9 6" xfId="1587"/>
    <cellStyle name="Total 2 9 7" xfId="1588"/>
    <cellStyle name="Total 2 9 8" xfId="1589"/>
    <cellStyle name="Währung [0]_CoAsDCol" xfId="1590"/>
    <cellStyle name="Währung_CoAsDCol" xfId="1591"/>
    <cellStyle name="Warning Text 2" xfId="1592"/>
    <cellStyle name="Wrapped" xfId="1593"/>
    <cellStyle name="標準_SOCX_JPN97" xfId="1594"/>
  </cellStyles>
  <dxfs count="73">
    <dxf>
      <font>
        <b val="0"/>
        <i val="0"/>
        <strike val="0"/>
        <condense val="0"/>
        <extend val="0"/>
        <outline val="0"/>
        <shadow val="0"/>
        <u val="none"/>
        <vertAlign val="baseline"/>
        <sz val="10"/>
        <color theme="1"/>
        <name val="Garamond"/>
        <scheme val="none"/>
      </font>
      <numFmt numFmtId="2" formatCode="0.00"/>
      <fill>
        <patternFill patternType="solid">
          <fgColor indexed="64"/>
          <bgColor theme="5" tint="0.79998168889431442"/>
        </patternFill>
      </fill>
    </dxf>
    <dxf>
      <font>
        <b val="0"/>
        <i val="0"/>
        <strike val="0"/>
        <condense val="0"/>
        <extend val="0"/>
        <outline val="0"/>
        <shadow val="0"/>
        <u val="none"/>
        <vertAlign val="baseline"/>
        <sz val="10"/>
        <color theme="1"/>
        <name val="Garamond"/>
        <scheme val="none"/>
      </font>
      <numFmt numFmtId="2" formatCode="0.00"/>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theme="5" tint="0.79998168889431442"/>
        </patternFill>
      </fill>
    </dxf>
    <dxf>
      <font>
        <b val="0"/>
        <i val="0"/>
        <strike val="0"/>
        <condense val="0"/>
        <extend val="0"/>
        <outline val="0"/>
        <shadow val="0"/>
        <u val="none"/>
        <vertAlign val="baseline"/>
        <sz val="10"/>
        <color theme="1"/>
        <name val="Garamond"/>
        <scheme val="none"/>
      </font>
      <numFmt numFmtId="2" formatCode="0.00"/>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numFmt numFmtId="2" formatCode="0.00"/>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2" formatCode="0.00"/>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2" formatCode="0.00"/>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2" formatCode="0.00"/>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2" formatCode="0.00"/>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2" formatCode="0.00"/>
      <fill>
        <patternFill patternType="none">
          <fgColor indexed="64"/>
          <bgColor indexed="65"/>
        </patternFill>
      </fill>
      <border>
        <left style="thin">
          <color auto="1"/>
        </left>
        <right style="thin">
          <color theme="0"/>
        </right>
      </border>
    </dxf>
    <dxf>
      <font>
        <b val="0"/>
        <i val="0"/>
        <strike val="0"/>
        <condense val="0"/>
        <extend val="0"/>
        <outline val="0"/>
        <shadow val="0"/>
        <u val="none"/>
        <vertAlign val="baseline"/>
        <sz val="10"/>
        <color theme="1"/>
        <name val="Garamond"/>
        <scheme val="none"/>
      </font>
    </dxf>
    <dxf>
      <font>
        <b val="0"/>
        <i val="0"/>
        <strike val="0"/>
        <condense val="0"/>
        <extend val="0"/>
        <outline val="0"/>
        <shadow val="0"/>
        <u val="none"/>
        <vertAlign val="baseline"/>
        <sz val="10"/>
        <color theme="0"/>
        <name val="Garamond"/>
        <scheme val="none"/>
      </font>
      <fill>
        <patternFill patternType="solid">
          <fgColor indexed="64"/>
          <bgColor theme="4" tint="0.39997558519241921"/>
        </patternFill>
      </fill>
      <alignment horizontal="right" vertical="bottom" textRotation="0" wrapText="0" justifyLastLine="0" shrinkToFit="0"/>
      <border diagonalUp="0" diagonalDown="0" outline="0">
        <left/>
        <right/>
        <top style="thin">
          <color theme="0"/>
        </top>
        <bottom style="thin">
          <color theme="0"/>
        </bottom>
      </border>
    </dxf>
    <dxf>
      <font>
        <strike val="0"/>
        <outline val="0"/>
        <shadow val="0"/>
        <u val="none"/>
        <vertAlign val="baseline"/>
        <sz val="10"/>
        <name val="Garamond"/>
        <scheme val="none"/>
      </font>
    </dxf>
    <dxf>
      <font>
        <strike val="0"/>
        <outline val="0"/>
        <shadow val="0"/>
        <u val="none"/>
        <vertAlign val="baseline"/>
        <sz val="10"/>
        <name val="Garamond"/>
        <scheme val="none"/>
      </font>
    </dxf>
    <dxf>
      <border>
        <bottom style="thin">
          <color rgb="FFFFFFFF"/>
        </bottom>
      </border>
    </dxf>
    <dxf>
      <font>
        <b val="0"/>
        <i val="0"/>
        <strike val="0"/>
        <condense val="0"/>
        <extend val="0"/>
        <outline val="0"/>
        <shadow val="0"/>
        <u val="none"/>
        <vertAlign val="baseline"/>
        <sz val="10"/>
        <color theme="0"/>
        <name val="Garamond"/>
        <scheme val="none"/>
      </font>
      <fill>
        <patternFill patternType="solid">
          <fgColor indexed="64"/>
          <bgColor theme="4"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Garamond"/>
        <scheme val="none"/>
      </font>
      <numFmt numFmtId="2" formatCode="0.00"/>
      <fill>
        <patternFill patternType="solid">
          <fgColor indexed="64"/>
          <bgColor theme="5" tint="0.79998168889431442"/>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theme="5" tint="0.79998168889431442"/>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left style="thin">
          <color auto="1"/>
        </left>
        <right style="thin">
          <color theme="0"/>
        </right>
      </border>
    </dxf>
    <dxf>
      <font>
        <b val="0"/>
        <i val="0"/>
        <strike val="0"/>
        <condense val="0"/>
        <extend val="0"/>
        <outline val="0"/>
        <shadow val="0"/>
        <u val="none"/>
        <vertAlign val="baseline"/>
        <sz val="10"/>
        <color theme="1"/>
        <name val="Garamond"/>
        <scheme val="none"/>
      </font>
    </dxf>
    <dxf>
      <font>
        <b val="0"/>
        <i val="0"/>
        <strike val="0"/>
        <condense val="0"/>
        <extend val="0"/>
        <outline val="0"/>
        <shadow val="0"/>
        <u val="none"/>
        <vertAlign val="baseline"/>
        <sz val="10"/>
        <color theme="0"/>
        <name val="Garamond"/>
        <scheme val="none"/>
      </font>
      <fill>
        <patternFill patternType="solid">
          <fgColor indexed="64"/>
          <bgColor theme="4" tint="0.39997558519241921"/>
        </patternFill>
      </fill>
      <alignment horizontal="right" vertical="bottom" textRotation="0" wrapText="0" justifyLastLine="0" shrinkToFit="0"/>
      <border diagonalUp="0" diagonalDown="0" outline="0">
        <left/>
        <right/>
        <top style="thin">
          <color theme="0"/>
        </top>
        <bottom style="thin">
          <color theme="0"/>
        </bottom>
      </border>
    </dxf>
    <dxf>
      <font>
        <strike val="0"/>
        <outline val="0"/>
        <shadow val="0"/>
        <u val="none"/>
        <vertAlign val="baseline"/>
        <sz val="10"/>
        <name val="Garamond"/>
        <scheme val="none"/>
      </font>
    </dxf>
    <dxf>
      <font>
        <strike val="0"/>
        <outline val="0"/>
        <shadow val="0"/>
        <u val="none"/>
        <vertAlign val="baseline"/>
        <sz val="10"/>
        <name val="Garamond"/>
        <scheme val="none"/>
      </font>
    </dxf>
    <dxf>
      <border>
        <bottom style="thin">
          <color rgb="FFFFFFFF"/>
        </bottom>
      </border>
    </dxf>
    <dxf>
      <font>
        <b val="0"/>
        <i val="0"/>
        <strike val="0"/>
        <condense val="0"/>
        <extend val="0"/>
        <outline val="0"/>
        <shadow val="0"/>
        <u val="none"/>
        <vertAlign val="baseline"/>
        <sz val="10"/>
        <color theme="0"/>
        <name val="Garamond"/>
        <scheme val="none"/>
      </font>
      <fill>
        <patternFill patternType="solid">
          <fgColor indexed="64"/>
          <bgColor theme="4"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Garamond"/>
        <scheme val="none"/>
      </font>
      <numFmt numFmtId="2" formatCode="0.00"/>
      <fill>
        <patternFill patternType="solid">
          <fgColor rgb="FF000000"/>
          <bgColor rgb="FFEBF1DE"/>
        </patternFill>
      </fill>
    </dxf>
    <dxf>
      <font>
        <b val="0"/>
        <i val="0"/>
        <strike val="0"/>
        <condense val="0"/>
        <extend val="0"/>
        <outline val="0"/>
        <shadow val="0"/>
        <u val="none"/>
        <vertAlign val="baseline"/>
        <sz val="10"/>
        <color rgb="FF000000"/>
        <name val="Garamond"/>
        <scheme val="none"/>
      </font>
      <numFmt numFmtId="2" formatCode="0.00"/>
      <fill>
        <patternFill patternType="solid">
          <fgColor rgb="FF000000"/>
          <bgColor rgb="FFEBF1DE"/>
        </patternFill>
      </fill>
    </dxf>
    <dxf>
      <font>
        <b val="0"/>
        <i val="0"/>
        <strike val="0"/>
        <condense val="0"/>
        <extend val="0"/>
        <outline val="0"/>
        <shadow val="0"/>
        <u val="none"/>
        <vertAlign val="baseline"/>
        <sz val="10"/>
        <color rgb="FF000000"/>
        <name val="Garamond"/>
        <scheme val="none"/>
      </font>
      <numFmt numFmtId="169" formatCode="0.0%"/>
      <fill>
        <patternFill patternType="solid">
          <fgColor indexed="64"/>
          <bgColor theme="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0"/>
        <color rgb="FF000000"/>
        <name val="Garamond"/>
        <scheme val="none"/>
      </font>
      <numFmt numFmtId="189" formatCode="_-* #,##0_-;\-* #,##0_-;_-* &quot;-&quot;??_-;_-@_-"/>
      <fill>
        <patternFill patternType="solid">
          <fgColor indexed="64"/>
          <bgColor theme="6" tint="0.79998168889431442"/>
        </patternFill>
      </fill>
    </dxf>
    <dxf>
      <font>
        <b val="0"/>
        <i val="0"/>
        <strike val="0"/>
        <condense val="0"/>
        <extend val="0"/>
        <outline val="0"/>
        <shadow val="0"/>
        <u val="none"/>
        <vertAlign val="baseline"/>
        <sz val="10"/>
        <color auto="1"/>
        <name val="Garamond"/>
        <scheme val="none"/>
      </font>
      <numFmt numFmtId="169" formatCode="0.0%"/>
      <fill>
        <patternFill patternType="solid">
          <fgColor indexed="64"/>
          <bgColor theme="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rgb="FF000000"/>
        <name val="Garamond"/>
        <scheme val="none"/>
      </font>
      <numFmt numFmtId="189" formatCode="_-* #,##0_-;\-* #,##0_-;_-* &quot;-&quot;??_-;_-@_-"/>
      <fill>
        <patternFill patternType="solid">
          <fgColor indexed="64"/>
          <bgColor theme="6" tint="0.79998168889431442"/>
        </patternFill>
      </fill>
    </dxf>
    <dxf>
      <font>
        <b val="0"/>
        <i val="0"/>
        <strike val="0"/>
        <condense val="0"/>
        <extend val="0"/>
        <outline val="0"/>
        <shadow val="0"/>
        <u val="none"/>
        <vertAlign val="baseline"/>
        <sz val="10"/>
        <color rgb="FF000000"/>
        <name val="Garamond"/>
        <scheme val="none"/>
      </font>
      <fill>
        <patternFill patternType="solid">
          <fgColor indexed="64"/>
          <bgColor theme="6"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0"/>
        <color theme="0"/>
        <name val="Garamond"/>
        <scheme val="none"/>
      </font>
      <fill>
        <patternFill patternType="solid">
          <fgColor rgb="FF000000"/>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Garamond"/>
        <scheme val="none"/>
      </font>
      <fill>
        <patternFill patternType="solid">
          <fgColor rgb="FF000000"/>
          <bgColor rgb="FFEBF1DE"/>
        </patternFill>
      </fill>
    </dxf>
    <dxf>
      <font>
        <b val="0"/>
        <i val="0"/>
        <strike val="0"/>
        <condense val="0"/>
        <extend val="0"/>
        <outline val="0"/>
        <shadow val="0"/>
        <u val="none"/>
        <vertAlign val="baseline"/>
        <sz val="10"/>
        <color theme="1"/>
        <name val="Garamond"/>
        <scheme val="none"/>
      </font>
      <fill>
        <patternFill patternType="solid">
          <fgColor indexed="64"/>
          <bgColor rgb="FF9CC142"/>
        </patternFill>
      </fill>
      <alignment horizontal="center" vertical="center" textRotation="0" indent="0" justifyLastLine="0" shrinkToFit="0"/>
    </dxf>
    <dxf>
      <font>
        <b val="0"/>
        <i val="0"/>
        <strike val="0"/>
        <condense val="0"/>
        <extend val="0"/>
        <outline val="0"/>
        <shadow val="0"/>
        <u val="none"/>
        <vertAlign val="baseline"/>
        <sz val="10"/>
        <color theme="1"/>
        <name val="Garamond"/>
        <scheme val="none"/>
      </font>
      <numFmt numFmtId="2" formatCode="0.00"/>
      <fill>
        <patternFill patternType="solid">
          <fgColor indexed="64"/>
          <bgColor theme="5" tint="0.79998168889431442"/>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Garamond"/>
        <scheme val="none"/>
      </font>
      <fill>
        <patternFill patternType="solid">
          <fgColor indexed="64"/>
          <bgColor theme="5" tint="0.79998168889431442"/>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indexed="65"/>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Garamond"/>
        <scheme val="none"/>
      </font>
      <fill>
        <patternFill patternType="solid">
          <fgColor indexed="64"/>
          <bgColor rgb="FFFFFF00"/>
        </patternFill>
      </fill>
    </dxf>
    <dxf>
      <font>
        <b val="0"/>
        <i val="0"/>
        <strike val="0"/>
        <condense val="0"/>
        <extend val="0"/>
        <outline val="0"/>
        <shadow val="0"/>
        <u val="none"/>
        <vertAlign val="baseline"/>
        <sz val="10"/>
        <color theme="1"/>
        <name val="Garamond"/>
        <scheme val="none"/>
      </font>
      <numFmt numFmtId="0" formatCode="General"/>
      <fill>
        <patternFill patternType="none">
          <fgColor indexed="64"/>
          <bgColor auto="1"/>
        </patternFill>
      </fill>
      <border>
        <left style="thin">
          <color auto="1"/>
        </left>
        <right style="thin">
          <color theme="0"/>
        </right>
      </border>
    </dxf>
    <dxf>
      <font>
        <b val="0"/>
        <i val="0"/>
        <strike val="0"/>
        <condense val="0"/>
        <extend val="0"/>
        <outline val="0"/>
        <shadow val="0"/>
        <u val="none"/>
        <vertAlign val="baseline"/>
        <sz val="10"/>
        <color theme="1"/>
        <name val="Garamond"/>
        <scheme val="none"/>
      </font>
    </dxf>
    <dxf>
      <font>
        <b val="0"/>
        <i val="0"/>
        <strike val="0"/>
        <condense val="0"/>
        <extend val="0"/>
        <outline val="0"/>
        <shadow val="0"/>
        <u val="none"/>
        <vertAlign val="baseline"/>
        <sz val="10"/>
        <color theme="0"/>
        <name val="Garamond"/>
        <scheme val="none"/>
      </font>
      <fill>
        <patternFill patternType="solid">
          <fgColor indexed="64"/>
          <bgColor theme="4" tint="0.39997558519241921"/>
        </patternFill>
      </fill>
      <alignment horizontal="right" vertical="bottom" textRotation="0" wrapText="0" justifyLastLine="0" shrinkToFit="0"/>
      <border diagonalUp="0" diagonalDown="0" outline="0">
        <left/>
        <right/>
        <top style="thin">
          <color theme="0"/>
        </top>
        <bottom style="thin">
          <color theme="0"/>
        </bottom>
      </border>
    </dxf>
    <dxf>
      <font>
        <strike val="0"/>
        <outline val="0"/>
        <shadow val="0"/>
        <u val="none"/>
        <vertAlign val="baseline"/>
        <sz val="10"/>
        <name val="Garamond"/>
        <scheme val="none"/>
      </font>
    </dxf>
    <dxf>
      <font>
        <strike val="0"/>
        <outline val="0"/>
        <shadow val="0"/>
        <u val="none"/>
        <vertAlign val="baseline"/>
        <sz val="10"/>
        <name val="Garamond"/>
        <scheme val="none"/>
      </font>
    </dxf>
    <dxf>
      <border>
        <bottom style="thin">
          <color rgb="FFFFFFFF"/>
        </bottom>
      </border>
    </dxf>
    <dxf>
      <font>
        <b val="0"/>
        <i val="0"/>
        <strike val="0"/>
        <condense val="0"/>
        <extend val="0"/>
        <outline val="0"/>
        <shadow val="0"/>
        <u val="none"/>
        <vertAlign val="baseline"/>
        <sz val="10"/>
        <color theme="0"/>
        <name val="Garamond"/>
        <scheme val="none"/>
      </font>
      <fill>
        <patternFill patternType="solid">
          <fgColor indexed="64"/>
          <bgColor theme="4"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S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'A3. Evol Ineq Pov'!$B$14</c:f>
              <c:strCache>
                <c:ptCount val="1"/>
                <c:pt idx="0">
                  <c:v>Headcount $3.1 PPP (from WB POVCAL)</c:v>
                </c:pt>
              </c:strCache>
            </c:strRef>
          </c:tx>
          <c:spPr>
            <a:ln w="25400">
              <a:solidFill>
                <a:srgbClr val="666699"/>
              </a:solidFill>
              <a:prstDash val="solid"/>
            </a:ln>
          </c:spPr>
          <c:marker>
            <c:symbol val="none"/>
          </c:marker>
          <c:cat>
            <c:numRef>
              <c:f>'A3. Evol Ineq Pov'!$C$6:$S$6</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'A3. Evol Ineq Pov'!$C$14:$S$14</c:f>
              <c:numCache>
                <c:formatCode>0.00</c:formatCode>
                <c:ptCount val="17"/>
              </c:numCache>
            </c:numRef>
          </c:val>
          <c:smooth val="0"/>
          <c:extLst xmlns:c16r2="http://schemas.microsoft.com/office/drawing/2015/06/chart">
            <c:ext xmlns:c16="http://schemas.microsoft.com/office/drawing/2014/chart" uri="{C3380CC4-5D6E-409C-BE32-E72D297353CC}">
              <c16:uniqueId val="{00000000-35FA-4701-950B-FE25EA04F42F}"/>
            </c:ext>
          </c:extLst>
        </c:ser>
        <c:ser>
          <c:idx val="1"/>
          <c:order val="1"/>
          <c:tx>
            <c:strRef>
              <c:f>'A3. Evol Ineq Pov'!$B$15</c:f>
              <c:strCache>
                <c:ptCount val="1"/>
              </c:strCache>
            </c:strRef>
          </c:tx>
          <c:spPr>
            <a:ln w="25400">
              <a:solidFill>
                <a:srgbClr val="993366"/>
              </a:solidFill>
              <a:prstDash val="solid"/>
            </a:ln>
          </c:spPr>
          <c:marker>
            <c:symbol val="none"/>
          </c:marker>
          <c:cat>
            <c:numRef>
              <c:f>'A3. Evol Ineq Pov'!$C$6:$S$6</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'A3. Evol Ineq Pov'!$C$15:$S$15</c:f>
              <c:numCache>
                <c:formatCode>0.0</c:formatCode>
                <c:ptCount val="17"/>
              </c:numCache>
            </c:numRef>
          </c:val>
          <c:smooth val="0"/>
          <c:extLst xmlns:c16r2="http://schemas.microsoft.com/office/drawing/2015/06/chart">
            <c:ext xmlns:c16="http://schemas.microsoft.com/office/drawing/2014/chart" uri="{C3380CC4-5D6E-409C-BE32-E72D297353CC}">
              <c16:uniqueId val="{00000001-35FA-4701-950B-FE25EA04F42F}"/>
            </c:ext>
          </c:extLst>
        </c:ser>
        <c:ser>
          <c:idx val="2"/>
          <c:order val="2"/>
          <c:tx>
            <c:strRef>
              <c:f>'A3. Evol Ineq Pov'!$B$22</c:f>
              <c:strCache>
                <c:ptCount val="1"/>
                <c:pt idx="0">
                  <c:v>Headcount National Povline</c:v>
                </c:pt>
              </c:strCache>
            </c:strRef>
          </c:tx>
          <c:spPr>
            <a:ln w="25400">
              <a:solidFill>
                <a:srgbClr val="90713A"/>
              </a:solidFill>
              <a:prstDash val="solid"/>
            </a:ln>
          </c:spPr>
          <c:marker>
            <c:symbol val="none"/>
          </c:marker>
          <c:cat>
            <c:numRef>
              <c:f>'A3. Evol Ineq Pov'!$C$6:$S$6</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'A3. Evol Ineq Pov'!$C$22:$S$22</c:f>
              <c:numCache>
                <c:formatCode>0.0</c:formatCode>
                <c:ptCount val="17"/>
              </c:numCache>
            </c:numRef>
          </c:val>
          <c:smooth val="0"/>
          <c:extLst xmlns:c16r2="http://schemas.microsoft.com/office/drawing/2015/06/chart">
            <c:ext xmlns:c16="http://schemas.microsoft.com/office/drawing/2014/chart" uri="{C3380CC4-5D6E-409C-BE32-E72D297353CC}">
              <c16:uniqueId val="{00000002-35FA-4701-950B-FE25EA04F42F}"/>
            </c:ext>
          </c:extLst>
        </c:ser>
        <c:dLbls>
          <c:showLegendKey val="0"/>
          <c:showVal val="0"/>
          <c:showCatName val="0"/>
          <c:showSerName val="0"/>
          <c:showPercent val="0"/>
          <c:showBubbleSize val="0"/>
        </c:dLbls>
        <c:smooth val="0"/>
        <c:axId val="-2043611584"/>
        <c:axId val="1776707552"/>
      </c:lineChart>
      <c:catAx>
        <c:axId val="-2043611584"/>
        <c:scaling>
          <c:orientation val="minMax"/>
        </c:scaling>
        <c:delete val="0"/>
        <c:axPos val="b"/>
        <c:numFmt formatCode="General" sourceLinked="1"/>
        <c:majorTickMark val="out"/>
        <c:minorTickMark val="none"/>
        <c:tickLblPos val="nextTo"/>
        <c:spPr>
          <a:ln w="3175">
            <a:solidFill>
              <a:srgbClr val="808080"/>
            </a:solidFill>
            <a:prstDash val="solid"/>
          </a:ln>
        </c:spPr>
        <c:crossAx val="1776707552"/>
        <c:crosses val="autoZero"/>
        <c:auto val="1"/>
        <c:lblAlgn val="ctr"/>
        <c:lblOffset val="100"/>
        <c:noMultiLvlLbl val="0"/>
      </c:catAx>
      <c:valAx>
        <c:axId val="1776707552"/>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crossAx val="-2043611584"/>
        <c:crosses val="autoZero"/>
        <c:crossBetween val="between"/>
      </c:valAx>
      <c:spPr>
        <a:solidFill>
          <a:srgbClr val="FFFFFF"/>
        </a:solidFill>
        <a:ln w="25400">
          <a:noFill/>
        </a:ln>
      </c:spPr>
    </c:plotArea>
    <c:legend>
      <c:legendPos val="r"/>
      <c:layout>
        <c:manualLayout>
          <c:xMode val="edge"/>
          <c:yMode val="edge"/>
          <c:x val="0.173170923756482"/>
          <c:y val="0.775437215084956"/>
          <c:w val="0.670732283464567"/>
          <c:h val="0.115789197402956"/>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S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'A3. Evol Ineq Pov'!$B$39</c:f>
              <c:strCache>
                <c:ptCount val="1"/>
                <c:pt idx="0">
                  <c:v>Extreme Poverty Line in daily PPP</c:v>
                </c:pt>
              </c:strCache>
            </c:strRef>
          </c:tx>
          <c:spPr>
            <a:ln w="25400">
              <a:solidFill>
                <a:srgbClr val="666699"/>
              </a:solidFill>
              <a:prstDash val="solid"/>
            </a:ln>
          </c:spPr>
          <c:marker>
            <c:symbol val="none"/>
          </c:marker>
          <c:cat>
            <c:numRef>
              <c:f>'A3. Evol Ineq Pov'!$C$6:$S$6</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'A3. Evol Ineq Pov'!$C$39:$S$39</c:f>
              <c:numCache>
                <c:formatCode>0.00</c:formatCode>
                <c:ptCount val="17"/>
              </c:numCache>
            </c:numRef>
          </c:val>
          <c:smooth val="0"/>
          <c:extLst xmlns:c16r2="http://schemas.microsoft.com/office/drawing/2015/06/chart">
            <c:ext xmlns:c16="http://schemas.microsoft.com/office/drawing/2014/chart" uri="{C3380CC4-5D6E-409C-BE32-E72D297353CC}">
              <c16:uniqueId val="{00000000-3F91-4F15-99D7-07D918A5A179}"/>
            </c:ext>
          </c:extLst>
        </c:ser>
        <c:ser>
          <c:idx val="1"/>
          <c:order val="1"/>
          <c:tx>
            <c:strRef>
              <c:f>'A3. Evol Ineq Pov'!$B$40</c:f>
              <c:strCache>
                <c:ptCount val="1"/>
                <c:pt idx="0">
                  <c:v>Moderate Poverty Line in daily PPP</c:v>
                </c:pt>
              </c:strCache>
            </c:strRef>
          </c:tx>
          <c:spPr>
            <a:ln w="25400">
              <a:solidFill>
                <a:srgbClr val="993366"/>
              </a:solidFill>
              <a:prstDash val="solid"/>
            </a:ln>
          </c:spPr>
          <c:marker>
            <c:symbol val="none"/>
          </c:marker>
          <c:cat>
            <c:numRef>
              <c:f>'A3. Evol Ineq Pov'!$C$6:$S$6</c:f>
              <c:numCache>
                <c:formatCode>General</c:formatCode>
                <c:ptCount val="17"/>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numCache>
            </c:numRef>
          </c:cat>
          <c:val>
            <c:numRef>
              <c:f>'A3. Evol Ineq Pov'!$C$40:$S$40</c:f>
              <c:numCache>
                <c:formatCode>0.00</c:formatCode>
                <c:ptCount val="17"/>
              </c:numCache>
            </c:numRef>
          </c:val>
          <c:smooth val="0"/>
          <c:extLst xmlns:c16r2="http://schemas.microsoft.com/office/drawing/2015/06/chart">
            <c:ext xmlns:c16="http://schemas.microsoft.com/office/drawing/2014/chart" uri="{C3380CC4-5D6E-409C-BE32-E72D297353CC}">
              <c16:uniqueId val="{00000001-3F91-4F15-99D7-07D918A5A179}"/>
            </c:ext>
          </c:extLst>
        </c:ser>
        <c:dLbls>
          <c:showLegendKey val="0"/>
          <c:showVal val="0"/>
          <c:showCatName val="0"/>
          <c:showSerName val="0"/>
          <c:showPercent val="0"/>
          <c:showBubbleSize val="0"/>
        </c:dLbls>
        <c:smooth val="0"/>
        <c:axId val="1780983216"/>
        <c:axId val="1782682912"/>
      </c:lineChart>
      <c:catAx>
        <c:axId val="1780983216"/>
        <c:scaling>
          <c:orientation val="minMax"/>
        </c:scaling>
        <c:delete val="0"/>
        <c:axPos val="b"/>
        <c:numFmt formatCode="General" sourceLinked="1"/>
        <c:majorTickMark val="out"/>
        <c:minorTickMark val="none"/>
        <c:tickLblPos val="nextTo"/>
        <c:spPr>
          <a:ln w="3175">
            <a:solidFill>
              <a:srgbClr val="808080"/>
            </a:solidFill>
            <a:prstDash val="solid"/>
          </a:ln>
        </c:spPr>
        <c:crossAx val="1782682912"/>
        <c:crosses val="autoZero"/>
        <c:auto val="1"/>
        <c:lblAlgn val="ctr"/>
        <c:lblOffset val="100"/>
        <c:noMultiLvlLbl val="0"/>
      </c:catAx>
      <c:valAx>
        <c:axId val="1782682912"/>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crossAx val="1780983216"/>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11</xdr:col>
      <xdr:colOff>205160</xdr:colOff>
      <xdr:row>1</xdr:row>
      <xdr:rowOff>24233</xdr:rowOff>
    </xdr:from>
    <xdr:to>
      <xdr:col>14</xdr:col>
      <xdr:colOff>707671</xdr:colOff>
      <xdr:row>1</xdr:row>
      <xdr:rowOff>993570</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stretch>
          <a:fillRect/>
        </a:stretch>
      </xdr:blipFill>
      <xdr:spPr>
        <a:xfrm>
          <a:off x="8587160" y="218197"/>
          <a:ext cx="2788511" cy="9693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0</xdr:row>
      <xdr:rowOff>1</xdr:rowOff>
    </xdr:from>
    <xdr:to>
      <xdr:col>1</xdr:col>
      <xdr:colOff>2034540</xdr:colOff>
      <xdr:row>0</xdr:row>
      <xdr:rowOff>845821</xdr:rowOff>
    </xdr:to>
    <xdr:pic>
      <xdr:nvPicPr>
        <xdr:cNvPr id="4" name="Imagen 3">
          <a:extLst>
            <a:ext uri="{FF2B5EF4-FFF2-40B4-BE49-F238E27FC236}">
              <a16:creationId xmlns:a16="http://schemas.microsoft.com/office/drawing/2014/main" xmlns="" id="{99BD0678-48B1-4375-BA2A-CF7569BE4A2C}"/>
            </a:ext>
          </a:extLst>
        </xdr:cNvPr>
        <xdr:cNvPicPr>
          <a:picLocks noChangeAspect="1"/>
        </xdr:cNvPicPr>
      </xdr:nvPicPr>
      <xdr:blipFill>
        <a:blip xmlns:r="http://schemas.openxmlformats.org/officeDocument/2006/relationships" r:embed="rId1"/>
        <a:stretch>
          <a:fillRect/>
        </a:stretch>
      </xdr:blipFill>
      <xdr:spPr>
        <a:xfrm>
          <a:off x="45720" y="1"/>
          <a:ext cx="2819400" cy="8458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152400</xdr:colOff>
      <xdr:row>55</xdr:row>
      <xdr:rowOff>0</xdr:rowOff>
    </xdr:from>
    <xdr:to>
      <xdr:col>5</xdr:col>
      <xdr:colOff>317500</xdr:colOff>
      <xdr:row>76</xdr:row>
      <xdr:rowOff>152400</xdr:rowOff>
    </xdr:to>
    <xdr:graphicFrame macro="">
      <xdr:nvGraphicFramePr>
        <xdr:cNvPr id="2" name="Chart 3">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56</xdr:row>
      <xdr:rowOff>63500</xdr:rowOff>
    </xdr:from>
    <xdr:to>
      <xdr:col>15</xdr:col>
      <xdr:colOff>355600</xdr:colOff>
      <xdr:row>78</xdr:row>
      <xdr:rowOff>12700</xdr:rowOff>
    </xdr:to>
    <xdr:graphicFrame macro="">
      <xdr:nvGraphicFramePr>
        <xdr:cNvPr id="3" name="Chart 4">
          <a:extLst>
            <a:ext uri="{FF2B5EF4-FFF2-40B4-BE49-F238E27FC236}">
              <a16:creationId xmlns:a16="http://schemas.microsoft.com/office/drawing/2014/main" xmlns=""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0</xdr:colOff>
      <xdr:row>7</xdr:row>
      <xdr:rowOff>0</xdr:rowOff>
    </xdr:from>
    <xdr:to>
      <xdr:col>27</xdr:col>
      <xdr:colOff>368300</xdr:colOff>
      <xdr:row>55</xdr:row>
      <xdr:rowOff>50800</xdr:rowOff>
    </xdr:to>
    <xdr:pic>
      <xdr:nvPicPr>
        <xdr:cNvPr id="4" name="Picture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3"/>
        <a:stretch>
          <a:fillRect/>
        </a:stretch>
      </xdr:blipFill>
      <xdr:spPr>
        <a:xfrm>
          <a:off x="17726025" y="2057400"/>
          <a:ext cx="4826000" cy="9251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355600</xdr:colOff>
      <xdr:row>2</xdr:row>
      <xdr:rowOff>135467</xdr:rowOff>
    </xdr:from>
    <xdr:to>
      <xdr:col>13</xdr:col>
      <xdr:colOff>423334</xdr:colOff>
      <xdr:row>10</xdr:row>
      <xdr:rowOff>72906</xdr:rowOff>
    </xdr:to>
    <xdr:pic>
      <xdr:nvPicPr>
        <xdr:cNvPr id="14" name="Picture 13">
          <a:extLst>
            <a:ext uri="{FF2B5EF4-FFF2-40B4-BE49-F238E27FC236}">
              <a16:creationId xmlns:a16="http://schemas.microsoft.com/office/drawing/2014/main" xmlns="" id="{00000000-0008-0000-0B00-00000E000000}"/>
            </a:ext>
          </a:extLst>
        </xdr:cNvPr>
        <xdr:cNvPicPr>
          <a:picLocks noChangeAspect="1"/>
        </xdr:cNvPicPr>
      </xdr:nvPicPr>
      <xdr:blipFill>
        <a:blip xmlns:r="http://schemas.openxmlformats.org/officeDocument/2006/relationships" r:embed="rId1"/>
        <a:stretch>
          <a:fillRect/>
        </a:stretch>
      </xdr:blipFill>
      <xdr:spPr>
        <a:xfrm>
          <a:off x="17187333" y="524934"/>
          <a:ext cx="2709334" cy="2532600"/>
        </a:xfrm>
        <a:prstGeom prst="rect">
          <a:avLst/>
        </a:prstGeom>
      </xdr:spPr>
    </xdr:pic>
    <xdr:clientData/>
  </xdr:twoCellAnchor>
  <xdr:twoCellAnchor editAs="oneCell">
    <xdr:from>
      <xdr:col>9</xdr:col>
      <xdr:colOff>491068</xdr:colOff>
      <xdr:row>15</xdr:row>
      <xdr:rowOff>25403</xdr:rowOff>
    </xdr:from>
    <xdr:to>
      <xdr:col>13</xdr:col>
      <xdr:colOff>372534</xdr:colOff>
      <xdr:row>15</xdr:row>
      <xdr:rowOff>980255</xdr:rowOff>
    </xdr:to>
    <xdr:pic>
      <xdr:nvPicPr>
        <xdr:cNvPr id="15" name="Picture 14">
          <a:extLst>
            <a:ext uri="{FF2B5EF4-FFF2-40B4-BE49-F238E27FC236}">
              <a16:creationId xmlns:a16="http://schemas.microsoft.com/office/drawing/2014/main" xmlns="" id="{00000000-0008-0000-0B00-00000F000000}"/>
            </a:ext>
          </a:extLst>
        </xdr:cNvPr>
        <xdr:cNvPicPr>
          <a:picLocks noChangeAspect="1"/>
        </xdr:cNvPicPr>
      </xdr:nvPicPr>
      <xdr:blipFill>
        <a:blip xmlns:r="http://schemas.openxmlformats.org/officeDocument/2006/relationships" r:embed="rId2"/>
        <a:stretch>
          <a:fillRect/>
        </a:stretch>
      </xdr:blipFill>
      <xdr:spPr>
        <a:xfrm>
          <a:off x="17322801" y="2997203"/>
          <a:ext cx="2523066" cy="954852"/>
        </a:xfrm>
        <a:prstGeom prst="rect">
          <a:avLst/>
        </a:prstGeom>
      </xdr:spPr>
    </xdr:pic>
    <xdr:clientData/>
  </xdr:twoCellAnchor>
  <xdr:twoCellAnchor editAs="oneCell">
    <xdr:from>
      <xdr:col>14</xdr:col>
      <xdr:colOff>28991</xdr:colOff>
      <xdr:row>7</xdr:row>
      <xdr:rowOff>251178</xdr:rowOff>
    </xdr:from>
    <xdr:to>
      <xdr:col>20</xdr:col>
      <xdr:colOff>592728</xdr:colOff>
      <xdr:row>22</xdr:row>
      <xdr:rowOff>184887</xdr:rowOff>
    </xdr:to>
    <xdr:pic>
      <xdr:nvPicPr>
        <xdr:cNvPr id="5" name="Picture 4">
          <a:extLst>
            <a:ext uri="{FF2B5EF4-FFF2-40B4-BE49-F238E27FC236}">
              <a16:creationId xmlns:a16="http://schemas.microsoft.com/office/drawing/2014/main" xmlns="" id="{00000000-0008-0000-0B00-000005000000}"/>
            </a:ext>
          </a:extLst>
        </xdr:cNvPr>
        <xdr:cNvPicPr>
          <a:picLocks noChangeAspect="1"/>
        </xdr:cNvPicPr>
      </xdr:nvPicPr>
      <xdr:blipFill>
        <a:blip xmlns:r="http://schemas.openxmlformats.org/officeDocument/2006/relationships" r:embed="rId3"/>
        <a:stretch>
          <a:fillRect/>
        </a:stretch>
      </xdr:blipFill>
      <xdr:spPr>
        <a:xfrm>
          <a:off x="21580506" y="2034309"/>
          <a:ext cx="4489192" cy="54883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21</xdr:col>
      <xdr:colOff>0</xdr:colOff>
      <xdr:row>8</xdr:row>
      <xdr:rowOff>0</xdr:rowOff>
    </xdr:from>
    <xdr:ext cx="14372134" cy="12835801"/>
    <xdr:pic>
      <xdr:nvPicPr>
        <xdr:cNvPr id="2" name="Content Placeholder 4">
          <a:extLst>
            <a:ext uri="{FF2B5EF4-FFF2-40B4-BE49-F238E27FC236}">
              <a16:creationId xmlns:a16="http://schemas.microsoft.com/office/drawing/2014/main" xmlns="" id="{00000000-0008-0000-1600-000002000000}"/>
            </a:ext>
          </a:extLst>
        </xdr:cNvPr>
        <xdr:cNvPicPr>
          <a:picLocks noGrp="1" noChangeAspect="1"/>
        </xdr:cNvPicPr>
      </xdr:nvPicPr>
      <xdr:blipFill>
        <a:blip xmlns:r="http://schemas.openxmlformats.org/officeDocument/2006/relationships" r:embed="rId1"/>
        <a:stretch>
          <a:fillRect/>
        </a:stretch>
      </xdr:blipFill>
      <xdr:spPr>
        <a:xfrm>
          <a:off x="11620500" y="1524000"/>
          <a:ext cx="14372134" cy="12835801"/>
        </a:xfrm>
        <a:prstGeom prst="rect">
          <a:avLst/>
        </a:prstGeom>
      </xdr:spPr>
    </xdr:pic>
    <xdr:clientData/>
  </xdr:oneCellAnchor>
</xdr:wsDr>
</file>

<file path=xl/tables/table1.xml><?xml version="1.0" encoding="utf-8"?>
<table xmlns="http://schemas.openxmlformats.org/spreadsheetml/2006/main" id="1" name="Table1610644" displayName="Table1610644" ref="B25:J33" headerRowDxfId="72" dataDxfId="70" totalsRowDxfId="69" headerRowBorderDxfId="71">
  <autoFilter ref="B25:J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Ratios between concepts of Fiscal Interventions" totalsRowLabel="Total" dataDxfId="68" totalsRowDxfId="67"/>
    <tableColumn id="2" name="Direct tax" dataDxfId="66" totalsRowDxfId="65">
      <calculatedColumnFormula>IF(AND(C9&lt;&gt;"",$C$9&lt;&gt;""),$C$9/C9,"")</calculatedColumnFormula>
    </tableColumn>
    <tableColumn id="3" name="Direct transfers without contributory pensions" dataDxfId="64" totalsRowDxfId="63">
      <calculatedColumnFormula>IF(AND(C9&lt;&gt;"",$C$10&lt;&gt;""),$C$10/C9,"")</calculatedColumnFormula>
    </tableColumn>
    <tableColumn id="4" name="Contributory pensions" dataDxfId="62" totalsRowDxfId="61">
      <calculatedColumnFormula>IF(AND(C9&lt;&gt;"",$C$11&lt;&gt;""),$C$11/C9,"")</calculatedColumnFormula>
    </tableColumn>
    <tableColumn id="5" name="Direct transfers plus pensions" dataDxfId="60" totalsRowDxfId="59">
      <calculatedColumnFormula>IF(AND(C9&lt;&gt;"",$C$12&lt;&gt;""),$C$12/C9,"")</calculatedColumnFormula>
    </tableColumn>
    <tableColumn id="6" name="Indirect tax" dataDxfId="58" totalsRowDxfId="57">
      <calculatedColumnFormula>IF(AND(C9&lt;&gt;"",$C$13&lt;&gt;""),$C$13/C9,"")</calculatedColumnFormula>
    </tableColumn>
    <tableColumn id="7" name="Indirect subsidies" dataDxfId="56">
      <calculatedColumnFormula>IF(AND(C9&lt;&gt;"",$C$14&lt;&gt;""),$C$14/C9,"")</calculatedColumnFormula>
    </tableColumn>
    <tableColumn id="8" name="Education" dataDxfId="55" totalsRowDxfId="54">
      <calculatedColumnFormula>IF(AND(C9&lt;&gt;"",$C$15&lt;&gt;""),$C$15/C9,"")</calculatedColumnFormula>
    </tableColumn>
    <tableColumn id="9" name="Health" totalsRowFunction="sum" dataDxfId="53" totalsRowDxfId="52">
      <calculatedColumnFormula>IF(AND(C9&lt;&gt;"",$C$16&lt;&gt;""),$C$16/C9,"")</calculatedColumnFormula>
    </tableColumn>
  </tableColumns>
  <tableStyleInfo name="TableStyleLight6" showFirstColumn="1" showLastColumn="0" showRowStripes="1" showColumnStripes="0"/>
</table>
</file>

<file path=xl/tables/table2.xml><?xml version="1.0" encoding="utf-8"?>
<table xmlns="http://schemas.openxmlformats.org/spreadsheetml/2006/main" id="2" name="Table2711745" displayName="Table2711745" ref="A7:H20" totalsRowShown="0" headerRowDxfId="51" dataDxfId="50">
  <autoFilter ref="A7:H2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8" name="z" dataDxfId="49"/>
    <tableColumn id="1" name="Concept" dataDxfId="48"/>
    <tableColumn id="2" name="Administrative Accounts (millions of LCU)" dataDxfId="47"/>
    <tableColumn id="3" name="Administrativas as % of Private consumption" dataDxfId="46">
      <calculatedColumnFormula>IF(AND(C8&lt;&gt;"",$C$18&lt;&gt;""),C8/$C$18,"")</calculatedColumnFormula>
    </tableColumn>
    <tableColumn id="4" name="Survey (millions of LCU)" dataDxfId="45"/>
    <tableColumn id="5" name="Survey as % of Disposable Income" dataDxfId="44">
      <calculatedColumnFormula>IF(AND(E8&lt;&gt;"",$E$18&lt;&gt;""),E8/$E$18,"")</calculatedColumnFormula>
    </tableColumn>
    <tableColumn id="6" name="Admin Totals/Survey Totals_x000a_Cols C/E" dataDxfId="43">
      <calculatedColumnFormula>IF(AND(Table2711745[[#This Row],[Administrative Accounts (millions of LCU)]]&lt;&gt;"",Table2711745[[#This Row],[Survey (millions of LCU)]]&lt;&gt;""),Table2711745[[#This Row],[Administrative Accounts (millions of LCU)]]/Table2711745[[#This Row],[Survey (millions of LCU)]],"")</calculatedColumnFormula>
    </tableColumn>
    <tableColumn id="7" name="Cols D/F" dataDxfId="42">
      <calculatedColumnFormula>Table2711745[[#This Row],[Administrativas as % of Private consumption]]/Table2711745[[#This Row],[Survey as % of Disposable Income]]</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3" name="Table161041246" displayName="Table161041246" ref="B37:J45" headerRowDxfId="41" dataDxfId="39" totalsRowDxfId="38" headerRowBorderDxfId="40">
  <autoFilter ref="B37:J4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Ratios between concepts of Fiscal Interventions" totalsRowLabel="Total" dataDxfId="37" totalsRowDxfId="36"/>
    <tableColumn id="2" name="Direct tax" dataDxfId="35" totalsRowDxfId="34">
      <calculatedColumnFormula>IF(AND(E9&lt;&gt;"",$E$9&lt;&gt;""),$E$9/E9,"")</calculatedColumnFormula>
    </tableColumn>
    <tableColumn id="3" name="Direct transfers without contributory pensions" dataDxfId="33" totalsRowDxfId="32">
      <calculatedColumnFormula>IF(AND(E9&lt;&gt;"",$E$10&lt;&gt;""),$E$10/E9,"")</calculatedColumnFormula>
    </tableColumn>
    <tableColumn id="4" name="Contributory pensions" dataDxfId="31" totalsRowDxfId="30">
      <calculatedColumnFormula>IF(AND(E9&lt;&gt;"",$E$11&lt;&gt;""),$E$11/E9,"")</calculatedColumnFormula>
    </tableColumn>
    <tableColumn id="5" name="Direct transfers plus pensions" dataDxfId="29" totalsRowDxfId="28">
      <calculatedColumnFormula>IF(AND(E9&lt;&gt;"",$E$12&lt;&gt;""),$E$12/E9,"")</calculatedColumnFormula>
    </tableColumn>
    <tableColumn id="6" name="Indirect tax" dataDxfId="27" totalsRowDxfId="26">
      <calculatedColumnFormula>IF(AND(E9&lt;&gt;"",$E$13&lt;&gt;""),$E$13/E9,"")</calculatedColumnFormula>
    </tableColumn>
    <tableColumn id="7" name="Indirect subsidies" dataDxfId="25">
      <calculatedColumnFormula>IF(AND(E9&lt;&gt;"",$E$14&lt;&gt;""),$E$14/E9,"")</calculatedColumnFormula>
    </tableColumn>
    <tableColumn id="8" name="Education" dataDxfId="24" totalsRowDxfId="23">
      <calculatedColumnFormula>IF(AND(E9&lt;&gt;"",$E$15&lt;&gt;""),$E$15/E9,"")</calculatedColumnFormula>
    </tableColumn>
    <tableColumn id="9" name="Health" totalsRowFunction="sum" dataDxfId="22" totalsRowDxfId="21">
      <calculatedColumnFormula>IF(AND(E9&lt;&gt;"",$E$16&lt;&gt;""),$E$16/E9,"")</calculatedColumnFormula>
    </tableColumn>
  </tableColumns>
  <tableStyleInfo name="TableStyleLight6" showFirstColumn="1" showLastColumn="0" showRowStripes="1" showColumnStripes="0"/>
</table>
</file>

<file path=xl/tables/table4.xml><?xml version="1.0" encoding="utf-8"?>
<table xmlns="http://schemas.openxmlformats.org/spreadsheetml/2006/main" id="4" name="Table1610451347" displayName="Table1610451347" ref="B49:J57" headerRowDxfId="20" dataDxfId="18" totalsRowDxfId="17" headerRowBorderDxfId="19">
  <autoFilter ref="B49:J5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Fiscal Inteventions" totalsRowLabel="Total" dataDxfId="16" totalsRowDxfId="15"/>
    <tableColumn id="2" name="Direct tax" dataDxfId="14" totalsRowDxfId="13">
      <calculatedColumnFormula>IF(AND(C26&lt;&gt;"",C38&lt;&gt;""),C26/C38,"")</calculatedColumnFormula>
    </tableColumn>
    <tableColumn id="3" name="Direct transfers without contributory pensions" dataDxfId="12" totalsRowDxfId="11">
      <calculatedColumnFormula>IF(AND(D26&lt;&gt;"",D38&lt;&gt;""),D26/D38,"")</calculatedColumnFormula>
    </tableColumn>
    <tableColumn id="4" name="Contributory pensions" dataDxfId="10" totalsRowDxfId="9">
      <calculatedColumnFormula>IF(AND(E26&lt;&gt;"",E38&lt;&gt;""),E26/E38,"")</calculatedColumnFormula>
    </tableColumn>
    <tableColumn id="5" name="Direct transfers plus pensions" dataDxfId="8" totalsRowDxfId="7">
      <calculatedColumnFormula>IF(AND(F26&lt;&gt;"",F38&lt;&gt;""),F26/F38,"")</calculatedColumnFormula>
    </tableColumn>
    <tableColumn id="6" name="Indirect tax" dataDxfId="6" totalsRowDxfId="5">
      <calculatedColumnFormula>IF(AND(G26&lt;&gt;"",G38&lt;&gt;""),G26/G38,"")</calculatedColumnFormula>
    </tableColumn>
    <tableColumn id="7" name="Indirect subsidies" dataDxfId="4">
      <calculatedColumnFormula>IF(AND(H26&lt;&gt;"",H38&lt;&gt;""),H26/H38,"")</calculatedColumnFormula>
    </tableColumn>
    <tableColumn id="8" name="Education" dataDxfId="3" totalsRowDxfId="2">
      <calculatedColumnFormula>IF(AND(I26&lt;&gt;"",I38&lt;&gt;""),I26/I38,"")</calculatedColumnFormula>
    </tableColumn>
    <tableColumn id="9" name="Health" totalsRowFunction="sum" dataDxfId="1" totalsRowDxfId="0">
      <calculatedColumnFormula>IF(AND(J26&lt;&gt;"",J38&lt;&gt;""),J26/J38,"")</calculatedColumnFormula>
    </tableColumn>
  </tableColumns>
  <tableStyleInfo name="TableStyleLight6"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s://www.dropbox.com/sh/cpujfaws5co3gcw/AABLsmxHvArjv_KaBOGL4dBga?dl=0" TargetMode="External"/><Relationship Id="rId12" Type="http://schemas.openxmlformats.org/officeDocument/2006/relationships/hyperlink" Target="https://www.dropbox.com/sh/cpujfaws5co3gcw/AABLsmxHvArjv_KaBOGL4dBga?dl=0" TargetMode="External"/><Relationship Id="rId13" Type="http://schemas.openxmlformats.org/officeDocument/2006/relationships/hyperlink" Target="https://www.dropbox.com/sh/cpujfaws5co3gcw/AABLsmxHvArjv_KaBOGL4dBga?dl=0" TargetMode="External"/><Relationship Id="rId14" Type="http://schemas.openxmlformats.org/officeDocument/2006/relationships/hyperlink" Target="https://www.dropbox.com/sh/cpujfaws5co3gcw/AABLsmxHvArjv_KaBOGL4dBga?dl=0" TargetMode="External"/><Relationship Id="rId15" Type="http://schemas.openxmlformats.org/officeDocument/2006/relationships/hyperlink" Target="http://www.commitmentoequity.org/publications/handbook.php" TargetMode="External"/><Relationship Id="rId16" Type="http://schemas.openxmlformats.org/officeDocument/2006/relationships/printerSettings" Target="../printerSettings/printerSettings1.bin"/><Relationship Id="rId17" Type="http://schemas.openxmlformats.org/officeDocument/2006/relationships/drawing" Target="../drawings/drawing1.xml"/><Relationship Id="rId1" Type="http://schemas.openxmlformats.org/officeDocument/2006/relationships/hyperlink" Target="https://www.dropbox.com/sh/cpujfaws5co3gcw/AABLsmxHvArjv_KaBOGL4dBga?dl=0" TargetMode="External"/><Relationship Id="rId2" Type="http://schemas.openxmlformats.org/officeDocument/2006/relationships/hyperlink" Target="https://www.dropbox.com/sh/cpujfaws5co3gcw/AABLsmxHvArjv_KaBOGL4dBga?dl=0" TargetMode="External"/><Relationship Id="rId3" Type="http://schemas.openxmlformats.org/officeDocument/2006/relationships/hyperlink" Target="https://www.dropbox.com/sh/cpujfaws5co3gcw/AABLsmxHvArjv_KaBOGL4dBga?dl=0" TargetMode="External"/><Relationship Id="rId4" Type="http://schemas.openxmlformats.org/officeDocument/2006/relationships/hyperlink" Target="https://www.dropbox.com/sh/cpujfaws5co3gcw/AABLsmxHvArjv_KaBOGL4dBga?dl=0" TargetMode="External"/><Relationship Id="rId5" Type="http://schemas.openxmlformats.org/officeDocument/2006/relationships/hyperlink" Target="https://www.dropbox.com/sh/cpujfaws5co3gcw/AABLsmxHvArjv_KaBOGL4dBga?dl=0" TargetMode="External"/><Relationship Id="rId6" Type="http://schemas.openxmlformats.org/officeDocument/2006/relationships/hyperlink" Target="https://www.dropbox.com/sh/cpujfaws5co3gcw/AABLsmxHvArjv_KaBOGL4dBga?dl=0" TargetMode="External"/><Relationship Id="rId7" Type="http://schemas.openxmlformats.org/officeDocument/2006/relationships/hyperlink" Target="https://www.dropbox.com/sh/cpujfaws5co3gcw/AABLsmxHvArjv_KaBOGL4dBga?dl=0" TargetMode="External"/><Relationship Id="rId8" Type="http://schemas.openxmlformats.org/officeDocument/2006/relationships/hyperlink" Target="https://www.dropbox.com/sh/cpujfaws5co3gcw/AABLsmxHvArjv_KaBOGL4dBga?dl=0" TargetMode="External"/><Relationship Id="rId9" Type="http://schemas.openxmlformats.org/officeDocument/2006/relationships/hyperlink" Target="https://www.dropbox.com/sh/cpujfaws5co3gcw/AABLsmxHvArjv_KaBOGL4dBga?dl=0" TargetMode="External"/><Relationship Id="rId10" Type="http://schemas.openxmlformats.org/officeDocument/2006/relationships/hyperlink" Target="https://www.dropbox.com/sh/cpujfaws5co3gcw/AABLsmxHvArjv_KaBOGL4dBga?dl=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1" Type="http://schemas.openxmlformats.org/officeDocument/2006/relationships/printerSettings" Target="../printerSettings/printerSettings6.bin"/><Relationship Id="rId2"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tabColor theme="9"/>
  </sheetPr>
  <dimension ref="A1:O29"/>
  <sheetViews>
    <sheetView zoomScale="55" zoomScaleNormal="55" zoomScalePageLayoutView="55" workbookViewId="0">
      <selection activeCell="H16" sqref="H16"/>
    </sheetView>
  </sheetViews>
  <sheetFormatPr baseColWidth="10" defaultColWidth="11.1640625" defaultRowHeight="15" x14ac:dyDescent="0.2"/>
  <cols>
    <col min="1" max="16384" width="11.1640625" style="110"/>
  </cols>
  <sheetData>
    <row r="1" spans="1:15" ht="16" thickBot="1" x14ac:dyDescent="0.25"/>
    <row r="2" spans="1:15" ht="85" customHeight="1" x14ac:dyDescent="0.2">
      <c r="A2" s="111"/>
      <c r="B2" s="288"/>
      <c r="C2" s="289"/>
      <c r="D2" s="289"/>
      <c r="E2" s="289"/>
      <c r="F2" s="289"/>
      <c r="G2" s="289"/>
      <c r="H2" s="290"/>
      <c r="I2" s="289"/>
      <c r="J2" s="289"/>
      <c r="K2" s="289"/>
      <c r="L2" s="289"/>
      <c r="M2" s="289"/>
      <c r="N2" s="289"/>
      <c r="O2" s="291"/>
    </row>
    <row r="3" spans="1:15" ht="30.75" customHeight="1" thickBot="1" x14ac:dyDescent="0.45">
      <c r="A3" s="111"/>
      <c r="B3" s="548" t="s">
        <v>734</v>
      </c>
      <c r="C3" s="549"/>
      <c r="D3" s="549"/>
      <c r="E3" s="549"/>
      <c r="F3" s="549"/>
      <c r="G3" s="549"/>
      <c r="H3" s="549"/>
      <c r="I3" s="549"/>
      <c r="J3" s="549"/>
      <c r="K3" s="549"/>
      <c r="L3" s="549"/>
      <c r="M3" s="549"/>
      <c r="N3" s="549"/>
      <c r="O3" s="550"/>
    </row>
    <row r="4" spans="1:15" ht="84.5" customHeight="1" x14ac:dyDescent="0.3">
      <c r="B4" s="551" t="s">
        <v>856</v>
      </c>
      <c r="C4" s="552"/>
      <c r="D4" s="552"/>
      <c r="E4" s="552"/>
      <c r="F4" s="552"/>
      <c r="G4" s="552"/>
      <c r="H4" s="552"/>
      <c r="I4" s="552"/>
      <c r="J4" s="552"/>
      <c r="K4" s="552"/>
      <c r="L4" s="552"/>
      <c r="M4" s="552"/>
      <c r="N4" s="552"/>
      <c r="O4" s="553"/>
    </row>
    <row r="5" spans="1:15" ht="31.25" customHeight="1" x14ac:dyDescent="0.3">
      <c r="B5" s="551" t="s">
        <v>858</v>
      </c>
      <c r="C5" s="552"/>
      <c r="D5" s="552"/>
      <c r="E5" s="552"/>
      <c r="F5" s="552"/>
      <c r="G5" s="552"/>
      <c r="H5" s="552"/>
      <c r="I5" s="552"/>
      <c r="J5" s="552"/>
      <c r="K5" s="552"/>
      <c r="L5" s="552"/>
      <c r="M5" s="552"/>
      <c r="N5" s="552"/>
      <c r="O5" s="553"/>
    </row>
    <row r="6" spans="1:15" ht="30.5" customHeight="1" x14ac:dyDescent="0.2">
      <c r="B6" s="569" t="s">
        <v>857</v>
      </c>
      <c r="C6" s="570"/>
      <c r="D6" s="570"/>
      <c r="E6" s="570"/>
      <c r="F6" s="570"/>
      <c r="G6" s="570"/>
      <c r="H6" s="570"/>
      <c r="I6" s="570"/>
      <c r="J6" s="570"/>
      <c r="K6" s="570"/>
      <c r="L6" s="570"/>
      <c r="M6" s="570"/>
      <c r="N6" s="570"/>
      <c r="O6" s="571"/>
    </row>
    <row r="7" spans="1:15" ht="26" x14ac:dyDescent="0.2">
      <c r="B7" s="322"/>
      <c r="C7" s="323"/>
      <c r="D7" s="323"/>
      <c r="E7" s="323"/>
      <c r="F7" s="323"/>
      <c r="G7" s="323"/>
      <c r="H7" s="323"/>
      <c r="I7" s="323"/>
      <c r="J7" s="323"/>
      <c r="K7" s="323"/>
      <c r="L7" s="323"/>
      <c r="M7" s="323"/>
      <c r="N7" s="323"/>
      <c r="O7" s="324"/>
    </row>
    <row r="8" spans="1:15" ht="26" x14ac:dyDescent="0.3">
      <c r="B8" s="554" t="s">
        <v>0</v>
      </c>
      <c r="C8" s="555"/>
      <c r="D8" s="555"/>
      <c r="E8" s="555"/>
      <c r="F8" s="555"/>
      <c r="G8" s="555"/>
      <c r="H8" s="555"/>
      <c r="I8" s="555"/>
      <c r="J8" s="555"/>
      <c r="K8" s="555"/>
      <c r="L8" s="555"/>
      <c r="M8" s="555"/>
      <c r="N8" s="555"/>
      <c r="O8" s="556"/>
    </row>
    <row r="9" spans="1:15" ht="26" x14ac:dyDescent="0.3">
      <c r="B9" s="554" t="s">
        <v>735</v>
      </c>
      <c r="C9" s="555"/>
      <c r="D9" s="555"/>
      <c r="E9" s="555"/>
      <c r="F9" s="555"/>
      <c r="G9" s="555"/>
      <c r="H9" s="555"/>
      <c r="I9" s="555"/>
      <c r="J9" s="555"/>
      <c r="K9" s="555"/>
      <c r="L9" s="555"/>
      <c r="M9" s="555"/>
      <c r="N9" s="555"/>
      <c r="O9" s="556"/>
    </row>
    <row r="10" spans="1:15" ht="26" x14ac:dyDescent="0.3">
      <c r="B10" s="554" t="s">
        <v>859</v>
      </c>
      <c r="C10" s="555"/>
      <c r="D10" s="555"/>
      <c r="E10" s="555"/>
      <c r="F10" s="555"/>
      <c r="G10" s="555"/>
      <c r="H10" s="555"/>
      <c r="I10" s="555"/>
      <c r="J10" s="555"/>
      <c r="K10" s="555"/>
      <c r="L10" s="555"/>
      <c r="M10" s="555"/>
      <c r="N10" s="555"/>
      <c r="O10" s="556"/>
    </row>
    <row r="11" spans="1:15" ht="26" x14ac:dyDescent="0.3">
      <c r="B11" s="557" t="s">
        <v>938</v>
      </c>
      <c r="C11" s="558"/>
      <c r="D11" s="558"/>
      <c r="E11" s="558"/>
      <c r="F11" s="558"/>
      <c r="G11" s="558"/>
      <c r="H11" s="558"/>
      <c r="I11" s="558"/>
      <c r="J11" s="558"/>
      <c r="K11" s="558"/>
      <c r="L11" s="558"/>
      <c r="M11" s="558"/>
      <c r="N11" s="558"/>
      <c r="O11" s="559"/>
    </row>
    <row r="12" spans="1:15" ht="26" x14ac:dyDescent="0.3">
      <c r="A12" s="113"/>
      <c r="B12" s="560" t="s">
        <v>1</v>
      </c>
      <c r="C12" s="561"/>
      <c r="D12" s="561"/>
      <c r="E12" s="561"/>
      <c r="F12" s="561"/>
      <c r="G12" s="561"/>
      <c r="H12" s="561"/>
      <c r="I12" s="561"/>
      <c r="J12" s="561"/>
      <c r="K12" s="561"/>
      <c r="L12" s="561"/>
      <c r="M12" s="561"/>
      <c r="N12" s="561"/>
      <c r="O12" s="562"/>
    </row>
    <row r="13" spans="1:15" ht="16" thickBot="1" x14ac:dyDescent="0.25">
      <c r="A13" s="113"/>
      <c r="B13" s="114"/>
      <c r="C13" s="115"/>
      <c r="D13" s="115"/>
      <c r="E13" s="115"/>
      <c r="F13" s="115"/>
      <c r="G13" s="115"/>
      <c r="H13" s="115"/>
      <c r="I13" s="115"/>
      <c r="J13" s="115"/>
      <c r="K13" s="115"/>
      <c r="L13" s="115"/>
      <c r="M13" s="115"/>
      <c r="N13" s="115"/>
      <c r="O13" s="116"/>
    </row>
    <row r="14" spans="1:15" ht="24" x14ac:dyDescent="0.3">
      <c r="A14" s="113"/>
      <c r="B14" s="114"/>
      <c r="C14" s="115"/>
      <c r="D14" s="292" t="s">
        <v>848</v>
      </c>
      <c r="E14" s="293"/>
      <c r="F14" s="293"/>
      <c r="G14" s="315"/>
      <c r="H14" s="315" t="s">
        <v>985</v>
      </c>
      <c r="I14" s="293"/>
      <c r="J14" s="293"/>
      <c r="K14" s="293"/>
      <c r="L14" s="293"/>
      <c r="M14" s="294"/>
      <c r="N14" s="115"/>
      <c r="O14" s="116"/>
    </row>
    <row r="15" spans="1:15" ht="24" x14ac:dyDescent="0.3">
      <c r="A15" s="113"/>
      <c r="B15" s="114"/>
      <c r="C15" s="115"/>
      <c r="D15" s="295" t="s">
        <v>850</v>
      </c>
      <c r="E15" s="296"/>
      <c r="F15" s="296"/>
      <c r="G15" s="296"/>
      <c r="H15" s="316">
        <v>2011</v>
      </c>
      <c r="I15" s="296"/>
      <c r="J15" s="296"/>
      <c r="K15" s="296"/>
      <c r="L15" s="296"/>
      <c r="M15" s="297"/>
      <c r="N15" s="115"/>
      <c r="O15" s="116"/>
    </row>
    <row r="16" spans="1:15" ht="21" x14ac:dyDescent="0.25">
      <c r="A16" s="113"/>
      <c r="B16" s="114"/>
      <c r="C16" s="115"/>
      <c r="D16" s="304" t="s">
        <v>851</v>
      </c>
      <c r="E16" s="296"/>
      <c r="F16" s="296"/>
      <c r="G16" s="296"/>
      <c r="H16" s="316" t="s">
        <v>852</v>
      </c>
      <c r="I16" s="296"/>
      <c r="J16" s="296"/>
      <c r="K16" s="296"/>
      <c r="L16" s="296"/>
      <c r="M16" s="297"/>
      <c r="N16" s="115"/>
      <c r="O16" s="116"/>
    </row>
    <row r="17" spans="1:15" ht="24" x14ac:dyDescent="0.3">
      <c r="A17" s="113"/>
      <c r="B17" s="114"/>
      <c r="C17" s="115"/>
      <c r="D17" s="295" t="s">
        <v>809</v>
      </c>
      <c r="E17" s="296"/>
      <c r="F17" s="296"/>
      <c r="G17" s="296"/>
      <c r="H17" s="316" t="s">
        <v>849</v>
      </c>
      <c r="I17" s="296"/>
      <c r="J17" s="296"/>
      <c r="K17" s="296"/>
      <c r="L17" s="296"/>
      <c r="M17" s="297"/>
      <c r="N17" s="115"/>
      <c r="O17" s="116"/>
    </row>
    <row r="18" spans="1:15" ht="24" x14ac:dyDescent="0.3">
      <c r="A18" s="113"/>
      <c r="B18" s="114"/>
      <c r="C18" s="115"/>
      <c r="D18" s="295" t="s">
        <v>853</v>
      </c>
      <c r="E18" s="296"/>
      <c r="F18" s="296"/>
      <c r="G18" s="296"/>
      <c r="H18" s="316" t="s">
        <v>849</v>
      </c>
      <c r="I18" s="296"/>
      <c r="J18" s="296"/>
      <c r="K18" s="296"/>
      <c r="L18" s="296"/>
      <c r="M18" s="297"/>
      <c r="N18" s="115"/>
      <c r="O18" s="116"/>
    </row>
    <row r="19" spans="1:15" ht="24" x14ac:dyDescent="0.3">
      <c r="A19" s="113"/>
      <c r="B19" s="114"/>
      <c r="C19" s="115"/>
      <c r="D19" s="295" t="s">
        <v>854</v>
      </c>
      <c r="E19" s="296"/>
      <c r="F19" s="296"/>
      <c r="G19" s="296"/>
      <c r="H19" s="316" t="s">
        <v>849</v>
      </c>
      <c r="I19" s="296"/>
      <c r="J19" s="296"/>
      <c r="K19" s="296"/>
      <c r="L19" s="296"/>
      <c r="M19" s="297"/>
      <c r="N19" s="115"/>
      <c r="O19" s="116"/>
    </row>
    <row r="20" spans="1:15" ht="25" thickBot="1" x14ac:dyDescent="0.35">
      <c r="A20" s="113"/>
      <c r="B20" s="114"/>
      <c r="C20" s="115"/>
      <c r="D20" s="298" t="s">
        <v>855</v>
      </c>
      <c r="E20" s="299"/>
      <c r="F20" s="299"/>
      <c r="G20" s="299"/>
      <c r="H20" s="317" t="s">
        <v>849</v>
      </c>
      <c r="I20" s="299"/>
      <c r="J20" s="299"/>
      <c r="K20" s="299"/>
      <c r="L20" s="299"/>
      <c r="M20" s="300"/>
      <c r="N20" s="115"/>
      <c r="O20" s="116"/>
    </row>
    <row r="21" spans="1:15" x14ac:dyDescent="0.2">
      <c r="A21" s="113"/>
      <c r="B21" s="114"/>
      <c r="C21" s="115"/>
      <c r="D21" s="115"/>
      <c r="E21" s="115"/>
      <c r="F21" s="115"/>
      <c r="G21" s="115"/>
      <c r="H21" s="115"/>
      <c r="I21" s="115"/>
      <c r="J21" s="115"/>
      <c r="K21" s="115"/>
      <c r="L21" s="115"/>
      <c r="M21" s="115"/>
      <c r="N21" s="115"/>
      <c r="O21" s="116"/>
    </row>
    <row r="22" spans="1:15" x14ac:dyDescent="0.2">
      <c r="A22" s="113"/>
      <c r="B22" s="114"/>
      <c r="C22" s="115"/>
      <c r="D22" s="115"/>
      <c r="E22" s="115"/>
      <c r="F22" s="115"/>
      <c r="G22" s="115"/>
      <c r="H22" s="115"/>
      <c r="I22" s="115"/>
      <c r="J22" s="115"/>
      <c r="K22" s="115"/>
      <c r="L22" s="115"/>
      <c r="M22" s="115"/>
      <c r="N22" s="115"/>
      <c r="O22" s="116"/>
    </row>
    <row r="23" spans="1:15" s="118" customFormat="1" ht="236.5" customHeight="1" x14ac:dyDescent="0.2">
      <c r="A23" s="117"/>
      <c r="B23" s="563" t="s">
        <v>860</v>
      </c>
      <c r="C23" s="564"/>
      <c r="D23" s="564"/>
      <c r="E23" s="564"/>
      <c r="F23" s="564"/>
      <c r="G23" s="564"/>
      <c r="H23" s="564"/>
      <c r="I23" s="564"/>
      <c r="J23" s="564"/>
      <c r="K23" s="564"/>
      <c r="L23" s="564"/>
      <c r="M23" s="564"/>
      <c r="N23" s="564"/>
      <c r="O23" s="565"/>
    </row>
    <row r="24" spans="1:15" s="118" customFormat="1" ht="23" customHeight="1" x14ac:dyDescent="0.2">
      <c r="A24" s="117"/>
      <c r="B24" s="119"/>
      <c r="C24" s="120"/>
      <c r="D24" s="120"/>
      <c r="E24" s="120"/>
      <c r="F24" s="120"/>
      <c r="G24" s="120"/>
      <c r="H24" s="120"/>
      <c r="I24" s="120"/>
      <c r="J24" s="120"/>
      <c r="K24" s="120"/>
      <c r="L24" s="120"/>
      <c r="M24" s="120"/>
      <c r="N24" s="120"/>
      <c r="O24" s="121"/>
    </row>
    <row r="25" spans="1:15" s="118" customFormat="1" ht="76" customHeight="1" x14ac:dyDescent="0.3">
      <c r="A25" s="117"/>
      <c r="B25" s="566" t="s">
        <v>861</v>
      </c>
      <c r="C25" s="567"/>
      <c r="D25" s="567"/>
      <c r="E25" s="567"/>
      <c r="F25" s="567"/>
      <c r="G25" s="567"/>
      <c r="H25" s="567"/>
      <c r="I25" s="567"/>
      <c r="J25" s="567"/>
      <c r="K25" s="567"/>
      <c r="L25" s="567"/>
      <c r="M25" s="567"/>
      <c r="N25" s="567"/>
      <c r="O25" s="568"/>
    </row>
    <row r="26" spans="1:15" s="118" customFormat="1" ht="65" customHeight="1" x14ac:dyDescent="0.2">
      <c r="A26" s="117"/>
      <c r="B26" s="572" t="s">
        <v>863</v>
      </c>
      <c r="C26" s="573"/>
      <c r="D26" s="573"/>
      <c r="E26" s="573"/>
      <c r="F26" s="573"/>
      <c r="G26" s="573"/>
      <c r="H26" s="573"/>
      <c r="I26" s="573"/>
      <c r="J26" s="573"/>
      <c r="K26" s="573"/>
      <c r="L26" s="573"/>
      <c r="M26" s="573"/>
      <c r="N26" s="573"/>
      <c r="O26" s="574"/>
    </row>
    <row r="27" spans="1:15" s="118" customFormat="1" ht="10" customHeight="1" x14ac:dyDescent="0.25">
      <c r="A27" s="117"/>
      <c r="B27" s="243"/>
      <c r="C27" s="244"/>
      <c r="D27" s="244"/>
      <c r="E27" s="244"/>
      <c r="F27" s="244"/>
      <c r="G27" s="244"/>
      <c r="H27" s="244"/>
      <c r="I27" s="244"/>
      <c r="J27" s="244"/>
      <c r="K27" s="244"/>
      <c r="L27" s="244"/>
      <c r="M27" s="244"/>
      <c r="N27" s="244"/>
      <c r="O27" s="245"/>
    </row>
    <row r="28" spans="1:15" ht="49" customHeight="1" thickBot="1" x14ac:dyDescent="0.25">
      <c r="A28" s="113"/>
      <c r="B28" s="545" t="s">
        <v>862</v>
      </c>
      <c r="C28" s="546"/>
      <c r="D28" s="546"/>
      <c r="E28" s="546"/>
      <c r="F28" s="546"/>
      <c r="G28" s="546"/>
      <c r="H28" s="546"/>
      <c r="I28" s="546"/>
      <c r="J28" s="546"/>
      <c r="K28" s="546"/>
      <c r="L28" s="546"/>
      <c r="M28" s="546"/>
      <c r="N28" s="546"/>
      <c r="O28" s="547"/>
    </row>
    <row r="29" spans="1:15" x14ac:dyDescent="0.2">
      <c r="B29" s="112"/>
      <c r="C29" s="112"/>
      <c r="D29" s="112"/>
      <c r="E29" s="112"/>
      <c r="F29" s="112"/>
      <c r="G29" s="112"/>
      <c r="H29" s="112"/>
      <c r="I29" s="112"/>
      <c r="J29" s="112"/>
      <c r="K29" s="112"/>
      <c r="L29" s="112"/>
      <c r="M29" s="112"/>
      <c r="N29" s="112"/>
      <c r="O29" s="112"/>
    </row>
  </sheetData>
  <mergeCells count="13">
    <mergeCell ref="B28:O28"/>
    <mergeCell ref="B3:O3"/>
    <mergeCell ref="B4:O4"/>
    <mergeCell ref="B5:O5"/>
    <mergeCell ref="B8:O8"/>
    <mergeCell ref="B9:O9"/>
    <mergeCell ref="B10:O10"/>
    <mergeCell ref="B11:O11"/>
    <mergeCell ref="B12:O12"/>
    <mergeCell ref="B23:O23"/>
    <mergeCell ref="B25:O25"/>
    <mergeCell ref="B6:O6"/>
    <mergeCell ref="B26:O26"/>
  </mergeCells>
  <hyperlinks>
    <hyperlink ref="B4" r:id="rId1"/>
    <hyperlink ref="C4" r:id="rId2" display="https://www.dropbox.com/sh/cpujfaws5co3gcw/AABLsmxHvArjv_KaBOGL4dBga?dl=0"/>
    <hyperlink ref="D4" r:id="rId3" display="https://www.dropbox.com/sh/cpujfaws5co3gcw/AABLsmxHvArjv_KaBOGL4dBga?dl=0"/>
    <hyperlink ref="E4" r:id="rId4" display="https://www.dropbox.com/sh/cpujfaws5co3gcw/AABLsmxHvArjv_KaBOGL4dBga?dl=0"/>
    <hyperlink ref="F4" r:id="rId5" display="https://www.dropbox.com/sh/cpujfaws5co3gcw/AABLsmxHvArjv_KaBOGL4dBga?dl=0"/>
    <hyperlink ref="G4" r:id="rId6" display="https://www.dropbox.com/sh/cpujfaws5co3gcw/AABLsmxHvArjv_KaBOGL4dBga?dl=0"/>
    <hyperlink ref="H4" r:id="rId7" display="https://www.dropbox.com/sh/cpujfaws5co3gcw/AABLsmxHvArjv_KaBOGL4dBga?dl=0"/>
    <hyperlink ref="I4" r:id="rId8" display="https://www.dropbox.com/sh/cpujfaws5co3gcw/AABLsmxHvArjv_KaBOGL4dBga?dl=0"/>
    <hyperlink ref="J4" r:id="rId9" display="https://www.dropbox.com/sh/cpujfaws5co3gcw/AABLsmxHvArjv_KaBOGL4dBga?dl=0"/>
    <hyperlink ref="K4" r:id="rId10" display="https://www.dropbox.com/sh/cpujfaws5co3gcw/AABLsmxHvArjv_KaBOGL4dBga?dl=0"/>
    <hyperlink ref="L4" r:id="rId11" display="https://www.dropbox.com/sh/cpujfaws5co3gcw/AABLsmxHvArjv_KaBOGL4dBga?dl=0"/>
    <hyperlink ref="M4" r:id="rId12" display="https://www.dropbox.com/sh/cpujfaws5co3gcw/AABLsmxHvArjv_KaBOGL4dBga?dl=0"/>
    <hyperlink ref="N4" r:id="rId13" display="https://www.dropbox.com/sh/cpujfaws5co3gcw/AABLsmxHvArjv_KaBOGL4dBga?dl=0"/>
    <hyperlink ref="O4" r:id="rId14" display="https://www.dropbox.com/sh/cpujfaws5co3gcw/AABLsmxHvArjv_KaBOGL4dBga?dl=0"/>
    <hyperlink ref="B4:O4" r:id="rId15" display="http://www.commitmentoequity.org/publications/handbook.php"/>
  </hyperlinks>
  <pageMargins left="0.75" right="0.75" top="1" bottom="1" header="0.5" footer="0.5"/>
  <pageSetup scale="48" orientation="portrait" horizontalDpi="4294967294" verticalDpi="4294967294" r:id="rId16"/>
  <drawing r:id="rId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enableFormatConditionsCalculation="0"/>
  <dimension ref="A1:J181"/>
  <sheetViews>
    <sheetView zoomScale="130" zoomScaleNormal="130" zoomScalePageLayoutView="130" workbookViewId="0">
      <pane xSplit="2" ySplit="6" topLeftCell="C101" activePane="bottomRight" state="frozen"/>
      <selection pane="topRight" activeCell="C1" sqref="C1"/>
      <selection pane="bottomLeft" activeCell="A7" sqref="A7"/>
      <selection pane="bottomRight" activeCell="C112" sqref="C112"/>
    </sheetView>
  </sheetViews>
  <sheetFormatPr baseColWidth="10" defaultColWidth="8.6640625" defaultRowHeight="11" x14ac:dyDescent="0.2"/>
  <cols>
    <col min="1" max="1" width="1.6640625" style="421" customWidth="1"/>
    <col min="2" max="2" width="37.83203125" style="421" customWidth="1"/>
    <col min="3" max="3" width="22.6640625" style="442" customWidth="1"/>
    <col min="4" max="16384" width="8.6640625" style="421"/>
  </cols>
  <sheetData>
    <row r="1" spans="1:10" ht="19" x14ac:dyDescent="0.25">
      <c r="A1" s="419"/>
      <c r="B1" s="420" t="s">
        <v>741</v>
      </c>
      <c r="E1" s="422"/>
    </row>
    <row r="2" spans="1:10" ht="19" x14ac:dyDescent="0.25">
      <c r="B2" s="420"/>
      <c r="E2" s="422"/>
    </row>
    <row r="3" spans="1:10" ht="16" x14ac:dyDescent="0.15">
      <c r="B3" s="423" t="s">
        <v>918</v>
      </c>
      <c r="E3" s="422"/>
    </row>
    <row r="4" spans="1:10" s="105" customFormat="1" x14ac:dyDescent="0.2">
      <c r="C4" s="443"/>
    </row>
    <row r="5" spans="1:10" x14ac:dyDescent="0.2">
      <c r="B5" s="424"/>
      <c r="C5" s="440" t="s">
        <v>985</v>
      </c>
    </row>
    <row r="6" spans="1:10" x14ac:dyDescent="0.2">
      <c r="B6" s="424"/>
      <c r="C6" s="440">
        <v>2011</v>
      </c>
    </row>
    <row r="7" spans="1:10" ht="14" x14ac:dyDescent="0.2">
      <c r="B7" s="425" t="s">
        <v>170</v>
      </c>
      <c r="C7" s="441"/>
      <c r="E7" s="426"/>
      <c r="F7" s="578"/>
      <c r="G7" s="578"/>
      <c r="H7" s="578"/>
      <c r="I7" s="578"/>
      <c r="J7" s="578"/>
    </row>
    <row r="8" spans="1:10" ht="22" x14ac:dyDescent="0.2">
      <c r="B8" s="325" t="s">
        <v>171</v>
      </c>
      <c r="C8" s="444" t="s">
        <v>947</v>
      </c>
      <c r="E8" s="426"/>
      <c r="F8" s="578"/>
      <c r="G8" s="578"/>
      <c r="H8" s="578"/>
      <c r="I8" s="578"/>
      <c r="J8" s="578"/>
    </row>
    <row r="9" spans="1:10" ht="14" x14ac:dyDescent="0.2">
      <c r="B9" s="325" t="s">
        <v>172</v>
      </c>
      <c r="C9" s="444" t="s">
        <v>948</v>
      </c>
      <c r="E9" s="426"/>
      <c r="F9" s="578"/>
      <c r="G9" s="578"/>
      <c r="H9" s="578"/>
      <c r="I9" s="578"/>
      <c r="J9" s="578"/>
    </row>
    <row r="10" spans="1:10" ht="14" x14ac:dyDescent="0.2">
      <c r="B10" s="325" t="s">
        <v>169</v>
      </c>
      <c r="C10" s="444">
        <v>2011</v>
      </c>
      <c r="E10" s="426"/>
      <c r="F10" s="578"/>
      <c r="G10" s="578"/>
      <c r="H10" s="578"/>
      <c r="I10" s="578"/>
      <c r="J10" s="578"/>
    </row>
    <row r="11" spans="1:10" ht="22" x14ac:dyDescent="0.2">
      <c r="B11" s="325" t="s">
        <v>173</v>
      </c>
      <c r="C11" s="444" t="s">
        <v>949</v>
      </c>
      <c r="E11" s="426"/>
      <c r="F11" s="578"/>
      <c r="G11" s="578"/>
      <c r="H11" s="578"/>
      <c r="I11" s="578"/>
      <c r="J11" s="578"/>
    </row>
    <row r="12" spans="1:10" ht="127.5" customHeight="1" x14ac:dyDescent="0.2">
      <c r="B12" s="447" t="s">
        <v>174</v>
      </c>
      <c r="C12" s="443" t="s">
        <v>1039</v>
      </c>
      <c r="E12" s="435"/>
      <c r="F12" s="435"/>
      <c r="G12" s="435"/>
      <c r="H12" s="435"/>
      <c r="I12" s="435"/>
      <c r="J12" s="435"/>
    </row>
    <row r="13" spans="1:10" ht="14" x14ac:dyDescent="0.2">
      <c r="B13" s="325" t="s">
        <v>175</v>
      </c>
      <c r="C13" s="444" t="s">
        <v>950</v>
      </c>
      <c r="E13" s="426"/>
      <c r="F13" s="578"/>
      <c r="G13" s="578"/>
      <c r="H13" s="578"/>
      <c r="I13" s="578"/>
      <c r="J13" s="578"/>
    </row>
    <row r="14" spans="1:10" ht="14" x14ac:dyDescent="0.2">
      <c r="B14" s="325" t="s">
        <v>176</v>
      </c>
      <c r="C14" s="444" t="s">
        <v>951</v>
      </c>
      <c r="E14" s="426"/>
      <c r="F14" s="578"/>
      <c r="G14" s="578"/>
      <c r="H14" s="578"/>
      <c r="I14" s="578"/>
      <c r="J14" s="578"/>
    </row>
    <row r="15" spans="1:10" ht="58.5" customHeight="1" x14ac:dyDescent="0.2">
      <c r="B15" s="325" t="s">
        <v>177</v>
      </c>
      <c r="C15" s="448" t="s">
        <v>1040</v>
      </c>
      <c r="E15" s="426"/>
      <c r="F15" s="578"/>
      <c r="G15" s="578"/>
      <c r="H15" s="578"/>
      <c r="I15" s="578"/>
      <c r="J15" s="578"/>
    </row>
    <row r="16" spans="1:10" ht="14" x14ac:dyDescent="0.2">
      <c r="B16" s="579" t="s">
        <v>342</v>
      </c>
      <c r="C16" s="580"/>
      <c r="E16" s="426"/>
      <c r="F16" s="426"/>
      <c r="G16" s="426"/>
      <c r="H16" s="426"/>
      <c r="I16" s="426"/>
      <c r="J16" s="426"/>
    </row>
    <row r="17" spans="2:10" ht="14" x14ac:dyDescent="0.2">
      <c r="B17" s="325" t="s">
        <v>242</v>
      </c>
      <c r="C17" s="444" t="s">
        <v>952</v>
      </c>
      <c r="E17" s="426"/>
      <c r="F17" s="578"/>
      <c r="G17" s="578"/>
      <c r="H17" s="578"/>
      <c r="I17" s="578"/>
      <c r="J17" s="578"/>
    </row>
    <row r="18" spans="2:10" ht="33" x14ac:dyDescent="0.2">
      <c r="B18" s="325" t="s">
        <v>847</v>
      </c>
      <c r="C18" s="444" t="s">
        <v>953</v>
      </c>
      <c r="E18" s="426"/>
      <c r="F18" s="426"/>
      <c r="G18" s="426"/>
      <c r="H18" s="426"/>
      <c r="I18" s="426"/>
      <c r="J18" s="426"/>
    </row>
    <row r="19" spans="2:10" ht="22" x14ac:dyDescent="0.2">
      <c r="B19" s="325" t="s">
        <v>243</v>
      </c>
      <c r="C19" s="444"/>
      <c r="E19" s="426"/>
      <c r="F19" s="578"/>
      <c r="G19" s="578"/>
      <c r="H19" s="578"/>
      <c r="I19" s="578"/>
      <c r="J19" s="578"/>
    </row>
    <row r="20" spans="2:10" ht="22" x14ac:dyDescent="0.2">
      <c r="B20" s="327" t="s">
        <v>244</v>
      </c>
      <c r="C20" s="444" t="s">
        <v>954</v>
      </c>
      <c r="E20" s="426"/>
      <c r="F20" s="578"/>
      <c r="G20" s="578"/>
      <c r="H20" s="578"/>
      <c r="I20" s="578"/>
      <c r="J20" s="578"/>
    </row>
    <row r="21" spans="2:10" ht="14" x14ac:dyDescent="0.2">
      <c r="B21" s="327" t="s">
        <v>245</v>
      </c>
      <c r="C21" s="444" t="s">
        <v>964</v>
      </c>
      <c r="E21" s="426"/>
      <c r="F21" s="578"/>
      <c r="G21" s="578"/>
      <c r="H21" s="578"/>
      <c r="I21" s="578"/>
      <c r="J21" s="578"/>
    </row>
    <row r="22" spans="2:10" ht="14" x14ac:dyDescent="0.2">
      <c r="B22" s="327" t="s">
        <v>246</v>
      </c>
      <c r="C22" s="444" t="s">
        <v>955</v>
      </c>
      <c r="E22" s="426"/>
      <c r="F22" s="578"/>
      <c r="G22" s="578"/>
      <c r="H22" s="578"/>
      <c r="I22" s="578"/>
      <c r="J22" s="578"/>
    </row>
    <row r="23" spans="2:10" ht="14" x14ac:dyDescent="0.2">
      <c r="B23" s="327" t="s">
        <v>247</v>
      </c>
      <c r="C23" s="444" t="s">
        <v>956</v>
      </c>
      <c r="E23" s="426"/>
      <c r="F23" s="578"/>
      <c r="G23" s="578"/>
      <c r="H23" s="578"/>
      <c r="I23" s="578"/>
      <c r="J23" s="578"/>
    </row>
    <row r="24" spans="2:10" ht="33" x14ac:dyDescent="0.2">
      <c r="B24" s="327" t="s">
        <v>248</v>
      </c>
      <c r="C24" s="444" t="s">
        <v>1001</v>
      </c>
      <c r="E24" s="426"/>
      <c r="F24" s="578"/>
      <c r="G24" s="578"/>
      <c r="H24" s="578"/>
      <c r="I24" s="578"/>
      <c r="J24" s="578"/>
    </row>
    <row r="25" spans="2:10" ht="33" x14ac:dyDescent="0.2">
      <c r="B25" s="327" t="s">
        <v>775</v>
      </c>
      <c r="C25" s="444" t="s">
        <v>957</v>
      </c>
      <c r="E25" s="426"/>
      <c r="F25" s="578"/>
      <c r="G25" s="578"/>
      <c r="H25" s="578"/>
      <c r="I25" s="578"/>
      <c r="J25" s="578"/>
    </row>
    <row r="26" spans="2:10" ht="14" x14ac:dyDescent="0.2">
      <c r="B26" s="327" t="s">
        <v>249</v>
      </c>
      <c r="C26" s="444" t="s">
        <v>958</v>
      </c>
      <c r="E26" s="426"/>
      <c r="F26" s="578"/>
      <c r="G26" s="578"/>
      <c r="H26" s="578"/>
      <c r="I26" s="578"/>
      <c r="J26" s="578"/>
    </row>
    <row r="27" spans="2:10" x14ac:dyDescent="0.2">
      <c r="B27" s="327" t="s">
        <v>191</v>
      </c>
      <c r="C27" s="444" t="s">
        <v>959</v>
      </c>
      <c r="E27" s="578"/>
      <c r="F27" s="578"/>
      <c r="G27" s="578"/>
      <c r="H27" s="578"/>
      <c r="I27" s="578"/>
      <c r="J27" s="578"/>
    </row>
    <row r="28" spans="2:10" x14ac:dyDescent="0.2">
      <c r="B28" s="327" t="s">
        <v>250</v>
      </c>
      <c r="C28" s="444" t="s">
        <v>960</v>
      </c>
      <c r="E28" s="578"/>
      <c r="F28" s="578"/>
      <c r="G28" s="578"/>
      <c r="H28" s="578"/>
      <c r="I28" s="578"/>
      <c r="J28" s="578"/>
    </row>
    <row r="29" spans="2:10" x14ac:dyDescent="0.2">
      <c r="B29" s="327" t="s">
        <v>251</v>
      </c>
      <c r="C29" s="444" t="s">
        <v>961</v>
      </c>
      <c r="E29" s="578"/>
      <c r="F29" s="582"/>
      <c r="G29" s="582"/>
      <c r="H29" s="582"/>
      <c r="I29" s="578"/>
      <c r="J29" s="578"/>
    </row>
    <row r="30" spans="2:10" x14ac:dyDescent="0.2">
      <c r="B30" s="327" t="s">
        <v>252</v>
      </c>
      <c r="C30" s="444" t="s">
        <v>962</v>
      </c>
      <c r="E30" s="578"/>
      <c r="F30" s="582"/>
      <c r="G30" s="582"/>
      <c r="H30" s="582"/>
      <c r="I30" s="578"/>
      <c r="J30" s="578"/>
    </row>
    <row r="31" spans="2:10" ht="22" x14ac:dyDescent="0.2">
      <c r="B31" s="325" t="s">
        <v>228</v>
      </c>
      <c r="C31" s="444" t="s">
        <v>963</v>
      </c>
      <c r="E31" s="578"/>
      <c r="F31" s="578"/>
      <c r="G31" s="578"/>
      <c r="H31" s="578"/>
      <c r="I31" s="578"/>
      <c r="J31" s="578"/>
    </row>
    <row r="32" spans="2:10" ht="22" x14ac:dyDescent="0.2">
      <c r="B32" s="325" t="s">
        <v>229</v>
      </c>
      <c r="C32" s="444" t="s">
        <v>1002</v>
      </c>
      <c r="E32" s="578"/>
      <c r="F32" s="578"/>
      <c r="G32" s="578"/>
      <c r="H32" s="578"/>
      <c r="I32" s="578"/>
      <c r="J32" s="578"/>
    </row>
    <row r="33" spans="2:10" ht="33" x14ac:dyDescent="0.2">
      <c r="B33" s="325" t="s">
        <v>230</v>
      </c>
      <c r="C33" s="444" t="s">
        <v>965</v>
      </c>
      <c r="E33" s="426"/>
      <c r="F33" s="578"/>
      <c r="G33" s="578"/>
      <c r="H33" s="578"/>
      <c r="I33" s="578"/>
      <c r="J33" s="578"/>
    </row>
    <row r="34" spans="2:10" ht="33" x14ac:dyDescent="0.2">
      <c r="B34" s="325" t="s">
        <v>231</v>
      </c>
      <c r="C34" s="444" t="s">
        <v>966</v>
      </c>
      <c r="E34" s="427"/>
      <c r="F34" s="581"/>
      <c r="G34" s="581"/>
      <c r="H34" s="581"/>
      <c r="I34" s="581"/>
      <c r="J34" s="581"/>
    </row>
    <row r="35" spans="2:10" ht="22" x14ac:dyDescent="0.2">
      <c r="B35" s="325" t="s">
        <v>232</v>
      </c>
      <c r="C35" s="444" t="s">
        <v>1003</v>
      </c>
      <c r="E35" s="426"/>
      <c r="F35" s="578"/>
      <c r="G35" s="578"/>
      <c r="H35" s="578"/>
      <c r="I35" s="578"/>
      <c r="J35" s="578"/>
    </row>
    <row r="36" spans="2:10" ht="14" x14ac:dyDescent="0.2">
      <c r="B36" s="325" t="s">
        <v>233</v>
      </c>
      <c r="C36" s="444"/>
      <c r="E36" s="426"/>
      <c r="F36" s="578"/>
      <c r="G36" s="578"/>
      <c r="H36" s="578"/>
      <c r="I36" s="578"/>
      <c r="J36" s="578"/>
    </row>
    <row r="37" spans="2:10" ht="44" x14ac:dyDescent="0.2">
      <c r="B37" s="428" t="s">
        <v>234</v>
      </c>
      <c r="C37" s="445" t="s">
        <v>967</v>
      </c>
      <c r="E37" s="426"/>
      <c r="F37" s="578"/>
      <c r="G37" s="578"/>
      <c r="H37" s="578"/>
      <c r="I37" s="578"/>
      <c r="J37" s="578"/>
    </row>
    <row r="38" spans="2:10" s="430" customFormat="1" ht="44" x14ac:dyDescent="0.2">
      <c r="B38" s="428" t="s">
        <v>234</v>
      </c>
      <c r="C38" s="445" t="str">
        <f>C37</f>
        <v>No, it does'nt.</v>
      </c>
      <c r="E38" s="426"/>
      <c r="F38" s="578"/>
      <c r="G38" s="578"/>
      <c r="H38" s="578"/>
      <c r="I38" s="578"/>
      <c r="J38" s="578"/>
    </row>
    <row r="39" spans="2:10" s="430" customFormat="1" ht="14" x14ac:dyDescent="0.2">
      <c r="B39" s="325" t="s">
        <v>235</v>
      </c>
      <c r="C39" s="445" t="s">
        <v>968</v>
      </c>
      <c r="E39" s="426"/>
      <c r="F39" s="578"/>
      <c r="G39" s="578"/>
      <c r="H39" s="578"/>
      <c r="I39" s="578"/>
      <c r="J39" s="578"/>
    </row>
    <row r="40" spans="2:10" ht="110" x14ac:dyDescent="0.2">
      <c r="B40" s="325" t="s">
        <v>236</v>
      </c>
      <c r="C40" s="444" t="s">
        <v>969</v>
      </c>
      <c r="E40" s="426"/>
      <c r="F40" s="583"/>
      <c r="G40" s="583"/>
      <c r="H40" s="583"/>
      <c r="I40" s="583"/>
      <c r="J40" s="583"/>
    </row>
    <row r="41" spans="2:10" ht="66" x14ac:dyDescent="0.2">
      <c r="B41" s="326" t="s">
        <v>811</v>
      </c>
      <c r="C41" s="446" t="s">
        <v>970</v>
      </c>
      <c r="E41" s="426"/>
      <c r="F41" s="431"/>
      <c r="G41" s="431"/>
      <c r="H41" s="431"/>
      <c r="I41" s="431"/>
      <c r="J41" s="431"/>
    </row>
    <row r="42" spans="2:10" ht="15" x14ac:dyDescent="0.2">
      <c r="B42" s="326" t="s">
        <v>812</v>
      </c>
      <c r="C42" s="446" t="s">
        <v>972</v>
      </c>
      <c r="E42" s="426"/>
      <c r="F42" s="431"/>
      <c r="G42" s="431"/>
      <c r="H42" s="431"/>
      <c r="I42" s="431"/>
      <c r="J42" s="431"/>
    </row>
    <row r="43" spans="2:10" ht="44" x14ac:dyDescent="0.2">
      <c r="B43" s="326" t="s">
        <v>813</v>
      </c>
      <c r="C43" s="446" t="s">
        <v>971</v>
      </c>
      <c r="E43" s="426"/>
      <c r="F43" s="431"/>
      <c r="G43" s="431"/>
      <c r="H43" s="431"/>
      <c r="I43" s="431"/>
      <c r="J43" s="431"/>
    </row>
    <row r="44" spans="2:10" ht="22" x14ac:dyDescent="0.2">
      <c r="B44" s="326" t="s">
        <v>814</v>
      </c>
      <c r="C44" s="446" t="s">
        <v>973</v>
      </c>
      <c r="E44" s="426"/>
      <c r="F44" s="431"/>
      <c r="G44" s="431"/>
      <c r="H44" s="431"/>
      <c r="I44" s="431"/>
      <c r="J44" s="431"/>
    </row>
    <row r="45" spans="2:10" ht="22" x14ac:dyDescent="0.2">
      <c r="B45" s="326" t="s">
        <v>815</v>
      </c>
      <c r="C45" s="446" t="s">
        <v>974</v>
      </c>
      <c r="E45" s="426"/>
      <c r="F45" s="431"/>
      <c r="G45" s="431"/>
      <c r="H45" s="431"/>
      <c r="I45" s="431"/>
      <c r="J45" s="431"/>
    </row>
    <row r="46" spans="2:10" ht="22" x14ac:dyDescent="0.2">
      <c r="B46" s="326" t="s">
        <v>816</v>
      </c>
      <c r="C46" s="446" t="s">
        <v>975</v>
      </c>
      <c r="E46" s="426"/>
      <c r="F46" s="431"/>
      <c r="G46" s="431"/>
      <c r="H46" s="431"/>
      <c r="I46" s="431"/>
      <c r="J46" s="431"/>
    </row>
    <row r="47" spans="2:10" ht="22" x14ac:dyDescent="0.2">
      <c r="B47" s="326" t="s">
        <v>817</v>
      </c>
      <c r="C47" s="446" t="s">
        <v>975</v>
      </c>
      <c r="E47" s="426"/>
      <c r="F47" s="431"/>
      <c r="G47" s="431"/>
      <c r="H47" s="431"/>
      <c r="I47" s="431"/>
      <c r="J47" s="431"/>
    </row>
    <row r="48" spans="2:10" ht="22" x14ac:dyDescent="0.2">
      <c r="B48" s="326" t="s">
        <v>818</v>
      </c>
      <c r="C48" s="446" t="s">
        <v>989</v>
      </c>
      <c r="E48" s="426"/>
      <c r="F48" s="431"/>
      <c r="G48" s="431"/>
      <c r="H48" s="431"/>
      <c r="I48" s="431"/>
      <c r="J48" s="431"/>
    </row>
    <row r="49" spans="2:10" ht="33" x14ac:dyDescent="0.2">
      <c r="B49" s="326" t="s">
        <v>819</v>
      </c>
      <c r="C49" s="446" t="s">
        <v>1004</v>
      </c>
      <c r="E49" s="426"/>
      <c r="F49" s="431"/>
      <c r="G49" s="431"/>
      <c r="H49" s="431"/>
      <c r="I49" s="431"/>
      <c r="J49" s="431"/>
    </row>
    <row r="50" spans="2:10" ht="15" x14ac:dyDescent="0.2">
      <c r="B50" s="579" t="s">
        <v>820</v>
      </c>
      <c r="C50" s="580"/>
      <c r="E50" s="426"/>
      <c r="F50" s="431"/>
      <c r="G50" s="431"/>
      <c r="H50" s="431"/>
      <c r="I50" s="431"/>
      <c r="J50" s="431"/>
    </row>
    <row r="51" spans="2:10" ht="15" x14ac:dyDescent="0.2">
      <c r="B51" s="325" t="s">
        <v>827</v>
      </c>
      <c r="C51" s="446"/>
      <c r="E51" s="426"/>
      <c r="F51" s="431"/>
      <c r="G51" s="431"/>
      <c r="H51" s="431"/>
      <c r="I51" s="431"/>
      <c r="J51" s="431"/>
    </row>
    <row r="52" spans="2:10" ht="22" x14ac:dyDescent="0.2">
      <c r="B52" s="325" t="s">
        <v>821</v>
      </c>
      <c r="C52" s="449" t="s">
        <v>1005</v>
      </c>
      <c r="E52" s="426"/>
      <c r="F52" s="431"/>
      <c r="G52" s="431"/>
      <c r="H52" s="431"/>
      <c r="I52" s="431"/>
      <c r="J52" s="431"/>
    </row>
    <row r="53" spans="2:10" ht="15" x14ac:dyDescent="0.2">
      <c r="B53" s="325" t="s">
        <v>822</v>
      </c>
      <c r="C53" s="446"/>
      <c r="E53" s="426"/>
      <c r="F53" s="431"/>
      <c r="G53" s="431"/>
      <c r="H53" s="431"/>
      <c r="I53" s="431"/>
      <c r="J53" s="431"/>
    </row>
    <row r="54" spans="2:10" ht="14" x14ac:dyDescent="0.2">
      <c r="B54" s="579" t="s">
        <v>237</v>
      </c>
      <c r="C54" s="580"/>
      <c r="E54" s="426"/>
      <c r="F54" s="578"/>
      <c r="G54" s="578"/>
      <c r="H54" s="578"/>
      <c r="I54" s="578"/>
      <c r="J54" s="578"/>
    </row>
    <row r="55" spans="2:10" ht="14" x14ac:dyDescent="0.2">
      <c r="B55" s="325" t="s">
        <v>238</v>
      </c>
      <c r="C55" s="444" t="s">
        <v>976</v>
      </c>
      <c r="E55" s="426"/>
      <c r="F55" s="578"/>
      <c r="G55" s="578"/>
      <c r="H55" s="578"/>
      <c r="I55" s="578"/>
      <c r="J55" s="578"/>
    </row>
    <row r="56" spans="2:10" ht="33" x14ac:dyDescent="0.2">
      <c r="B56" s="325" t="s">
        <v>239</v>
      </c>
      <c r="C56" s="444" t="s">
        <v>977</v>
      </c>
      <c r="E56" s="426"/>
      <c r="F56" s="578"/>
      <c r="G56" s="578"/>
      <c r="H56" s="578"/>
      <c r="I56" s="578"/>
      <c r="J56" s="578"/>
    </row>
    <row r="57" spans="2:10" ht="14" x14ac:dyDescent="0.2">
      <c r="B57" s="325" t="s">
        <v>253</v>
      </c>
      <c r="C57" s="444"/>
      <c r="E57" s="426"/>
      <c r="F57" s="578"/>
      <c r="G57" s="578"/>
      <c r="H57" s="578"/>
      <c r="I57" s="578"/>
      <c r="J57" s="578"/>
    </row>
    <row r="58" spans="2:10" ht="22" x14ac:dyDescent="0.2">
      <c r="B58" s="327" t="s">
        <v>254</v>
      </c>
      <c r="C58" s="444" t="s">
        <v>1035</v>
      </c>
      <c r="E58" s="426"/>
      <c r="F58" s="578"/>
      <c r="G58" s="578"/>
      <c r="H58" s="578"/>
      <c r="I58" s="584"/>
      <c r="J58" s="584"/>
    </row>
    <row r="59" spans="2:10" ht="22" x14ac:dyDescent="0.2">
      <c r="B59" s="327" t="s">
        <v>255</v>
      </c>
      <c r="C59" s="444" t="s">
        <v>979</v>
      </c>
      <c r="E59" s="426"/>
      <c r="F59" s="578"/>
      <c r="G59" s="578"/>
      <c r="H59" s="578"/>
      <c r="I59" s="578"/>
      <c r="J59" s="578"/>
    </row>
    <row r="60" spans="2:10" ht="14" x14ac:dyDescent="0.2">
      <c r="B60" s="327" t="s">
        <v>256</v>
      </c>
      <c r="C60" s="444" t="s">
        <v>980</v>
      </c>
      <c r="E60" s="426"/>
      <c r="F60" s="578"/>
      <c r="G60" s="578"/>
      <c r="H60" s="578"/>
      <c r="I60" s="578"/>
      <c r="J60" s="578"/>
    </row>
    <row r="61" spans="2:10" ht="14" x14ac:dyDescent="0.2">
      <c r="B61" s="327" t="s">
        <v>257</v>
      </c>
      <c r="C61" s="444" t="s">
        <v>978</v>
      </c>
      <c r="E61" s="426"/>
      <c r="F61" s="578"/>
      <c r="G61" s="578"/>
      <c r="H61" s="578"/>
      <c r="I61" s="578"/>
      <c r="J61" s="578"/>
    </row>
    <row r="62" spans="2:10" ht="14" x14ac:dyDescent="0.2">
      <c r="B62" s="327" t="s">
        <v>258</v>
      </c>
      <c r="C62" s="444" t="s">
        <v>981</v>
      </c>
      <c r="E62" s="426"/>
      <c r="F62" s="578"/>
      <c r="G62" s="578"/>
      <c r="H62" s="578"/>
      <c r="I62" s="578"/>
      <c r="J62" s="578"/>
    </row>
    <row r="63" spans="2:10" ht="33" x14ac:dyDescent="0.2">
      <c r="B63" s="327" t="s">
        <v>823</v>
      </c>
      <c r="C63" s="444" t="s">
        <v>982</v>
      </c>
      <c r="E63" s="426"/>
      <c r="F63" s="426"/>
      <c r="G63" s="426"/>
      <c r="H63" s="426"/>
      <c r="I63" s="426"/>
      <c r="J63" s="426"/>
    </row>
    <row r="64" spans="2:10" ht="14" x14ac:dyDescent="0.2">
      <c r="B64" s="325" t="s">
        <v>824</v>
      </c>
      <c r="C64" s="444" t="s">
        <v>983</v>
      </c>
      <c r="E64" s="426"/>
      <c r="F64" s="426"/>
      <c r="G64" s="426"/>
      <c r="H64" s="426"/>
      <c r="I64" s="426"/>
      <c r="J64" s="426"/>
    </row>
    <row r="65" spans="2:10" ht="44" x14ac:dyDescent="0.2">
      <c r="B65" s="325" t="s">
        <v>259</v>
      </c>
      <c r="C65" s="444" t="s">
        <v>1006</v>
      </c>
      <c r="E65" s="426"/>
      <c r="F65" s="578"/>
      <c r="G65" s="578"/>
      <c r="H65" s="578"/>
      <c r="I65" s="578"/>
      <c r="J65" s="578"/>
    </row>
    <row r="66" spans="2:10" ht="33" x14ac:dyDescent="0.2">
      <c r="B66" s="325" t="s">
        <v>864</v>
      </c>
      <c r="C66" s="444" t="s">
        <v>968</v>
      </c>
      <c r="E66" s="426"/>
      <c r="F66" s="578"/>
      <c r="G66" s="578"/>
      <c r="H66" s="578"/>
      <c r="I66" s="578"/>
      <c r="J66" s="578"/>
    </row>
    <row r="67" spans="2:10" ht="143" x14ac:dyDescent="0.2">
      <c r="B67" s="325" t="s">
        <v>240</v>
      </c>
      <c r="C67" s="444" t="s">
        <v>1007</v>
      </c>
      <c r="E67" s="426"/>
      <c r="F67" s="578"/>
      <c r="G67" s="578"/>
      <c r="H67" s="578"/>
      <c r="I67" s="578"/>
      <c r="J67" s="578"/>
    </row>
    <row r="68" spans="2:10" ht="22" x14ac:dyDescent="0.2">
      <c r="B68" s="325" t="s">
        <v>241</v>
      </c>
      <c r="C68" s="444" t="s">
        <v>984</v>
      </c>
      <c r="E68" s="426"/>
      <c r="F68" s="578"/>
      <c r="G68" s="578"/>
      <c r="H68" s="578"/>
      <c r="I68" s="578"/>
      <c r="J68" s="578"/>
    </row>
    <row r="69" spans="2:10" ht="33" x14ac:dyDescent="0.2">
      <c r="B69" s="325" t="s">
        <v>828</v>
      </c>
      <c r="C69" s="444" t="s">
        <v>986</v>
      </c>
      <c r="E69" s="426"/>
      <c r="F69" s="426"/>
      <c r="G69" s="426"/>
      <c r="H69" s="426"/>
      <c r="I69" s="426"/>
      <c r="J69" s="426"/>
    </row>
    <row r="70" spans="2:10" ht="33" x14ac:dyDescent="0.2">
      <c r="B70" s="325" t="s">
        <v>260</v>
      </c>
      <c r="C70" s="444" t="s">
        <v>1041</v>
      </c>
      <c r="E70" s="426"/>
      <c r="F70" s="578"/>
      <c r="G70" s="578"/>
      <c r="H70" s="578"/>
      <c r="I70" s="578"/>
      <c r="J70" s="578"/>
    </row>
    <row r="71" spans="2:10" ht="22" x14ac:dyDescent="0.2">
      <c r="B71" s="325" t="s">
        <v>261</v>
      </c>
      <c r="C71" s="444" t="s">
        <v>968</v>
      </c>
      <c r="E71" s="426"/>
      <c r="F71" s="578"/>
      <c r="G71" s="578"/>
      <c r="H71" s="578"/>
      <c r="I71" s="578"/>
      <c r="J71" s="578"/>
    </row>
    <row r="72" spans="2:10" ht="22" x14ac:dyDescent="0.2">
      <c r="B72" s="327" t="s">
        <v>262</v>
      </c>
      <c r="C72" s="444" t="s">
        <v>1042</v>
      </c>
      <c r="E72" s="426"/>
      <c r="F72" s="578"/>
      <c r="G72" s="578"/>
      <c r="H72" s="578"/>
      <c r="I72" s="578"/>
      <c r="J72" s="578"/>
    </row>
    <row r="73" spans="2:10" x14ac:dyDescent="0.2">
      <c r="B73" s="327" t="s">
        <v>263</v>
      </c>
      <c r="C73" s="444" t="s">
        <v>987</v>
      </c>
    </row>
    <row r="74" spans="2:10" x14ac:dyDescent="0.2">
      <c r="B74" s="327" t="s">
        <v>264</v>
      </c>
      <c r="C74" s="444" t="s">
        <v>987</v>
      </c>
    </row>
    <row r="75" spans="2:10" x14ac:dyDescent="0.2">
      <c r="B75" s="327" t="s">
        <v>265</v>
      </c>
      <c r="C75" s="444" t="s">
        <v>987</v>
      </c>
    </row>
    <row r="76" spans="2:10" ht="22" x14ac:dyDescent="0.2">
      <c r="B76" s="325" t="s">
        <v>266</v>
      </c>
      <c r="C76" s="444" t="s">
        <v>988</v>
      </c>
    </row>
    <row r="77" spans="2:10" ht="33" x14ac:dyDescent="0.2">
      <c r="B77" s="325" t="s">
        <v>341</v>
      </c>
      <c r="C77" s="444" t="s">
        <v>968</v>
      </c>
    </row>
    <row r="78" spans="2:10" x14ac:dyDescent="0.2">
      <c r="B78" s="325" t="s">
        <v>826</v>
      </c>
      <c r="C78" s="444" t="s">
        <v>989</v>
      </c>
    </row>
    <row r="79" spans="2:10" ht="33" x14ac:dyDescent="0.2">
      <c r="B79" s="325" t="s">
        <v>919</v>
      </c>
      <c r="C79" s="444" t="s">
        <v>991</v>
      </c>
    </row>
    <row r="80" spans="2:10" ht="22" x14ac:dyDescent="0.2">
      <c r="B80" s="325" t="s">
        <v>267</v>
      </c>
      <c r="C80" s="444" t="s">
        <v>990</v>
      </c>
    </row>
    <row r="81" spans="2:3" ht="22" x14ac:dyDescent="0.2">
      <c r="B81" s="325" t="s">
        <v>825</v>
      </c>
      <c r="C81" s="446" t="s">
        <v>975</v>
      </c>
    </row>
    <row r="82" spans="2:3" ht="14" x14ac:dyDescent="0.2">
      <c r="B82" s="579" t="s">
        <v>268</v>
      </c>
      <c r="C82" s="580"/>
    </row>
    <row r="83" spans="2:3" x14ac:dyDescent="0.2">
      <c r="B83" s="325" t="s">
        <v>269</v>
      </c>
      <c r="C83" s="444" t="s">
        <v>968</v>
      </c>
    </row>
    <row r="84" spans="2:3" x14ac:dyDescent="0.2">
      <c r="B84" s="327" t="s">
        <v>270</v>
      </c>
      <c r="C84" s="444" t="s">
        <v>994</v>
      </c>
    </row>
    <row r="85" spans="2:3" x14ac:dyDescent="0.2">
      <c r="B85" s="327" t="s">
        <v>271</v>
      </c>
      <c r="C85" s="444" t="s">
        <v>994</v>
      </c>
    </row>
    <row r="86" spans="2:3" x14ac:dyDescent="0.2">
      <c r="B86" s="327" t="s">
        <v>272</v>
      </c>
      <c r="C86" s="444" t="s">
        <v>994</v>
      </c>
    </row>
    <row r="87" spans="2:3" x14ac:dyDescent="0.2">
      <c r="B87" s="327" t="s">
        <v>112</v>
      </c>
      <c r="C87" s="444" t="s">
        <v>994</v>
      </c>
    </row>
    <row r="88" spans="2:3" x14ac:dyDescent="0.2">
      <c r="B88" s="327" t="s">
        <v>273</v>
      </c>
      <c r="C88" s="444" t="s">
        <v>994</v>
      </c>
    </row>
    <row r="89" spans="2:3" x14ac:dyDescent="0.2">
      <c r="B89" s="327" t="s">
        <v>274</v>
      </c>
      <c r="C89" s="444" t="s">
        <v>994</v>
      </c>
    </row>
    <row r="90" spans="2:3" x14ac:dyDescent="0.2">
      <c r="B90" s="327" t="s">
        <v>275</v>
      </c>
      <c r="C90" s="444" t="s">
        <v>994</v>
      </c>
    </row>
    <row r="91" spans="2:3" x14ac:dyDescent="0.2">
      <c r="B91" s="327" t="s">
        <v>276</v>
      </c>
      <c r="C91" s="444" t="s">
        <v>994</v>
      </c>
    </row>
    <row r="92" spans="2:3" x14ac:dyDescent="0.2">
      <c r="B92" s="327" t="s">
        <v>277</v>
      </c>
      <c r="C92" s="444" t="s">
        <v>994</v>
      </c>
    </row>
    <row r="93" spans="2:3" x14ac:dyDescent="0.2">
      <c r="B93" s="327" t="s">
        <v>278</v>
      </c>
      <c r="C93" s="444" t="s">
        <v>994</v>
      </c>
    </row>
    <row r="94" spans="2:3" ht="22" x14ac:dyDescent="0.2">
      <c r="B94" s="325" t="s">
        <v>279</v>
      </c>
      <c r="C94" s="444" t="s">
        <v>995</v>
      </c>
    </row>
    <row r="95" spans="2:3" ht="33" x14ac:dyDescent="0.2">
      <c r="B95" s="325" t="s">
        <v>920</v>
      </c>
      <c r="C95" s="444" t="s">
        <v>968</v>
      </c>
    </row>
    <row r="96" spans="2:3" ht="33" x14ac:dyDescent="0.2">
      <c r="B96" s="325" t="s">
        <v>343</v>
      </c>
      <c r="C96" s="444" t="s">
        <v>990</v>
      </c>
    </row>
    <row r="97" spans="2:10" ht="44" x14ac:dyDescent="0.2">
      <c r="B97" s="325" t="s">
        <v>280</v>
      </c>
      <c r="C97" s="444" t="s">
        <v>996</v>
      </c>
    </row>
    <row r="98" spans="2:10" ht="33" x14ac:dyDescent="0.2">
      <c r="B98" s="325" t="s">
        <v>281</v>
      </c>
      <c r="C98" s="444" t="s">
        <v>997</v>
      </c>
    </row>
    <row r="99" spans="2:10" ht="22" x14ac:dyDescent="0.2">
      <c r="B99" s="326" t="s">
        <v>832</v>
      </c>
      <c r="C99" s="446" t="s">
        <v>975</v>
      </c>
    </row>
    <row r="100" spans="2:10" ht="14" x14ac:dyDescent="0.2">
      <c r="B100" s="579" t="s">
        <v>109</v>
      </c>
      <c r="C100" s="580"/>
    </row>
    <row r="101" spans="2:10" ht="22" x14ac:dyDescent="0.2">
      <c r="B101" s="325" t="s">
        <v>282</v>
      </c>
      <c r="C101" s="444"/>
    </row>
    <row r="102" spans="2:10" x14ac:dyDescent="0.2">
      <c r="B102" s="327" t="s">
        <v>283</v>
      </c>
      <c r="C102" s="444" t="s">
        <v>1065</v>
      </c>
    </row>
    <row r="103" spans="2:10" x14ac:dyDescent="0.2">
      <c r="B103" s="327" t="s">
        <v>284</v>
      </c>
      <c r="C103" s="444" t="s">
        <v>1064</v>
      </c>
    </row>
    <row r="104" spans="2:10" x14ac:dyDescent="0.2">
      <c r="B104" s="327" t="s">
        <v>285</v>
      </c>
      <c r="C104" s="444" t="s">
        <v>999</v>
      </c>
    </row>
    <row r="105" spans="2:10" x14ac:dyDescent="0.2">
      <c r="B105" s="327" t="s">
        <v>286</v>
      </c>
      <c r="C105" s="444" t="s">
        <v>998</v>
      </c>
    </row>
    <row r="106" spans="2:10" ht="14" x14ac:dyDescent="0.2">
      <c r="B106" s="327" t="s">
        <v>287</v>
      </c>
      <c r="C106" s="444" t="s">
        <v>1000</v>
      </c>
      <c r="E106" s="427"/>
      <c r="F106" s="581"/>
      <c r="G106" s="581"/>
      <c r="H106" s="581"/>
      <c r="I106" s="578"/>
      <c r="J106" s="578"/>
    </row>
    <row r="107" spans="2:10" ht="14" x14ac:dyDescent="0.2">
      <c r="B107" s="327" t="s">
        <v>288</v>
      </c>
      <c r="C107" s="444" t="s">
        <v>1008</v>
      </c>
      <c r="E107" s="426"/>
      <c r="F107" s="578"/>
      <c r="G107" s="578"/>
      <c r="H107" s="578"/>
      <c r="I107" s="578"/>
      <c r="J107" s="578"/>
    </row>
    <row r="108" spans="2:10" ht="14" x14ac:dyDescent="0.2">
      <c r="B108" s="327" t="s">
        <v>289</v>
      </c>
      <c r="C108" s="444" t="s">
        <v>1010</v>
      </c>
      <c r="E108" s="426"/>
      <c r="F108" s="578"/>
      <c r="G108" s="578"/>
      <c r="H108" s="578"/>
      <c r="I108" s="578"/>
      <c r="J108" s="578"/>
    </row>
    <row r="109" spans="2:10" ht="14" x14ac:dyDescent="0.2">
      <c r="B109" s="327" t="s">
        <v>290</v>
      </c>
      <c r="C109" s="444" t="s">
        <v>1011</v>
      </c>
      <c r="E109" s="426"/>
      <c r="F109" s="578"/>
      <c r="G109" s="578"/>
      <c r="H109" s="578"/>
      <c r="I109" s="578"/>
      <c r="J109" s="578"/>
    </row>
    <row r="110" spans="2:10" ht="14" x14ac:dyDescent="0.2">
      <c r="B110" s="327" t="s">
        <v>291</v>
      </c>
      <c r="C110" s="444" t="s">
        <v>1012</v>
      </c>
      <c r="E110" s="426"/>
      <c r="F110" s="578"/>
      <c r="G110" s="578"/>
      <c r="H110" s="578"/>
      <c r="I110" s="578"/>
      <c r="J110" s="578"/>
    </row>
    <row r="111" spans="2:10" ht="14" x14ac:dyDescent="0.2">
      <c r="B111" s="327" t="s">
        <v>292</v>
      </c>
      <c r="C111" s="444" t="s">
        <v>1013</v>
      </c>
      <c r="E111" s="426"/>
      <c r="F111" s="578"/>
      <c r="G111" s="578"/>
      <c r="H111" s="578"/>
      <c r="I111" s="578"/>
      <c r="J111" s="578"/>
    </row>
    <row r="112" spans="2:10" ht="22" x14ac:dyDescent="0.2">
      <c r="B112" s="325" t="s">
        <v>293</v>
      </c>
      <c r="C112" s="444" t="s">
        <v>1066</v>
      </c>
      <c r="E112" s="426"/>
      <c r="F112" s="578"/>
      <c r="G112" s="578"/>
      <c r="H112" s="578"/>
      <c r="I112" s="578"/>
      <c r="J112" s="578"/>
    </row>
    <row r="113" spans="2:10" ht="22" x14ac:dyDescent="0.2">
      <c r="B113" s="325" t="s">
        <v>294</v>
      </c>
      <c r="C113" s="444" t="s">
        <v>1067</v>
      </c>
      <c r="E113" s="426"/>
      <c r="F113" s="578"/>
      <c r="G113" s="578"/>
      <c r="H113" s="578"/>
      <c r="I113" s="578"/>
      <c r="J113" s="578"/>
    </row>
    <row r="114" spans="2:10" ht="22" x14ac:dyDescent="0.2">
      <c r="B114" s="325" t="s">
        <v>295</v>
      </c>
      <c r="C114" s="444" t="s">
        <v>1014</v>
      </c>
      <c r="E114" s="426"/>
      <c r="F114" s="578"/>
      <c r="G114" s="578"/>
      <c r="H114" s="578"/>
      <c r="I114" s="578"/>
      <c r="J114" s="578"/>
    </row>
    <row r="115" spans="2:10" ht="22" x14ac:dyDescent="0.2">
      <c r="B115" s="325" t="s">
        <v>296</v>
      </c>
      <c r="C115" s="444" t="s">
        <v>1013</v>
      </c>
      <c r="E115" s="426"/>
      <c r="F115" s="578"/>
      <c r="G115" s="578"/>
      <c r="H115" s="578"/>
      <c r="I115" s="578"/>
      <c r="J115" s="578"/>
    </row>
    <row r="116" spans="2:10" ht="22" x14ac:dyDescent="0.2">
      <c r="B116" s="325" t="s">
        <v>297</v>
      </c>
      <c r="C116" s="444" t="s">
        <v>1013</v>
      </c>
      <c r="E116" s="426"/>
      <c r="F116" s="578"/>
      <c r="G116" s="578"/>
      <c r="H116" s="578"/>
      <c r="I116" s="578"/>
      <c r="J116" s="578"/>
    </row>
    <row r="117" spans="2:10" ht="14" x14ac:dyDescent="0.2">
      <c r="B117" s="325" t="s">
        <v>298</v>
      </c>
      <c r="C117" s="444" t="s">
        <v>1015</v>
      </c>
      <c r="E117" s="426"/>
      <c r="F117" s="578"/>
      <c r="G117" s="578"/>
      <c r="H117" s="578"/>
      <c r="I117" s="578"/>
      <c r="J117" s="578"/>
    </row>
    <row r="118" spans="2:10" ht="14" x14ac:dyDescent="0.2">
      <c r="B118" s="579" t="s">
        <v>299</v>
      </c>
      <c r="C118" s="580"/>
      <c r="E118" s="426"/>
      <c r="F118" s="426"/>
      <c r="G118" s="426"/>
      <c r="H118" s="426"/>
      <c r="I118" s="578"/>
      <c r="J118" s="578"/>
    </row>
    <row r="119" spans="2:10" ht="22" x14ac:dyDescent="0.2">
      <c r="B119" s="325" t="s">
        <v>300</v>
      </c>
      <c r="C119" s="444" t="s">
        <v>1016</v>
      </c>
      <c r="E119" s="426"/>
      <c r="F119" s="426"/>
      <c r="G119" s="426"/>
      <c r="H119" s="426"/>
      <c r="I119" s="578"/>
      <c r="J119" s="578"/>
    </row>
    <row r="120" spans="2:10" ht="14" x14ac:dyDescent="0.2">
      <c r="B120" s="325" t="s">
        <v>301</v>
      </c>
      <c r="C120" s="444" t="s">
        <v>1017</v>
      </c>
      <c r="E120" s="426"/>
      <c r="F120" s="426"/>
      <c r="G120" s="426"/>
      <c r="H120" s="426"/>
      <c r="I120" s="578"/>
      <c r="J120" s="578"/>
    </row>
    <row r="121" spans="2:10" ht="22" x14ac:dyDescent="0.2">
      <c r="B121" s="325" t="s">
        <v>302</v>
      </c>
      <c r="C121" s="444" t="s">
        <v>1017</v>
      </c>
      <c r="E121" s="426"/>
      <c r="F121" s="582"/>
      <c r="G121" s="582"/>
      <c r="H121" s="582"/>
      <c r="I121" s="578"/>
      <c r="J121" s="578"/>
    </row>
    <row r="122" spans="2:10" ht="14" x14ac:dyDescent="0.2">
      <c r="B122" s="325" t="s">
        <v>303</v>
      </c>
      <c r="C122" s="444" t="s">
        <v>1018</v>
      </c>
      <c r="E122" s="426"/>
      <c r="F122" s="426"/>
      <c r="G122" s="426"/>
      <c r="H122" s="426"/>
      <c r="I122" s="578"/>
      <c r="J122" s="578"/>
    </row>
    <row r="123" spans="2:10" ht="22" x14ac:dyDescent="0.2">
      <c r="B123" s="325" t="s">
        <v>304</v>
      </c>
      <c r="C123" s="444" t="s">
        <v>966</v>
      </c>
      <c r="E123" s="426"/>
      <c r="F123" s="426"/>
      <c r="G123" s="426"/>
      <c r="H123" s="426"/>
      <c r="I123" s="578"/>
      <c r="J123" s="578"/>
    </row>
    <row r="124" spans="2:10" ht="33" x14ac:dyDescent="0.2">
      <c r="B124" s="325" t="s">
        <v>305</v>
      </c>
      <c r="C124" s="444" t="s">
        <v>967</v>
      </c>
      <c r="E124" s="426"/>
      <c r="F124" s="426"/>
      <c r="G124" s="426"/>
      <c r="H124" s="426"/>
      <c r="I124" s="578"/>
      <c r="J124" s="578"/>
    </row>
    <row r="125" spans="2:10" ht="22" x14ac:dyDescent="0.2">
      <c r="B125" s="325" t="s">
        <v>306</v>
      </c>
      <c r="C125" s="444" t="s">
        <v>1019</v>
      </c>
      <c r="E125" s="427"/>
      <c r="F125" s="427"/>
      <c r="G125" s="427"/>
      <c r="H125" s="427"/>
      <c r="I125" s="578"/>
      <c r="J125" s="578"/>
    </row>
    <row r="126" spans="2:10" ht="22" x14ac:dyDescent="0.2">
      <c r="B126" s="325" t="s">
        <v>300</v>
      </c>
      <c r="C126" s="444" t="s">
        <v>1016</v>
      </c>
      <c r="E126" s="578"/>
      <c r="F126" s="578"/>
      <c r="G126" s="578"/>
      <c r="H126" s="578"/>
      <c r="I126" s="578"/>
      <c r="J126" s="578"/>
    </row>
    <row r="127" spans="2:10" ht="22" x14ac:dyDescent="0.2">
      <c r="B127" s="325" t="s">
        <v>307</v>
      </c>
      <c r="C127" s="444" t="s">
        <v>968</v>
      </c>
      <c r="E127" s="578"/>
      <c r="F127" s="578"/>
      <c r="G127" s="578"/>
      <c r="H127" s="578"/>
      <c r="I127" s="578"/>
      <c r="J127" s="578"/>
    </row>
    <row r="128" spans="2:10" ht="22" x14ac:dyDescent="0.2">
      <c r="B128" s="325" t="s">
        <v>830</v>
      </c>
      <c r="C128" s="444" t="s">
        <v>968</v>
      </c>
      <c r="E128" s="426"/>
      <c r="F128" s="426"/>
      <c r="G128" s="426"/>
      <c r="H128" s="426"/>
      <c r="I128" s="426"/>
      <c r="J128" s="426"/>
    </row>
    <row r="129" spans="2:10" ht="22" x14ac:dyDescent="0.2">
      <c r="B129" s="325" t="s">
        <v>921</v>
      </c>
      <c r="C129" s="444" t="s">
        <v>1020</v>
      </c>
      <c r="E129" s="578"/>
      <c r="F129" s="578"/>
      <c r="G129" s="578"/>
      <c r="H129" s="578"/>
      <c r="I129" s="426"/>
      <c r="J129" s="431"/>
    </row>
    <row r="130" spans="2:10" ht="33" x14ac:dyDescent="0.2">
      <c r="B130" s="326" t="s">
        <v>829</v>
      </c>
      <c r="C130" s="446" t="s">
        <v>1021</v>
      </c>
      <c r="E130" s="426"/>
      <c r="F130" s="426"/>
      <c r="G130" s="426"/>
      <c r="H130" s="426"/>
      <c r="I130" s="426"/>
      <c r="J130" s="431"/>
    </row>
    <row r="131" spans="2:10" ht="15" x14ac:dyDescent="0.2">
      <c r="B131" s="326" t="s">
        <v>833</v>
      </c>
      <c r="C131" s="446" t="s">
        <v>989</v>
      </c>
      <c r="E131" s="426"/>
      <c r="F131" s="426"/>
      <c r="G131" s="426"/>
      <c r="H131" s="426"/>
      <c r="I131" s="426"/>
      <c r="J131" s="431"/>
    </row>
    <row r="132" spans="2:10" ht="14" x14ac:dyDescent="0.2">
      <c r="B132" s="579" t="s">
        <v>344</v>
      </c>
      <c r="C132" s="580"/>
      <c r="E132" s="578"/>
      <c r="F132" s="578"/>
      <c r="G132" s="578"/>
      <c r="H132" s="578"/>
      <c r="I132" s="578"/>
      <c r="J132" s="578"/>
    </row>
    <row r="133" spans="2:10" ht="14" x14ac:dyDescent="0.2">
      <c r="B133" s="325" t="s">
        <v>308</v>
      </c>
      <c r="C133" s="444" t="s">
        <v>1022</v>
      </c>
      <c r="E133" s="578"/>
      <c r="F133" s="578"/>
      <c r="G133" s="578"/>
      <c r="H133" s="578"/>
      <c r="I133" s="578"/>
      <c r="J133" s="578"/>
    </row>
    <row r="134" spans="2:10" ht="22" x14ac:dyDescent="0.2">
      <c r="B134" s="325" t="s">
        <v>309</v>
      </c>
      <c r="C134" s="444" t="s">
        <v>993</v>
      </c>
      <c r="E134" s="578"/>
      <c r="F134" s="578"/>
      <c r="G134" s="578"/>
      <c r="H134" s="578"/>
      <c r="I134" s="426"/>
      <c r="J134" s="431"/>
    </row>
    <row r="135" spans="2:10" ht="15" x14ac:dyDescent="0.2">
      <c r="B135" s="325" t="s">
        <v>310</v>
      </c>
      <c r="C135" s="444" t="s">
        <v>967</v>
      </c>
      <c r="E135" s="578"/>
      <c r="F135" s="578"/>
      <c r="G135" s="578"/>
      <c r="H135" s="578"/>
      <c r="I135" s="426"/>
      <c r="J135" s="431"/>
    </row>
    <row r="136" spans="2:10" ht="14" x14ac:dyDescent="0.2">
      <c r="B136" s="325" t="s">
        <v>311</v>
      </c>
      <c r="C136" s="444" t="s">
        <v>952</v>
      </c>
      <c r="E136" s="578"/>
      <c r="F136" s="578"/>
      <c r="G136" s="578"/>
      <c r="H136" s="578"/>
      <c r="I136" s="578"/>
      <c r="J136" s="578"/>
    </row>
    <row r="137" spans="2:10" ht="22" x14ac:dyDescent="0.2">
      <c r="B137" s="325" t="s">
        <v>312</v>
      </c>
      <c r="C137" s="444" t="s">
        <v>952</v>
      </c>
      <c r="E137" s="578"/>
      <c r="F137" s="578"/>
      <c r="G137" s="578"/>
      <c r="H137" s="578"/>
      <c r="I137" s="426"/>
      <c r="J137" s="431"/>
    </row>
    <row r="138" spans="2:10" ht="33" x14ac:dyDescent="0.2">
      <c r="B138" s="325" t="s">
        <v>313</v>
      </c>
      <c r="C138" s="444" t="s">
        <v>952</v>
      </c>
      <c r="E138" s="578"/>
      <c r="F138" s="578"/>
      <c r="G138" s="578"/>
      <c r="H138" s="578"/>
      <c r="I138" s="578"/>
      <c r="J138" s="578"/>
    </row>
    <row r="139" spans="2:10" ht="88" x14ac:dyDescent="0.2">
      <c r="B139" s="325" t="s">
        <v>314</v>
      </c>
      <c r="C139" s="444" t="s">
        <v>1068</v>
      </c>
      <c r="E139" s="581"/>
      <c r="F139" s="581"/>
      <c r="G139" s="581"/>
      <c r="H139" s="581"/>
      <c r="I139" s="578"/>
      <c r="J139" s="578"/>
    </row>
    <row r="140" spans="2:10" ht="22" x14ac:dyDescent="0.2">
      <c r="B140" s="325" t="s">
        <v>315</v>
      </c>
      <c r="C140" s="444" t="s">
        <v>1023</v>
      </c>
      <c r="E140" s="578"/>
      <c r="F140" s="578"/>
      <c r="G140" s="578"/>
      <c r="H140" s="578"/>
      <c r="I140" s="578"/>
      <c r="J140" s="578"/>
    </row>
    <row r="141" spans="2:10" ht="33" x14ac:dyDescent="0.2">
      <c r="B141" s="325" t="s">
        <v>316</v>
      </c>
      <c r="C141" s="444" t="s">
        <v>1026</v>
      </c>
      <c r="E141" s="578"/>
      <c r="F141" s="578"/>
      <c r="G141" s="578"/>
      <c r="H141" s="426"/>
      <c r="I141" s="578"/>
      <c r="J141" s="578"/>
    </row>
    <row r="142" spans="2:10" ht="14" x14ac:dyDescent="0.2">
      <c r="B142" s="579" t="s">
        <v>345</v>
      </c>
      <c r="C142" s="580"/>
      <c r="E142" s="578"/>
      <c r="F142" s="578"/>
      <c r="G142" s="578"/>
      <c r="H142" s="578"/>
      <c r="I142" s="578"/>
      <c r="J142" s="578"/>
    </row>
    <row r="143" spans="2:10" ht="22" x14ac:dyDescent="0.2">
      <c r="B143" s="325" t="s">
        <v>317</v>
      </c>
      <c r="C143" s="444" t="s">
        <v>992</v>
      </c>
      <c r="E143" s="578"/>
      <c r="F143" s="578"/>
      <c r="G143" s="578"/>
      <c r="H143" s="578"/>
      <c r="I143" s="578"/>
      <c r="J143" s="578"/>
    </row>
    <row r="144" spans="2:10" ht="14" x14ac:dyDescent="0.2">
      <c r="B144" s="325" t="s">
        <v>318</v>
      </c>
      <c r="C144" s="444" t="s">
        <v>993</v>
      </c>
      <c r="E144" s="578"/>
      <c r="F144" s="578"/>
      <c r="G144" s="578"/>
      <c r="H144" s="578"/>
      <c r="I144" s="578"/>
      <c r="J144" s="578"/>
    </row>
    <row r="145" spans="2:10" ht="14" x14ac:dyDescent="0.2">
      <c r="B145" s="325" t="s">
        <v>319</v>
      </c>
      <c r="C145" s="444" t="s">
        <v>1024</v>
      </c>
      <c r="E145" s="578"/>
      <c r="F145" s="578"/>
      <c r="G145" s="578"/>
      <c r="H145" s="578"/>
      <c r="I145" s="578"/>
      <c r="J145" s="578"/>
    </row>
    <row r="146" spans="2:10" ht="66" x14ac:dyDescent="0.2">
      <c r="B146" s="325" t="s">
        <v>320</v>
      </c>
      <c r="C146" s="444" t="s">
        <v>1046</v>
      </c>
      <c r="E146" s="578"/>
      <c r="F146" s="578"/>
      <c r="G146" s="578"/>
      <c r="H146" s="578"/>
      <c r="I146" s="578"/>
      <c r="J146" s="578"/>
    </row>
    <row r="147" spans="2:10" ht="33" x14ac:dyDescent="0.2">
      <c r="B147" s="325" t="s">
        <v>321</v>
      </c>
      <c r="C147" s="444" t="s">
        <v>1027</v>
      </c>
      <c r="E147" s="578"/>
      <c r="F147" s="578"/>
      <c r="G147" s="578"/>
      <c r="H147" s="426"/>
      <c r="I147" s="578"/>
      <c r="J147" s="578"/>
    </row>
    <row r="148" spans="2:10" ht="14" x14ac:dyDescent="0.2">
      <c r="B148" s="325" t="s">
        <v>322</v>
      </c>
      <c r="C148" s="444" t="s">
        <v>952</v>
      </c>
      <c r="E148" s="578"/>
      <c r="F148" s="578"/>
      <c r="G148" s="578"/>
      <c r="H148" s="426"/>
      <c r="I148" s="578"/>
      <c r="J148" s="578"/>
    </row>
    <row r="149" spans="2:10" ht="88" x14ac:dyDescent="0.2">
      <c r="B149" s="325" t="s">
        <v>323</v>
      </c>
      <c r="C149" s="444" t="s">
        <v>1028</v>
      </c>
      <c r="E149" s="578"/>
      <c r="F149" s="578"/>
      <c r="G149" s="578"/>
      <c r="H149" s="426"/>
      <c r="I149" s="578"/>
      <c r="J149" s="578"/>
    </row>
    <row r="150" spans="2:10" ht="22" x14ac:dyDescent="0.2">
      <c r="B150" s="325" t="s">
        <v>324</v>
      </c>
      <c r="C150" s="444" t="s">
        <v>952</v>
      </c>
      <c r="E150" s="581"/>
      <c r="F150" s="581"/>
      <c r="G150" s="581"/>
      <c r="H150" s="581"/>
      <c r="I150" s="578"/>
      <c r="J150" s="578"/>
    </row>
    <row r="151" spans="2:10" ht="14" x14ac:dyDescent="0.2">
      <c r="B151" s="325" t="s">
        <v>325</v>
      </c>
      <c r="C151" s="444" t="s">
        <v>952</v>
      </c>
      <c r="E151" s="578"/>
      <c r="F151" s="578"/>
      <c r="G151" s="578"/>
      <c r="H151" s="578"/>
      <c r="I151" s="578"/>
      <c r="J151" s="578"/>
    </row>
    <row r="152" spans="2:10" ht="22" x14ac:dyDescent="0.2">
      <c r="B152" s="325" t="s">
        <v>326</v>
      </c>
      <c r="C152" s="444" t="s">
        <v>952</v>
      </c>
      <c r="E152" s="578"/>
      <c r="F152" s="578"/>
      <c r="G152" s="578"/>
      <c r="H152" s="426"/>
      <c r="I152" s="578"/>
      <c r="J152" s="578"/>
    </row>
    <row r="153" spans="2:10" ht="14" x14ac:dyDescent="0.2">
      <c r="B153" s="325" t="s">
        <v>327</v>
      </c>
      <c r="C153" s="444" t="s">
        <v>952</v>
      </c>
      <c r="E153" s="578"/>
      <c r="F153" s="578"/>
      <c r="G153" s="578"/>
      <c r="H153" s="426"/>
      <c r="I153" s="578"/>
      <c r="J153" s="578"/>
    </row>
    <row r="154" spans="2:10" ht="22" x14ac:dyDescent="0.2">
      <c r="B154" s="325" t="s">
        <v>328</v>
      </c>
      <c r="C154" s="444" t="s">
        <v>952</v>
      </c>
      <c r="E154" s="578"/>
      <c r="F154" s="578"/>
      <c r="G154" s="578"/>
      <c r="H154" s="426"/>
      <c r="I154" s="578"/>
      <c r="J154" s="578"/>
    </row>
    <row r="155" spans="2:10" ht="22" x14ac:dyDescent="0.2">
      <c r="B155" s="325" t="s">
        <v>329</v>
      </c>
      <c r="C155" s="444" t="s">
        <v>1029</v>
      </c>
      <c r="E155" s="578"/>
      <c r="F155" s="578"/>
      <c r="G155" s="578"/>
      <c r="H155" s="578"/>
      <c r="I155" s="578"/>
      <c r="J155" s="578"/>
    </row>
    <row r="156" spans="2:10" ht="14" x14ac:dyDescent="0.2">
      <c r="B156" s="325" t="s">
        <v>330</v>
      </c>
      <c r="C156" s="444" t="s">
        <v>952</v>
      </c>
      <c r="E156" s="578"/>
      <c r="F156" s="578"/>
      <c r="G156" s="578"/>
      <c r="H156" s="578"/>
      <c r="I156" s="578"/>
      <c r="J156" s="578"/>
    </row>
    <row r="157" spans="2:10" ht="22" x14ac:dyDescent="0.2">
      <c r="B157" s="325" t="s">
        <v>331</v>
      </c>
      <c r="C157" s="444" t="s">
        <v>1031</v>
      </c>
      <c r="E157" s="578"/>
      <c r="F157" s="578"/>
      <c r="G157" s="578"/>
      <c r="H157" s="426"/>
      <c r="I157" s="578"/>
      <c r="J157" s="578"/>
    </row>
    <row r="158" spans="2:10" ht="22" x14ac:dyDescent="0.2">
      <c r="B158" s="325" t="s">
        <v>332</v>
      </c>
      <c r="C158" s="444" t="s">
        <v>1032</v>
      </c>
      <c r="E158" s="578"/>
      <c r="F158" s="578"/>
      <c r="G158" s="578"/>
      <c r="H158" s="578"/>
      <c r="I158" s="578"/>
      <c r="J158" s="578"/>
    </row>
    <row r="159" spans="2:10" ht="33" x14ac:dyDescent="0.2">
      <c r="B159" s="325" t="s">
        <v>333</v>
      </c>
      <c r="C159" s="444" t="s">
        <v>1030</v>
      </c>
      <c r="E159" s="578"/>
      <c r="F159" s="578"/>
      <c r="G159" s="578"/>
      <c r="H159" s="426"/>
      <c r="I159" s="578"/>
      <c r="J159" s="578"/>
    </row>
    <row r="160" spans="2:10" ht="22" x14ac:dyDescent="0.2">
      <c r="B160" s="325" t="s">
        <v>334</v>
      </c>
      <c r="C160" s="444" t="s">
        <v>1033</v>
      </c>
      <c r="E160" s="578"/>
      <c r="F160" s="578"/>
      <c r="G160" s="578"/>
      <c r="H160" s="426"/>
      <c r="I160" s="578"/>
      <c r="J160" s="578"/>
    </row>
    <row r="161" spans="2:10" ht="33" x14ac:dyDescent="0.2">
      <c r="B161" s="325" t="s">
        <v>335</v>
      </c>
      <c r="C161" s="444" t="s">
        <v>1034</v>
      </c>
      <c r="E161" s="578"/>
      <c r="F161" s="578"/>
      <c r="G161" s="578"/>
      <c r="H161" s="426"/>
      <c r="I161" s="578"/>
      <c r="J161" s="578"/>
    </row>
    <row r="162" spans="2:10" ht="22" x14ac:dyDescent="0.2">
      <c r="B162" s="326" t="s">
        <v>831</v>
      </c>
      <c r="C162" s="446" t="s">
        <v>968</v>
      </c>
      <c r="E162" s="426"/>
      <c r="F162" s="426"/>
      <c r="G162" s="426"/>
      <c r="H162" s="426"/>
      <c r="I162" s="426"/>
      <c r="J162" s="426"/>
    </row>
    <row r="163" spans="2:10" ht="14" x14ac:dyDescent="0.2">
      <c r="B163" s="579" t="s">
        <v>336</v>
      </c>
      <c r="C163" s="580"/>
      <c r="E163" s="578"/>
      <c r="F163" s="578"/>
      <c r="G163" s="578"/>
      <c r="H163" s="426"/>
      <c r="I163" s="578"/>
      <c r="J163" s="578"/>
    </row>
    <row r="164" spans="2:10" ht="14" x14ac:dyDescent="0.2">
      <c r="B164" s="325" t="s">
        <v>337</v>
      </c>
      <c r="C164" s="444" t="s">
        <v>952</v>
      </c>
      <c r="E164" s="578"/>
      <c r="F164" s="578"/>
      <c r="G164" s="578"/>
      <c r="H164" s="578"/>
      <c r="I164" s="578"/>
      <c r="J164" s="578"/>
    </row>
    <row r="165" spans="2:10" ht="33" x14ac:dyDescent="0.2">
      <c r="B165" s="325" t="s">
        <v>338</v>
      </c>
      <c r="C165" s="444" t="s">
        <v>1025</v>
      </c>
      <c r="E165" s="578"/>
      <c r="F165" s="578"/>
      <c r="G165" s="578"/>
      <c r="H165" s="578"/>
      <c r="I165" s="578"/>
      <c r="J165" s="578"/>
    </row>
    <row r="166" spans="2:10" ht="22" x14ac:dyDescent="0.2">
      <c r="B166" s="325" t="s">
        <v>339</v>
      </c>
      <c r="C166" s="444" t="s">
        <v>1009</v>
      </c>
      <c r="E166" s="578"/>
      <c r="F166" s="578"/>
      <c r="G166" s="578"/>
      <c r="H166" s="426"/>
      <c r="I166" s="578"/>
      <c r="J166" s="578"/>
    </row>
    <row r="167" spans="2:10" ht="22" x14ac:dyDescent="0.2">
      <c r="B167" s="325" t="s">
        <v>340</v>
      </c>
      <c r="C167" s="444" t="s">
        <v>952</v>
      </c>
    </row>
    <row r="168" spans="2:10" ht="22" x14ac:dyDescent="0.2">
      <c r="B168" s="325" t="s">
        <v>922</v>
      </c>
      <c r="C168" s="444" t="s">
        <v>968</v>
      </c>
    </row>
    <row r="169" spans="2:10" ht="14" x14ac:dyDescent="0.2">
      <c r="B169" s="579" t="s">
        <v>346</v>
      </c>
      <c r="C169" s="580"/>
    </row>
    <row r="170" spans="2:10" x14ac:dyDescent="0.2">
      <c r="B170" s="325" t="s">
        <v>347</v>
      </c>
      <c r="C170" s="444" t="s">
        <v>1036</v>
      </c>
    </row>
    <row r="171" spans="2:10" x14ac:dyDescent="0.2">
      <c r="B171" s="325" t="s">
        <v>348</v>
      </c>
      <c r="C171" s="444" t="s">
        <v>1037</v>
      </c>
    </row>
    <row r="172" spans="2:10" ht="22" x14ac:dyDescent="0.2">
      <c r="B172" s="325" t="s">
        <v>834</v>
      </c>
      <c r="C172" s="444" t="s">
        <v>1038</v>
      </c>
    </row>
    <row r="175" spans="2:10" ht="100.25" customHeight="1" x14ac:dyDescent="0.2">
      <c r="B175" s="585" t="s">
        <v>732</v>
      </c>
      <c r="C175" s="585"/>
    </row>
    <row r="178" spans="2:3" x14ac:dyDescent="0.2">
      <c r="B178" s="585" t="s">
        <v>733</v>
      </c>
      <c r="C178" s="585"/>
    </row>
    <row r="179" spans="2:3" x14ac:dyDescent="0.2">
      <c r="B179" s="585"/>
      <c r="C179" s="585"/>
    </row>
    <row r="180" spans="2:3" x14ac:dyDescent="0.2">
      <c r="B180" s="585"/>
      <c r="C180" s="585"/>
    </row>
    <row r="181" spans="2:3" ht="76.75" customHeight="1" x14ac:dyDescent="0.2">
      <c r="B181" s="585"/>
      <c r="C181" s="585"/>
    </row>
  </sheetData>
  <mergeCells count="209">
    <mergeCell ref="B178:C181"/>
    <mergeCell ref="B175:C175"/>
    <mergeCell ref="B50:C50"/>
    <mergeCell ref="E165:H165"/>
    <mergeCell ref="I165:J165"/>
    <mergeCell ref="E166:G166"/>
    <mergeCell ref="I166:J166"/>
    <mergeCell ref="B169:C169"/>
    <mergeCell ref="E161:G161"/>
    <mergeCell ref="I161:J161"/>
    <mergeCell ref="B163:C163"/>
    <mergeCell ref="E163:G163"/>
    <mergeCell ref="I163:J163"/>
    <mergeCell ref="E164:H164"/>
    <mergeCell ref="I164:J164"/>
    <mergeCell ref="E158:H158"/>
    <mergeCell ref="I158:J158"/>
    <mergeCell ref="E159:G159"/>
    <mergeCell ref="I159:J159"/>
    <mergeCell ref="E160:G160"/>
    <mergeCell ref="I160:J160"/>
    <mergeCell ref="E155:H155"/>
    <mergeCell ref="I155:J155"/>
    <mergeCell ref="E156:H156"/>
    <mergeCell ref="I156:J156"/>
    <mergeCell ref="E157:G157"/>
    <mergeCell ref="I157:J157"/>
    <mergeCell ref="E152:G152"/>
    <mergeCell ref="I152:J152"/>
    <mergeCell ref="E153:G153"/>
    <mergeCell ref="I153:J153"/>
    <mergeCell ref="E154:G154"/>
    <mergeCell ref="I154:J154"/>
    <mergeCell ref="E149:G149"/>
    <mergeCell ref="I149:J149"/>
    <mergeCell ref="E150:H150"/>
    <mergeCell ref="I150:J150"/>
    <mergeCell ref="E151:H151"/>
    <mergeCell ref="I151:J151"/>
    <mergeCell ref="E146:H146"/>
    <mergeCell ref="I146:J146"/>
    <mergeCell ref="E147:G147"/>
    <mergeCell ref="I147:J147"/>
    <mergeCell ref="E148:G148"/>
    <mergeCell ref="I148:J148"/>
    <mergeCell ref="E143:H143"/>
    <mergeCell ref="I143:J143"/>
    <mergeCell ref="E144:H144"/>
    <mergeCell ref="I144:J144"/>
    <mergeCell ref="E145:H145"/>
    <mergeCell ref="I145:J145"/>
    <mergeCell ref="E140:H140"/>
    <mergeCell ref="I140:J140"/>
    <mergeCell ref="E141:G141"/>
    <mergeCell ref="I141:J141"/>
    <mergeCell ref="B142:C142"/>
    <mergeCell ref="E142:H142"/>
    <mergeCell ref="I142:J142"/>
    <mergeCell ref="E137:F137"/>
    <mergeCell ref="G137:H137"/>
    <mergeCell ref="E138:H138"/>
    <mergeCell ref="I138:J138"/>
    <mergeCell ref="E139:H139"/>
    <mergeCell ref="I139:J139"/>
    <mergeCell ref="E134:F134"/>
    <mergeCell ref="G134:H134"/>
    <mergeCell ref="E135:F135"/>
    <mergeCell ref="G135:H135"/>
    <mergeCell ref="E136:H136"/>
    <mergeCell ref="I136:J136"/>
    <mergeCell ref="E129:F129"/>
    <mergeCell ref="G129:H129"/>
    <mergeCell ref="B132:C132"/>
    <mergeCell ref="E132:H132"/>
    <mergeCell ref="I132:J132"/>
    <mergeCell ref="E133:H133"/>
    <mergeCell ref="I133:J133"/>
    <mergeCell ref="I124:J124"/>
    <mergeCell ref="I125:J125"/>
    <mergeCell ref="E126:H126"/>
    <mergeCell ref="I126:J126"/>
    <mergeCell ref="E127:H127"/>
    <mergeCell ref="I127:J127"/>
    <mergeCell ref="I119:J119"/>
    <mergeCell ref="I120:J120"/>
    <mergeCell ref="F121:H121"/>
    <mergeCell ref="I121:J121"/>
    <mergeCell ref="I122:J122"/>
    <mergeCell ref="I123:J123"/>
    <mergeCell ref="F116:H116"/>
    <mergeCell ref="I116:J116"/>
    <mergeCell ref="F117:H117"/>
    <mergeCell ref="I117:J117"/>
    <mergeCell ref="B118:C118"/>
    <mergeCell ref="I118:J118"/>
    <mergeCell ref="F113:H113"/>
    <mergeCell ref="I113:J113"/>
    <mergeCell ref="F114:H114"/>
    <mergeCell ref="I114:J114"/>
    <mergeCell ref="F115:H115"/>
    <mergeCell ref="I115:J115"/>
    <mergeCell ref="F110:H110"/>
    <mergeCell ref="I110:J110"/>
    <mergeCell ref="F111:H111"/>
    <mergeCell ref="I111:J111"/>
    <mergeCell ref="F112:H112"/>
    <mergeCell ref="I112:J112"/>
    <mergeCell ref="F107:H107"/>
    <mergeCell ref="I107:J107"/>
    <mergeCell ref="F108:H108"/>
    <mergeCell ref="I108:J108"/>
    <mergeCell ref="F109:H109"/>
    <mergeCell ref="I109:J109"/>
    <mergeCell ref="F72:H72"/>
    <mergeCell ref="I72:J72"/>
    <mergeCell ref="B82:C82"/>
    <mergeCell ref="B100:C100"/>
    <mergeCell ref="F106:H106"/>
    <mergeCell ref="I106:J106"/>
    <mergeCell ref="F68:H68"/>
    <mergeCell ref="I68:J68"/>
    <mergeCell ref="F70:H70"/>
    <mergeCell ref="I70:J70"/>
    <mergeCell ref="F71:H71"/>
    <mergeCell ref="I71:J71"/>
    <mergeCell ref="F65:H65"/>
    <mergeCell ref="I65:J65"/>
    <mergeCell ref="F66:H66"/>
    <mergeCell ref="I66:J66"/>
    <mergeCell ref="F67:H67"/>
    <mergeCell ref="I67:J67"/>
    <mergeCell ref="F60:H60"/>
    <mergeCell ref="I60:J60"/>
    <mergeCell ref="F61:H61"/>
    <mergeCell ref="I61:J61"/>
    <mergeCell ref="F62:H62"/>
    <mergeCell ref="I62:J62"/>
    <mergeCell ref="F57:H57"/>
    <mergeCell ref="I57:J57"/>
    <mergeCell ref="F58:H58"/>
    <mergeCell ref="I58:J58"/>
    <mergeCell ref="F59:H59"/>
    <mergeCell ref="I59:J59"/>
    <mergeCell ref="B54:C54"/>
    <mergeCell ref="F54:H54"/>
    <mergeCell ref="I54:J54"/>
    <mergeCell ref="F55:H55"/>
    <mergeCell ref="I55:J55"/>
    <mergeCell ref="F56:H56"/>
    <mergeCell ref="I56:J56"/>
    <mergeCell ref="F38:H38"/>
    <mergeCell ref="I38:J38"/>
    <mergeCell ref="F39:H39"/>
    <mergeCell ref="I39:J39"/>
    <mergeCell ref="F40:H40"/>
    <mergeCell ref="I40:J40"/>
    <mergeCell ref="F35:H35"/>
    <mergeCell ref="I35:J35"/>
    <mergeCell ref="F36:H36"/>
    <mergeCell ref="I36:J36"/>
    <mergeCell ref="F37:H37"/>
    <mergeCell ref="I37:J37"/>
    <mergeCell ref="E31:E32"/>
    <mergeCell ref="F31:H32"/>
    <mergeCell ref="I31:J32"/>
    <mergeCell ref="F33:H33"/>
    <mergeCell ref="I33:J33"/>
    <mergeCell ref="F34:J34"/>
    <mergeCell ref="E27:E28"/>
    <mergeCell ref="F27:H28"/>
    <mergeCell ref="I27:J28"/>
    <mergeCell ref="E29:E30"/>
    <mergeCell ref="F29:H30"/>
    <mergeCell ref="I29:J30"/>
    <mergeCell ref="F24:H24"/>
    <mergeCell ref="I24:J24"/>
    <mergeCell ref="F25:H25"/>
    <mergeCell ref="I25:J25"/>
    <mergeCell ref="F26:H26"/>
    <mergeCell ref="I26:J26"/>
    <mergeCell ref="F21:H21"/>
    <mergeCell ref="I21:J21"/>
    <mergeCell ref="F22:H22"/>
    <mergeCell ref="I22:J22"/>
    <mergeCell ref="F23:H23"/>
    <mergeCell ref="I23:J23"/>
    <mergeCell ref="B16:C16"/>
    <mergeCell ref="F17:H17"/>
    <mergeCell ref="I17:J17"/>
    <mergeCell ref="F19:H19"/>
    <mergeCell ref="I19:J19"/>
    <mergeCell ref="F20:H20"/>
    <mergeCell ref="I20:J20"/>
    <mergeCell ref="F13:H13"/>
    <mergeCell ref="I13:J13"/>
    <mergeCell ref="F14:H14"/>
    <mergeCell ref="I14:J14"/>
    <mergeCell ref="F15:H15"/>
    <mergeCell ref="I15:J15"/>
    <mergeCell ref="F10:H10"/>
    <mergeCell ref="I10:J10"/>
    <mergeCell ref="F11:H11"/>
    <mergeCell ref="I11:J11"/>
    <mergeCell ref="F7:H7"/>
    <mergeCell ref="I7:J7"/>
    <mergeCell ref="F8:H8"/>
    <mergeCell ref="I8:J8"/>
    <mergeCell ref="F9:H9"/>
    <mergeCell ref="I9:J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enableFormatConditionsCalculation="0"/>
  <dimension ref="A1:H58"/>
  <sheetViews>
    <sheetView topLeftCell="A5" zoomScale="85" zoomScaleNormal="85" zoomScalePageLayoutView="85" workbookViewId="0">
      <selection activeCell="D1" sqref="D1"/>
    </sheetView>
  </sheetViews>
  <sheetFormatPr baseColWidth="10" defaultColWidth="8.6640625" defaultRowHeight="15" x14ac:dyDescent="0.2"/>
  <cols>
    <col min="1" max="1" width="2.6640625" style="242" customWidth="1"/>
    <col min="2" max="2" width="17.6640625" style="242" customWidth="1"/>
    <col min="3" max="3" width="25.6640625" style="242" customWidth="1"/>
    <col min="4" max="4" width="17.6640625" style="242" customWidth="1"/>
    <col min="5" max="6" width="38.1640625" style="242" customWidth="1"/>
    <col min="7" max="7" width="38.1640625" style="305" customWidth="1"/>
    <col min="8" max="8" width="38.1640625" style="242" customWidth="1"/>
    <col min="9" max="16384" width="8.6640625" style="242"/>
  </cols>
  <sheetData>
    <row r="1" spans="1:8" x14ac:dyDescent="0.2">
      <c r="A1" s="301"/>
    </row>
    <row r="2" spans="1:8" ht="20" thickBot="1" x14ac:dyDescent="0.3">
      <c r="B2" s="19" t="s">
        <v>742</v>
      </c>
      <c r="F2" s="305"/>
    </row>
    <row r="3" spans="1:8" ht="31" thickTop="1" x14ac:dyDescent="0.2">
      <c r="B3" s="86" t="s">
        <v>178</v>
      </c>
      <c r="C3" s="87" t="s">
        <v>179</v>
      </c>
      <c r="D3" s="87" t="s">
        <v>180</v>
      </c>
      <c r="E3" s="88" t="s">
        <v>181</v>
      </c>
      <c r="F3" s="88" t="s">
        <v>182</v>
      </c>
      <c r="G3" s="88" t="s">
        <v>769</v>
      </c>
      <c r="H3" s="89" t="s">
        <v>183</v>
      </c>
    </row>
    <row r="4" spans="1:8" x14ac:dyDescent="0.2">
      <c r="B4" s="586" t="s">
        <v>184</v>
      </c>
      <c r="C4" s="279" t="s">
        <v>185</v>
      </c>
      <c r="D4" s="279"/>
      <c r="E4" s="90"/>
      <c r="F4" s="90"/>
      <c r="G4" s="90"/>
      <c r="H4" s="91"/>
    </row>
    <row r="5" spans="1:8" x14ac:dyDescent="0.2">
      <c r="B5" s="587"/>
      <c r="C5" s="279" t="s">
        <v>770</v>
      </c>
      <c r="D5" s="279"/>
      <c r="E5" s="90"/>
      <c r="F5" s="90"/>
      <c r="G5" s="90"/>
      <c r="H5" s="91"/>
    </row>
    <row r="6" spans="1:8" x14ac:dyDescent="0.2">
      <c r="B6" s="587"/>
      <c r="C6" s="279" t="s">
        <v>186</v>
      </c>
      <c r="D6" s="279"/>
      <c r="E6" s="90"/>
      <c r="F6" s="90"/>
      <c r="G6" s="90"/>
      <c r="H6" s="91"/>
    </row>
    <row r="7" spans="1:8" x14ac:dyDescent="0.2">
      <c r="B7" s="587"/>
      <c r="C7" s="279" t="s">
        <v>187</v>
      </c>
      <c r="D7" s="279"/>
      <c r="E7" s="90"/>
      <c r="F7" s="90"/>
      <c r="G7" s="90"/>
      <c r="H7" s="91"/>
    </row>
    <row r="8" spans="1:8" ht="45" x14ac:dyDescent="0.2">
      <c r="B8" s="587"/>
      <c r="C8" s="279" t="s">
        <v>776</v>
      </c>
      <c r="D8" s="279"/>
      <c r="E8" s="90"/>
      <c r="F8" s="90"/>
      <c r="G8" s="90"/>
      <c r="H8" s="91"/>
    </row>
    <row r="9" spans="1:8" x14ac:dyDescent="0.2">
      <c r="B9" s="587"/>
      <c r="C9" s="279" t="s">
        <v>188</v>
      </c>
      <c r="D9" s="279"/>
      <c r="E9" s="90"/>
      <c r="F9" s="90"/>
      <c r="G9" s="90"/>
      <c r="H9" s="91"/>
    </row>
    <row r="10" spans="1:8" x14ac:dyDescent="0.2">
      <c r="B10" s="587"/>
      <c r="C10" s="279" t="s">
        <v>189</v>
      </c>
      <c r="D10" s="279"/>
      <c r="E10" s="90"/>
      <c r="F10" s="90"/>
      <c r="G10" s="90"/>
      <c r="H10" s="91"/>
    </row>
    <row r="11" spans="1:8" x14ac:dyDescent="0.2">
      <c r="B11" s="587"/>
      <c r="C11" s="279" t="s">
        <v>190</v>
      </c>
      <c r="D11" s="279"/>
      <c r="E11" s="90"/>
      <c r="F11" s="90"/>
      <c r="G11" s="90"/>
      <c r="H11" s="91"/>
    </row>
    <row r="12" spans="1:8" x14ac:dyDescent="0.2">
      <c r="B12" s="587"/>
      <c r="C12" s="279" t="s">
        <v>191</v>
      </c>
      <c r="D12" s="279"/>
      <c r="E12" s="90"/>
      <c r="F12" s="90"/>
      <c r="G12" s="90"/>
      <c r="H12" s="91"/>
    </row>
    <row r="13" spans="1:8" x14ac:dyDescent="0.2">
      <c r="B13" s="587"/>
      <c r="C13" s="279" t="s">
        <v>192</v>
      </c>
      <c r="D13" s="279"/>
      <c r="E13" s="90"/>
      <c r="F13" s="90"/>
      <c r="G13" s="90"/>
      <c r="H13" s="91"/>
    </row>
    <row r="14" spans="1:8" ht="30" x14ac:dyDescent="0.2">
      <c r="B14" s="587"/>
      <c r="C14" s="279" t="s">
        <v>193</v>
      </c>
      <c r="D14" s="279"/>
      <c r="E14" s="90"/>
      <c r="F14" s="90"/>
      <c r="G14" s="90"/>
      <c r="H14" s="91"/>
    </row>
    <row r="15" spans="1:8" x14ac:dyDescent="0.2">
      <c r="B15" s="587"/>
      <c r="C15" s="280" t="s">
        <v>194</v>
      </c>
      <c r="D15" s="280"/>
      <c r="E15" s="92"/>
      <c r="F15" s="92"/>
      <c r="G15" s="92"/>
      <c r="H15" s="91"/>
    </row>
    <row r="16" spans="1:8" s="307" customFormat="1" x14ac:dyDescent="0.2">
      <c r="B16" s="587"/>
      <c r="C16" s="328" t="s">
        <v>836</v>
      </c>
      <c r="D16" s="280"/>
      <c r="E16" s="92"/>
      <c r="F16" s="92"/>
      <c r="G16" s="92"/>
      <c r="H16" s="91"/>
    </row>
    <row r="17" spans="2:8" x14ac:dyDescent="0.2">
      <c r="B17" s="588"/>
      <c r="C17" s="281" t="s">
        <v>195</v>
      </c>
      <c r="D17" s="281"/>
      <c r="E17" s="93"/>
      <c r="F17" s="93"/>
      <c r="G17" s="93"/>
      <c r="H17" s="91"/>
    </row>
    <row r="18" spans="2:8" s="307" customFormat="1" ht="22.75" customHeight="1" x14ac:dyDescent="0.2">
      <c r="B18" s="589" t="s">
        <v>835</v>
      </c>
      <c r="C18" s="329" t="s">
        <v>820</v>
      </c>
      <c r="D18" s="281"/>
      <c r="E18" s="93"/>
      <c r="F18" s="93"/>
      <c r="G18" s="93"/>
      <c r="H18" s="91"/>
    </row>
    <row r="19" spans="2:8" s="307" customFormat="1" ht="17.5" customHeight="1" x14ac:dyDescent="0.2">
      <c r="B19" s="590"/>
      <c r="C19" s="281" t="s">
        <v>195</v>
      </c>
      <c r="D19" s="281"/>
      <c r="E19" s="93"/>
      <c r="F19" s="93"/>
      <c r="G19" s="93"/>
      <c r="H19" s="91"/>
    </row>
    <row r="20" spans="2:8" x14ac:dyDescent="0.2">
      <c r="B20" s="589" t="s">
        <v>196</v>
      </c>
      <c r="C20" s="280" t="s">
        <v>197</v>
      </c>
      <c r="D20" s="280"/>
      <c r="E20" s="92"/>
      <c r="F20" s="92"/>
      <c r="G20" s="92"/>
      <c r="H20" s="91"/>
    </row>
    <row r="21" spans="2:8" x14ac:dyDescent="0.2">
      <c r="B21" s="590"/>
      <c r="C21" s="280" t="s">
        <v>198</v>
      </c>
      <c r="D21" s="280"/>
      <c r="E21" s="92"/>
      <c r="F21" s="92"/>
      <c r="G21" s="92"/>
      <c r="H21" s="91"/>
    </row>
    <row r="22" spans="2:8" x14ac:dyDescent="0.2">
      <c r="B22" s="590"/>
      <c r="C22" s="280" t="s">
        <v>199</v>
      </c>
      <c r="D22" s="280"/>
      <c r="E22" s="92"/>
      <c r="F22" s="92"/>
      <c r="G22" s="92"/>
      <c r="H22" s="91"/>
    </row>
    <row r="23" spans="2:8" ht="30" x14ac:dyDescent="0.2">
      <c r="B23" s="590"/>
      <c r="C23" s="280" t="s">
        <v>200</v>
      </c>
      <c r="D23" s="280"/>
      <c r="E23" s="92"/>
      <c r="F23" s="92"/>
      <c r="G23" s="92"/>
      <c r="H23" s="91"/>
    </row>
    <row r="24" spans="2:8" x14ac:dyDescent="0.2">
      <c r="B24" s="590"/>
      <c r="C24" s="280" t="s">
        <v>201</v>
      </c>
      <c r="D24" s="280"/>
      <c r="E24" s="92"/>
      <c r="F24" s="92"/>
      <c r="G24" s="92"/>
      <c r="H24" s="91"/>
    </row>
    <row r="25" spans="2:8" x14ac:dyDescent="0.2">
      <c r="B25" s="590"/>
      <c r="C25" s="280" t="s">
        <v>202</v>
      </c>
      <c r="D25" s="280"/>
      <c r="E25" s="92"/>
      <c r="F25" s="92"/>
      <c r="G25" s="92"/>
      <c r="H25" s="91"/>
    </row>
    <row r="26" spans="2:8" x14ac:dyDescent="0.2">
      <c r="B26" s="591"/>
      <c r="C26" s="281" t="s">
        <v>195</v>
      </c>
      <c r="D26" s="281"/>
      <c r="E26" s="93"/>
      <c r="F26" s="93"/>
      <c r="G26" s="93"/>
      <c r="H26" s="91"/>
    </row>
    <row r="27" spans="2:8" x14ac:dyDescent="0.2">
      <c r="B27" s="592" t="s">
        <v>203</v>
      </c>
      <c r="C27" s="279" t="s">
        <v>204</v>
      </c>
      <c r="D27" s="279"/>
      <c r="E27" s="90"/>
      <c r="F27" s="90"/>
      <c r="G27" s="90"/>
      <c r="H27" s="91"/>
    </row>
    <row r="28" spans="2:8" ht="60" x14ac:dyDescent="0.2">
      <c r="B28" s="593"/>
      <c r="C28" s="308" t="s">
        <v>810</v>
      </c>
      <c r="D28" s="279"/>
      <c r="E28" s="90"/>
      <c r="F28" s="90"/>
      <c r="G28" s="90"/>
      <c r="H28" s="91"/>
    </row>
    <row r="29" spans="2:8" ht="30" x14ac:dyDescent="0.2">
      <c r="B29" s="593"/>
      <c r="C29" s="308" t="s">
        <v>837</v>
      </c>
      <c r="D29" s="279"/>
      <c r="E29" s="90"/>
      <c r="F29" s="90"/>
      <c r="G29" s="90"/>
      <c r="H29" s="91"/>
    </row>
    <row r="30" spans="2:8" ht="30" x14ac:dyDescent="0.2">
      <c r="B30" s="593"/>
      <c r="C30" s="308" t="s">
        <v>838</v>
      </c>
      <c r="D30" s="279"/>
      <c r="E30" s="90"/>
      <c r="F30" s="90"/>
      <c r="G30" s="90"/>
      <c r="H30" s="91"/>
    </row>
    <row r="31" spans="2:8" x14ac:dyDescent="0.2">
      <c r="B31" s="593"/>
      <c r="C31" s="308" t="s">
        <v>839</v>
      </c>
      <c r="D31" s="282"/>
      <c r="E31" s="94"/>
      <c r="F31" s="94"/>
      <c r="G31" s="94"/>
      <c r="H31" s="91"/>
    </row>
    <row r="32" spans="2:8" x14ac:dyDescent="0.2">
      <c r="B32" s="594"/>
      <c r="C32" s="281" t="s">
        <v>195</v>
      </c>
      <c r="D32" s="281"/>
      <c r="E32" s="93"/>
      <c r="F32" s="93"/>
      <c r="G32" s="93"/>
      <c r="H32" s="91"/>
    </row>
    <row r="33" spans="2:8" x14ac:dyDescent="0.2">
      <c r="B33" s="592" t="s">
        <v>731</v>
      </c>
      <c r="C33" s="279" t="s">
        <v>205</v>
      </c>
      <c r="D33" s="279"/>
      <c r="E33" s="90"/>
      <c r="F33" s="90"/>
      <c r="G33" s="90"/>
      <c r="H33" s="91"/>
    </row>
    <row r="34" spans="2:8" x14ac:dyDescent="0.2">
      <c r="B34" s="593"/>
      <c r="C34" s="279" t="s">
        <v>206</v>
      </c>
      <c r="D34" s="279"/>
      <c r="E34" s="90"/>
      <c r="F34" s="90"/>
      <c r="G34" s="90"/>
      <c r="H34" s="91"/>
    </row>
    <row r="35" spans="2:8" x14ac:dyDescent="0.2">
      <c r="B35" s="593"/>
      <c r="C35" s="282" t="s">
        <v>771</v>
      </c>
      <c r="D35" s="282"/>
      <c r="E35" s="94"/>
      <c r="F35" s="94"/>
      <c r="G35" s="94"/>
      <c r="H35" s="91"/>
    </row>
    <row r="36" spans="2:8" x14ac:dyDescent="0.2">
      <c r="B36" s="594"/>
      <c r="C36" s="281" t="s">
        <v>195</v>
      </c>
      <c r="D36" s="281"/>
      <c r="E36" s="93"/>
      <c r="F36" s="93"/>
      <c r="G36" s="93"/>
      <c r="H36" s="91"/>
    </row>
    <row r="37" spans="2:8" x14ac:dyDescent="0.2">
      <c r="B37" s="592" t="s">
        <v>207</v>
      </c>
      <c r="C37" s="281"/>
      <c r="D37" s="281"/>
      <c r="E37" s="93"/>
      <c r="F37" s="93"/>
      <c r="G37" s="93"/>
      <c r="H37" s="91"/>
    </row>
    <row r="38" spans="2:8" x14ac:dyDescent="0.2">
      <c r="B38" s="593"/>
      <c r="C38" s="279" t="s">
        <v>208</v>
      </c>
      <c r="D38" s="279"/>
      <c r="E38" s="90"/>
      <c r="F38" s="90"/>
      <c r="G38" s="90"/>
      <c r="H38" s="91"/>
    </row>
    <row r="39" spans="2:8" x14ac:dyDescent="0.2">
      <c r="B39" s="593"/>
      <c r="C39" s="282" t="s">
        <v>209</v>
      </c>
      <c r="D39" s="282"/>
      <c r="E39" s="94"/>
      <c r="F39" s="94"/>
      <c r="G39" s="94"/>
      <c r="H39" s="91"/>
    </row>
    <row r="40" spans="2:8" x14ac:dyDescent="0.2">
      <c r="B40" s="593"/>
      <c r="C40" s="282" t="s">
        <v>210</v>
      </c>
      <c r="D40" s="282"/>
      <c r="E40" s="94"/>
      <c r="F40" s="94"/>
      <c r="G40" s="94"/>
      <c r="H40" s="91"/>
    </row>
    <row r="41" spans="2:8" x14ac:dyDescent="0.2">
      <c r="B41" s="593"/>
      <c r="C41" s="282" t="s">
        <v>211</v>
      </c>
      <c r="D41" s="282"/>
      <c r="E41" s="94"/>
      <c r="F41" s="94"/>
      <c r="G41" s="94"/>
      <c r="H41" s="91"/>
    </row>
    <row r="42" spans="2:8" x14ac:dyDescent="0.2">
      <c r="B42" s="593"/>
      <c r="C42" s="282" t="s">
        <v>212</v>
      </c>
      <c r="D42" s="282"/>
      <c r="E42" s="94"/>
      <c r="F42" s="94"/>
      <c r="G42" s="94"/>
      <c r="H42" s="91"/>
    </row>
    <row r="43" spans="2:8" ht="30" x14ac:dyDescent="0.2">
      <c r="B43" s="593"/>
      <c r="C43" s="282" t="s">
        <v>772</v>
      </c>
      <c r="D43" s="282"/>
      <c r="E43" s="94"/>
      <c r="F43" s="94"/>
      <c r="G43" s="94"/>
      <c r="H43" s="91"/>
    </row>
    <row r="44" spans="2:8" x14ac:dyDescent="0.2">
      <c r="B44" s="593"/>
      <c r="C44" s="282" t="s">
        <v>213</v>
      </c>
      <c r="D44" s="282"/>
      <c r="E44" s="94"/>
      <c r="F44" s="94"/>
      <c r="G44" s="94"/>
      <c r="H44" s="91"/>
    </row>
    <row r="45" spans="2:8" x14ac:dyDescent="0.2">
      <c r="B45" s="593"/>
      <c r="C45" s="282" t="s">
        <v>214</v>
      </c>
      <c r="D45" s="282"/>
      <c r="E45" s="94"/>
      <c r="F45" s="94"/>
      <c r="G45" s="94"/>
      <c r="H45" s="91"/>
    </row>
    <row r="46" spans="2:8" x14ac:dyDescent="0.2">
      <c r="B46" s="593"/>
      <c r="C46" s="282" t="s">
        <v>773</v>
      </c>
      <c r="D46" s="282"/>
      <c r="E46" s="94"/>
      <c r="F46" s="94"/>
      <c r="G46" s="94"/>
      <c r="H46" s="91"/>
    </row>
    <row r="47" spans="2:8" x14ac:dyDescent="0.2">
      <c r="B47" s="593"/>
      <c r="C47" s="282" t="s">
        <v>215</v>
      </c>
      <c r="D47" s="282"/>
      <c r="E47" s="94"/>
      <c r="F47" s="94"/>
      <c r="G47" s="94"/>
      <c r="H47" s="91"/>
    </row>
    <row r="48" spans="2:8" ht="30" x14ac:dyDescent="0.2">
      <c r="B48" s="593"/>
      <c r="C48" s="282" t="s">
        <v>774</v>
      </c>
      <c r="D48" s="282"/>
      <c r="E48" s="94"/>
      <c r="F48" s="94"/>
      <c r="G48" s="94"/>
      <c r="H48" s="91"/>
    </row>
    <row r="49" spans="2:8" x14ac:dyDescent="0.2">
      <c r="B49" s="593"/>
      <c r="C49" s="282" t="s">
        <v>216</v>
      </c>
      <c r="D49" s="282"/>
      <c r="E49" s="94"/>
      <c r="F49" s="94"/>
      <c r="G49" s="94"/>
      <c r="H49" s="91"/>
    </row>
    <row r="50" spans="2:8" ht="30" x14ac:dyDescent="0.2">
      <c r="B50" s="593"/>
      <c r="C50" s="283" t="s">
        <v>217</v>
      </c>
      <c r="D50" s="283"/>
      <c r="E50" s="95"/>
      <c r="F50" s="95"/>
      <c r="G50" s="95"/>
      <c r="H50" s="91"/>
    </row>
    <row r="51" spans="2:8" x14ac:dyDescent="0.2">
      <c r="B51" s="593"/>
      <c r="C51" s="283" t="s">
        <v>218</v>
      </c>
      <c r="D51" s="283"/>
      <c r="E51" s="95"/>
      <c r="F51" s="95"/>
      <c r="G51" s="95"/>
      <c r="H51" s="91"/>
    </row>
    <row r="52" spans="2:8" x14ac:dyDescent="0.2">
      <c r="B52" s="593"/>
      <c r="C52" s="284" t="s">
        <v>219</v>
      </c>
      <c r="D52" s="284"/>
      <c r="E52" s="96"/>
      <c r="F52" s="96"/>
      <c r="G52" s="96"/>
      <c r="H52" s="91"/>
    </row>
    <row r="53" spans="2:8" x14ac:dyDescent="0.2">
      <c r="B53" s="593"/>
      <c r="C53" s="280" t="s">
        <v>220</v>
      </c>
      <c r="D53" s="280"/>
      <c r="E53" s="92"/>
      <c r="F53" s="92"/>
      <c r="G53" s="92"/>
      <c r="H53" s="91"/>
    </row>
    <row r="54" spans="2:8" x14ac:dyDescent="0.2">
      <c r="B54" s="593"/>
      <c r="C54" s="280" t="s">
        <v>221</v>
      </c>
      <c r="D54" s="280"/>
      <c r="E54" s="92"/>
      <c r="F54" s="92"/>
      <c r="G54" s="92"/>
      <c r="H54" s="97"/>
    </row>
    <row r="55" spans="2:8" x14ac:dyDescent="0.2">
      <c r="B55" s="593"/>
      <c r="C55" s="285" t="s">
        <v>222</v>
      </c>
      <c r="D55" s="285"/>
      <c r="E55" s="98"/>
      <c r="F55" s="98"/>
      <c r="G55" s="98"/>
      <c r="H55" s="97"/>
    </row>
    <row r="56" spans="2:8" x14ac:dyDescent="0.2">
      <c r="B56" s="593"/>
      <c r="C56" s="285" t="s">
        <v>223</v>
      </c>
      <c r="D56" s="285"/>
      <c r="E56" s="98"/>
      <c r="F56" s="98"/>
      <c r="G56" s="98"/>
      <c r="H56" s="97"/>
    </row>
    <row r="57" spans="2:8" ht="16" thickBot="1" x14ac:dyDescent="0.25">
      <c r="B57" s="595"/>
      <c r="C57" s="99" t="s">
        <v>195</v>
      </c>
      <c r="D57" s="99"/>
      <c r="E57" s="100"/>
      <c r="F57" s="100"/>
      <c r="G57" s="100"/>
      <c r="H57" s="101"/>
    </row>
    <row r="58" spans="2:8" ht="16" thickTop="1" x14ac:dyDescent="0.2"/>
  </sheetData>
  <mergeCells count="6">
    <mergeCell ref="B4:B17"/>
    <mergeCell ref="B20:B26"/>
    <mergeCell ref="B27:B32"/>
    <mergeCell ref="B33:B36"/>
    <mergeCell ref="B37:B57"/>
    <mergeCell ref="B18:B19"/>
  </mergeCells>
  <pageMargins left="0.7" right="0.7" top="0.75" bottom="0.75" header="0.3" footer="0.3"/>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enableFormatConditionsCalculation="0"/>
  <dimension ref="A1:K113"/>
  <sheetViews>
    <sheetView tabSelected="1" zoomScale="99" workbookViewId="0">
      <selection activeCell="D87" sqref="D87"/>
    </sheetView>
  </sheetViews>
  <sheetFormatPr baseColWidth="10" defaultColWidth="8.6640625" defaultRowHeight="15" x14ac:dyDescent="0.2"/>
  <cols>
    <col min="1" max="1" width="1.6640625" style="53" customWidth="1"/>
    <col min="2" max="2" width="78.1640625" style="53" customWidth="1"/>
    <col min="3" max="3" width="11.1640625" style="452" customWidth="1"/>
    <col min="4" max="4" width="20" style="506" customWidth="1"/>
    <col min="5" max="5" width="33.33203125" style="456" customWidth="1"/>
    <col min="6" max="6" width="14.33203125" style="456" customWidth="1"/>
    <col min="7" max="7" width="15.1640625" style="456" customWidth="1"/>
    <col min="8" max="8" width="25.1640625" style="456" customWidth="1"/>
    <col min="9" max="9" width="41" style="456" customWidth="1"/>
    <col min="10" max="10" width="8.6640625" style="53" customWidth="1"/>
    <col min="11" max="16384" width="8.6640625" style="53"/>
  </cols>
  <sheetData>
    <row r="1" spans="1:11" ht="19" x14ac:dyDescent="0.25">
      <c r="A1" s="301"/>
      <c r="B1" s="49" t="s">
        <v>758</v>
      </c>
      <c r="K1" s="133" t="s">
        <v>438</v>
      </c>
    </row>
    <row r="2" spans="1:11" x14ac:dyDescent="0.2">
      <c r="B2" s="54"/>
      <c r="C2" s="453"/>
      <c r="D2" s="507"/>
      <c r="E2" s="457"/>
      <c r="F2" s="457"/>
      <c r="G2" s="457"/>
      <c r="H2" s="457"/>
      <c r="I2" s="457"/>
    </row>
    <row r="3" spans="1:11" x14ac:dyDescent="0.2">
      <c r="B3" s="142" t="s">
        <v>411</v>
      </c>
      <c r="C3" s="453"/>
      <c r="D3" s="507"/>
      <c r="E3" s="457"/>
      <c r="F3" s="457"/>
      <c r="G3" s="457"/>
      <c r="H3" s="457"/>
      <c r="I3" s="457"/>
    </row>
    <row r="4" spans="1:11" x14ac:dyDescent="0.2">
      <c r="B4" s="138" t="s">
        <v>349</v>
      </c>
      <c r="C4" s="603" t="str">
        <f>IF(OR(_COUNTRY_NAME="",_COUNTRY_NAME="TO BE COMPLETED BY CEQ AUTHOR"),"[Fill info in Title Page]",_COUNTRY_NAME)</f>
        <v>Senegal</v>
      </c>
      <c r="D4" s="603"/>
      <c r="E4" s="452"/>
      <c r="F4" s="452"/>
      <c r="G4" s="452"/>
      <c r="H4" s="452"/>
      <c r="I4" s="452"/>
    </row>
    <row r="5" spans="1:11" s="122" customFormat="1" x14ac:dyDescent="0.2">
      <c r="B5" s="138" t="s">
        <v>100</v>
      </c>
      <c r="C5" s="604">
        <f>IF('B1. General Survey Info'!C10="","[Fill info in B1]",'B1. General Survey Info'!C10)</f>
        <v>2011</v>
      </c>
      <c r="D5" s="604"/>
      <c r="E5" s="452"/>
      <c r="F5" s="452"/>
      <c r="G5" s="452"/>
      <c r="H5" s="452"/>
      <c r="I5" s="452"/>
    </row>
    <row r="6" spans="1:11" s="122" customFormat="1" x14ac:dyDescent="0.2">
      <c r="B6" s="139" t="s">
        <v>421</v>
      </c>
      <c r="C6" s="605">
        <v>13207873</v>
      </c>
      <c r="D6" s="605"/>
      <c r="E6" s="452"/>
      <c r="F6" s="452"/>
      <c r="G6" s="452"/>
      <c r="H6" s="452"/>
      <c r="I6" s="452"/>
    </row>
    <row r="7" spans="1:11" s="122" customFormat="1" ht="42" x14ac:dyDescent="0.2">
      <c r="B7" s="139" t="s">
        <v>1089</v>
      </c>
      <c r="C7" s="605">
        <v>2115.9198999999999</v>
      </c>
      <c r="D7" s="605"/>
      <c r="E7" s="486" t="s">
        <v>107</v>
      </c>
      <c r="F7" s="452"/>
      <c r="G7" s="452"/>
      <c r="H7" s="452"/>
      <c r="I7" s="452"/>
    </row>
    <row r="8" spans="1:11" s="122" customFormat="1" ht="28" x14ac:dyDescent="0.2">
      <c r="B8" s="140" t="s">
        <v>1090</v>
      </c>
      <c r="C8" s="605">
        <v>236.28711999999999</v>
      </c>
      <c r="D8" s="605"/>
      <c r="E8" s="487" t="s">
        <v>422</v>
      </c>
      <c r="F8" s="452"/>
      <c r="G8" s="452"/>
      <c r="H8" s="452"/>
      <c r="I8" s="452"/>
    </row>
    <row r="9" spans="1:11" s="122" customFormat="1" ht="75" x14ac:dyDescent="0.2">
      <c r="B9" s="139" t="s">
        <v>1044</v>
      </c>
      <c r="C9" s="601">
        <v>6814.1</v>
      </c>
      <c r="D9" s="601"/>
      <c r="E9" s="542" t="s">
        <v>1304</v>
      </c>
      <c r="F9" s="452" t="s">
        <v>1306</v>
      </c>
      <c r="G9" s="452"/>
      <c r="H9" s="541">
        <f>118/C9*100</f>
        <v>1.731703379756681</v>
      </c>
      <c r="I9" s="541">
        <f>1951/C9*100</f>
        <v>28.63180757546851</v>
      </c>
    </row>
    <row r="10" spans="1:11" x14ac:dyDescent="0.2">
      <c r="B10" s="53" t="s">
        <v>439</v>
      </c>
      <c r="D10" s="508"/>
      <c r="E10" s="452"/>
      <c r="F10" s="452"/>
      <c r="G10" s="452"/>
      <c r="H10" s="452"/>
      <c r="I10" s="452"/>
    </row>
    <row r="11" spans="1:11" ht="34.5" customHeight="1" x14ac:dyDescent="0.2">
      <c r="B11" s="597" t="s">
        <v>702</v>
      </c>
      <c r="C11" s="597"/>
      <c r="D11" s="597"/>
      <c r="E11" s="597"/>
      <c r="F11" s="597"/>
      <c r="G11" s="597"/>
      <c r="H11" s="597"/>
      <c r="I11" s="597"/>
    </row>
    <row r="12" spans="1:11" x14ac:dyDescent="0.2">
      <c r="B12" s="54"/>
      <c r="C12" s="453"/>
      <c r="D12" s="507"/>
      <c r="E12" s="457"/>
      <c r="F12" s="457"/>
      <c r="G12" s="457"/>
      <c r="H12" s="457"/>
      <c r="I12" s="457"/>
    </row>
    <row r="13" spans="1:11" ht="19" x14ac:dyDescent="0.25">
      <c r="B13" s="49" t="s">
        <v>759</v>
      </c>
      <c r="C13" s="454"/>
    </row>
    <row r="14" spans="1:11" ht="16" thickBot="1" x14ac:dyDescent="0.25">
      <c r="C14" s="453"/>
      <c r="D14" s="507"/>
      <c r="E14" s="457"/>
      <c r="F14" s="457"/>
      <c r="G14" s="457"/>
    </row>
    <row r="15" spans="1:11" ht="18" customHeight="1" thickBot="1" x14ac:dyDescent="0.25">
      <c r="B15" s="241" t="s">
        <v>1101</v>
      </c>
      <c r="C15" s="598" t="s">
        <v>1102</v>
      </c>
      <c r="D15" s="599"/>
      <c r="E15" s="599"/>
      <c r="F15" s="599"/>
      <c r="G15" s="600"/>
    </row>
    <row r="16" spans="1:11" ht="91" thickBot="1" x14ac:dyDescent="0.25">
      <c r="B16" s="143" t="s">
        <v>1123</v>
      </c>
      <c r="C16" s="450" t="s">
        <v>102</v>
      </c>
      <c r="D16" s="509" t="s">
        <v>103</v>
      </c>
      <c r="E16" s="450" t="s">
        <v>104</v>
      </c>
      <c r="F16" s="450" t="s">
        <v>105</v>
      </c>
      <c r="G16" s="463" t="s">
        <v>106</v>
      </c>
      <c r="H16" s="464" t="s">
        <v>18</v>
      </c>
      <c r="I16" s="464" t="s">
        <v>19</v>
      </c>
    </row>
    <row r="17" spans="1:10" ht="16.5" customHeight="1" x14ac:dyDescent="0.2">
      <c r="A17" s="53">
        <v>17</v>
      </c>
      <c r="B17" s="130" t="s">
        <v>1043</v>
      </c>
      <c r="C17" s="490">
        <v>1525.6</v>
      </c>
      <c r="D17" s="510">
        <f>C17/$C$9*100</f>
        <v>22.388870136921966</v>
      </c>
      <c r="E17" s="501"/>
      <c r="F17" s="501"/>
      <c r="G17" s="501"/>
      <c r="H17" s="602" t="s">
        <v>1096</v>
      </c>
      <c r="I17" s="465"/>
      <c r="J17" s="122"/>
    </row>
    <row r="18" spans="1:10" s="133" customFormat="1" ht="15" customHeight="1" x14ac:dyDescent="0.2">
      <c r="A18" s="133">
        <f>A17+1</f>
        <v>18</v>
      </c>
      <c r="B18" s="462" t="s">
        <v>1063</v>
      </c>
      <c r="C18" s="490">
        <v>1375.6</v>
      </c>
      <c r="D18" s="510">
        <f t="shared" ref="D18:D20" si="0">C18/$C$9*100</f>
        <v>20.187552281299066</v>
      </c>
      <c r="E18" s="501" t="s">
        <v>1115</v>
      </c>
      <c r="F18" s="502">
        <f>F19</f>
        <v>1062.5000000000002</v>
      </c>
      <c r="G18" s="502">
        <f>F18/$C$9*100</f>
        <v>15.592668143995542</v>
      </c>
      <c r="H18" s="596"/>
      <c r="I18" s="468"/>
    </row>
    <row r="19" spans="1:10" s="133" customFormat="1" ht="16.5" customHeight="1" x14ac:dyDescent="0.2">
      <c r="A19" s="133">
        <f t="shared" ref="A19:A103" si="1">A18+1</f>
        <v>19</v>
      </c>
      <c r="B19" s="458" t="s">
        <v>1060</v>
      </c>
      <c r="C19" s="490">
        <v>1286.9000000000001</v>
      </c>
      <c r="D19" s="510">
        <f t="shared" si="0"/>
        <v>18.885839656007398</v>
      </c>
      <c r="E19" s="501" t="s">
        <v>1115</v>
      </c>
      <c r="F19" s="502">
        <f>F20+F31</f>
        <v>1062.5000000000002</v>
      </c>
      <c r="G19" s="502">
        <f t="shared" ref="G19:G88" si="2">F19/$C$9*100</f>
        <v>15.592668143995542</v>
      </c>
      <c r="H19" s="596"/>
      <c r="I19" s="468"/>
    </row>
    <row r="20" spans="1:10" s="133" customFormat="1" ht="16.5" customHeight="1" x14ac:dyDescent="0.2">
      <c r="A20" s="133">
        <f t="shared" si="1"/>
        <v>20</v>
      </c>
      <c r="B20" s="461" t="s">
        <v>1058</v>
      </c>
      <c r="C20" s="490">
        <v>345.6</v>
      </c>
      <c r="D20" s="510">
        <f t="shared" si="0"/>
        <v>5.0718363393551602</v>
      </c>
      <c r="E20" s="501" t="s">
        <v>1115</v>
      </c>
      <c r="F20" s="502">
        <f>SUM(F21:F26)</f>
        <v>245.3</v>
      </c>
      <c r="G20" s="502">
        <f t="shared" si="2"/>
        <v>3.5998884665619819</v>
      </c>
      <c r="H20" s="596"/>
      <c r="I20" s="468"/>
    </row>
    <row r="21" spans="1:10" ht="16.5" customHeight="1" x14ac:dyDescent="0.2">
      <c r="A21" s="122">
        <f t="shared" si="1"/>
        <v>21</v>
      </c>
      <c r="B21" s="56" t="s">
        <v>110</v>
      </c>
      <c r="C21" s="491">
        <v>211.4</v>
      </c>
      <c r="D21" s="511">
        <f>C21/$C$9*100</f>
        <v>3.1023906311912062</v>
      </c>
      <c r="E21" s="493" t="s">
        <v>1115</v>
      </c>
      <c r="F21" s="491">
        <f t="shared" ref="F21:F26" si="3">IF(E21="Yes",C21,"0")</f>
        <v>211.4</v>
      </c>
      <c r="G21" s="491">
        <f t="shared" si="2"/>
        <v>3.1023906311912062</v>
      </c>
      <c r="H21" s="596"/>
      <c r="I21" s="470"/>
      <c r="J21" s="122"/>
    </row>
    <row r="22" spans="1:10" ht="16.5" customHeight="1" x14ac:dyDescent="0.2">
      <c r="A22" s="122">
        <f t="shared" si="1"/>
        <v>22</v>
      </c>
      <c r="B22" s="56" t="s">
        <v>111</v>
      </c>
      <c r="C22" s="491">
        <v>98</v>
      </c>
      <c r="D22" s="511">
        <f t="shared" ref="D22:D25" si="4">C22/$C$9*100</f>
        <v>1.4381943323402944</v>
      </c>
      <c r="E22" s="493" t="s">
        <v>113</v>
      </c>
      <c r="F22" s="491" t="str">
        <f t="shared" si="3"/>
        <v>0</v>
      </c>
      <c r="G22" s="503">
        <f t="shared" si="2"/>
        <v>0</v>
      </c>
      <c r="H22" s="596"/>
      <c r="I22" s="470"/>
      <c r="J22" s="122"/>
    </row>
    <row r="23" spans="1:10" s="122" customFormat="1" ht="16.5" customHeight="1" x14ac:dyDescent="0.2">
      <c r="A23" s="122">
        <f t="shared" si="1"/>
        <v>23</v>
      </c>
      <c r="B23" s="56" t="s">
        <v>413</v>
      </c>
      <c r="C23" s="491">
        <v>12.4</v>
      </c>
      <c r="D23" s="511">
        <f t="shared" si="4"/>
        <v>0.18197560939815968</v>
      </c>
      <c r="E23" s="493" t="s">
        <v>1115</v>
      </c>
      <c r="F23" s="491">
        <f t="shared" si="3"/>
        <v>12.4</v>
      </c>
      <c r="G23" s="491">
        <f t="shared" si="2"/>
        <v>0.18197560939815968</v>
      </c>
      <c r="H23" s="596"/>
      <c r="I23" s="470"/>
    </row>
    <row r="24" spans="1:10" s="122" customFormat="1" ht="16.5" customHeight="1" x14ac:dyDescent="0.2">
      <c r="B24" s="56" t="s">
        <v>1045</v>
      </c>
      <c r="C24" s="491">
        <v>21.5</v>
      </c>
      <c r="D24" s="511">
        <f t="shared" si="4"/>
        <v>0.31552222597261559</v>
      </c>
      <c r="E24" s="493" t="s">
        <v>1115</v>
      </c>
      <c r="F24" s="491">
        <f t="shared" si="3"/>
        <v>21.5</v>
      </c>
      <c r="G24" s="491">
        <f t="shared" si="2"/>
        <v>0.31552222597261559</v>
      </c>
      <c r="H24" s="596"/>
      <c r="I24" s="470"/>
    </row>
    <row r="25" spans="1:10" s="122" customFormat="1" ht="16.5" customHeight="1" x14ac:dyDescent="0.2">
      <c r="B25" s="56" t="s">
        <v>1047</v>
      </c>
      <c r="C25" s="491">
        <v>2.2999999999999998</v>
      </c>
      <c r="D25" s="511">
        <f t="shared" si="4"/>
        <v>3.3753540452884451E-2</v>
      </c>
      <c r="E25" s="493" t="s">
        <v>113</v>
      </c>
      <c r="F25" s="491" t="str">
        <f t="shared" si="3"/>
        <v>0</v>
      </c>
      <c r="G25" s="503">
        <f t="shared" si="2"/>
        <v>0</v>
      </c>
      <c r="H25" s="596"/>
      <c r="I25" s="470"/>
    </row>
    <row r="26" spans="1:10" s="122" customFormat="1" ht="16.5" customHeight="1" x14ac:dyDescent="0.2">
      <c r="A26" s="122">
        <f>A23+1</f>
        <v>24</v>
      </c>
      <c r="B26" s="56" t="s">
        <v>414</v>
      </c>
      <c r="C26" s="491" t="s">
        <v>968</v>
      </c>
      <c r="D26" s="511" t="s">
        <v>968</v>
      </c>
      <c r="E26" s="493" t="s">
        <v>113</v>
      </c>
      <c r="F26" s="491" t="str">
        <f t="shared" si="3"/>
        <v>0</v>
      </c>
      <c r="G26" s="503">
        <f t="shared" si="2"/>
        <v>0</v>
      </c>
      <c r="H26" s="596"/>
      <c r="I26" s="470"/>
    </row>
    <row r="27" spans="1:10" s="133" customFormat="1" ht="16.5" customHeight="1" x14ac:dyDescent="0.2">
      <c r="B27" s="461" t="s">
        <v>1057</v>
      </c>
      <c r="C27" s="490" t="s">
        <v>968</v>
      </c>
      <c r="D27" s="511" t="s">
        <v>968</v>
      </c>
      <c r="E27" s="492" t="s">
        <v>1115</v>
      </c>
      <c r="F27" s="503">
        <v>0</v>
      </c>
      <c r="G27" s="503">
        <f t="shared" si="2"/>
        <v>0</v>
      </c>
      <c r="H27" s="596"/>
      <c r="I27" s="468"/>
    </row>
    <row r="28" spans="1:10" s="122" customFormat="1" ht="16.5" customHeight="1" x14ac:dyDescent="0.2">
      <c r="B28" s="57" t="s">
        <v>397</v>
      </c>
      <c r="C28" s="491" t="s">
        <v>968</v>
      </c>
      <c r="D28" s="511" t="s">
        <v>968</v>
      </c>
      <c r="E28" s="493" t="s">
        <v>113</v>
      </c>
      <c r="F28" s="503">
        <v>0</v>
      </c>
      <c r="G28" s="503">
        <f t="shared" si="2"/>
        <v>0</v>
      </c>
      <c r="H28" s="596"/>
      <c r="I28" s="470"/>
    </row>
    <row r="29" spans="1:10" s="122" customFormat="1" ht="16.5" customHeight="1" x14ac:dyDescent="0.2">
      <c r="B29" s="57" t="s">
        <v>398</v>
      </c>
      <c r="C29" s="491" t="s">
        <v>968</v>
      </c>
      <c r="D29" s="511" t="s">
        <v>968</v>
      </c>
      <c r="E29" s="493" t="s">
        <v>113</v>
      </c>
      <c r="F29" s="503">
        <v>0</v>
      </c>
      <c r="G29" s="503">
        <f t="shared" si="2"/>
        <v>0</v>
      </c>
      <c r="H29" s="596"/>
      <c r="I29" s="470"/>
    </row>
    <row r="30" spans="1:10" s="122" customFormat="1" ht="16.5" customHeight="1" x14ac:dyDescent="0.2">
      <c r="B30" s="57" t="s">
        <v>412</v>
      </c>
      <c r="C30" s="491" t="s">
        <v>968</v>
      </c>
      <c r="D30" s="511" t="s">
        <v>968</v>
      </c>
      <c r="E30" s="493" t="s">
        <v>113</v>
      </c>
      <c r="F30" s="503">
        <v>0</v>
      </c>
      <c r="G30" s="503">
        <f t="shared" si="2"/>
        <v>0</v>
      </c>
      <c r="H30" s="596"/>
      <c r="I30" s="470"/>
    </row>
    <row r="31" spans="1:10" s="133" customFormat="1" ht="16.5" customHeight="1" x14ac:dyDescent="0.2">
      <c r="A31" s="133">
        <f>A26+1</f>
        <v>25</v>
      </c>
      <c r="B31" s="461" t="s">
        <v>1056</v>
      </c>
      <c r="C31" s="490">
        <v>862.5</v>
      </c>
      <c r="D31" s="511">
        <f>C31/$C$9*100</f>
        <v>12.657577669831671</v>
      </c>
      <c r="E31" s="492" t="s">
        <v>1115</v>
      </c>
      <c r="F31" s="502">
        <f>SUM(F32:F41)</f>
        <v>817.20000000000016</v>
      </c>
      <c r="G31" s="502">
        <f t="shared" si="2"/>
        <v>11.992779677433559</v>
      </c>
      <c r="H31" s="596"/>
      <c r="I31" s="468"/>
    </row>
    <row r="32" spans="1:10" s="103" customFormat="1" ht="16.5" customHeight="1" x14ac:dyDescent="0.2">
      <c r="A32" s="122">
        <f t="shared" si="1"/>
        <v>26</v>
      </c>
      <c r="B32" s="57" t="s">
        <v>415</v>
      </c>
      <c r="C32" s="491">
        <f>236.9+34+248</f>
        <v>518.9</v>
      </c>
      <c r="D32" s="511">
        <f>C32/$C$9*100</f>
        <v>7.6150922352181505</v>
      </c>
      <c r="E32" s="493" t="s">
        <v>1115</v>
      </c>
      <c r="F32" s="491">
        <f t="shared" ref="F32:F49" si="5">IF(E32="Yes",C32,"0")</f>
        <v>518.9</v>
      </c>
      <c r="G32" s="491">
        <f t="shared" si="2"/>
        <v>7.6150922352181505</v>
      </c>
      <c r="H32" s="596"/>
      <c r="I32" s="470"/>
      <c r="J32" s="122"/>
    </row>
    <row r="33" spans="1:10" s="103" customFormat="1" ht="16.5" customHeight="1" x14ac:dyDescent="0.2">
      <c r="A33" s="122">
        <f t="shared" si="1"/>
        <v>27</v>
      </c>
      <c r="B33" s="57" t="s">
        <v>416</v>
      </c>
      <c r="C33" s="491" t="s">
        <v>968</v>
      </c>
      <c r="D33" s="511" t="s">
        <v>968</v>
      </c>
      <c r="E33" s="493" t="s">
        <v>113</v>
      </c>
      <c r="F33" s="491" t="str">
        <f t="shared" si="5"/>
        <v>0</v>
      </c>
      <c r="G33" s="503">
        <f t="shared" si="2"/>
        <v>0</v>
      </c>
      <c r="H33" s="596"/>
      <c r="I33" s="470"/>
      <c r="J33" s="122"/>
    </row>
    <row r="34" spans="1:10" s="122" customFormat="1" ht="16.5" customHeight="1" x14ac:dyDescent="0.2">
      <c r="A34" s="122">
        <f t="shared" si="1"/>
        <v>28</v>
      </c>
      <c r="B34" s="57" t="s">
        <v>399</v>
      </c>
      <c r="C34" s="491">
        <v>22.2</v>
      </c>
      <c r="D34" s="511">
        <f>C34/$C$9*100</f>
        <v>0.32579504263218911</v>
      </c>
      <c r="E34" s="493" t="s">
        <v>1115</v>
      </c>
      <c r="F34" s="491">
        <f t="shared" si="5"/>
        <v>22.2</v>
      </c>
      <c r="G34" s="491">
        <f t="shared" si="2"/>
        <v>0.32579504263218911</v>
      </c>
      <c r="H34" s="596"/>
      <c r="I34" s="470"/>
    </row>
    <row r="35" spans="1:10" ht="16.5" customHeight="1" x14ac:dyDescent="0.2">
      <c r="A35" s="122">
        <f t="shared" si="1"/>
        <v>29</v>
      </c>
      <c r="B35" s="57" t="s">
        <v>400</v>
      </c>
      <c r="C35" s="491">
        <v>203.8</v>
      </c>
      <c r="D35" s="511">
        <f>C35/$C$9*100</f>
        <v>2.9908571931729795</v>
      </c>
      <c r="E35" s="493" t="s">
        <v>1115</v>
      </c>
      <c r="F35" s="491">
        <f t="shared" si="5"/>
        <v>203.8</v>
      </c>
      <c r="G35" s="491">
        <f t="shared" si="2"/>
        <v>2.9908571931729795</v>
      </c>
      <c r="H35" s="596"/>
      <c r="I35" s="470"/>
      <c r="J35" s="122"/>
    </row>
    <row r="36" spans="1:10" ht="16.5" customHeight="1" x14ac:dyDescent="0.2">
      <c r="A36" s="122">
        <f t="shared" si="1"/>
        <v>30</v>
      </c>
      <c r="B36" s="57" t="s">
        <v>931</v>
      </c>
      <c r="C36" s="491" t="s">
        <v>968</v>
      </c>
      <c r="D36" s="511" t="s">
        <v>968</v>
      </c>
      <c r="E36" s="493" t="s">
        <v>113</v>
      </c>
      <c r="F36" s="491" t="str">
        <f t="shared" si="5"/>
        <v>0</v>
      </c>
      <c r="G36" s="503">
        <f t="shared" si="2"/>
        <v>0</v>
      </c>
      <c r="H36" s="596"/>
      <c r="I36" s="470"/>
      <c r="J36" s="122"/>
    </row>
    <row r="37" spans="1:10" s="122" customFormat="1" ht="16.5" customHeight="1" x14ac:dyDescent="0.2">
      <c r="B37" s="57" t="s">
        <v>1048</v>
      </c>
      <c r="C37" s="491">
        <v>34.299999999999997</v>
      </c>
      <c r="D37" s="511">
        <f>C37/$C$9*100</f>
        <v>0.503368016319103</v>
      </c>
      <c r="E37" s="493" t="s">
        <v>113</v>
      </c>
      <c r="F37" s="491" t="str">
        <f t="shared" si="5"/>
        <v>0</v>
      </c>
      <c r="G37" s="503">
        <f t="shared" si="2"/>
        <v>0</v>
      </c>
      <c r="H37" s="596"/>
      <c r="I37" s="470"/>
    </row>
    <row r="38" spans="1:10" s="122" customFormat="1" ht="16.5" customHeight="1" x14ac:dyDescent="0.2">
      <c r="B38" s="57" t="s">
        <v>1049</v>
      </c>
      <c r="C38" s="491">
        <v>55.6</v>
      </c>
      <c r="D38" s="511">
        <f t="shared" ref="D38:D98" si="6">C38/$C$9*100</f>
        <v>0.81595515181755474</v>
      </c>
      <c r="E38" s="493" t="s">
        <v>1115</v>
      </c>
      <c r="F38" s="491">
        <f t="shared" si="5"/>
        <v>55.6</v>
      </c>
      <c r="G38" s="491">
        <f t="shared" si="2"/>
        <v>0.81595515181755474</v>
      </c>
      <c r="H38" s="596"/>
      <c r="I38" s="544"/>
    </row>
    <row r="39" spans="1:10" s="122" customFormat="1" ht="16.5" customHeight="1" x14ac:dyDescent="0.2">
      <c r="B39" s="57" t="s">
        <v>1050</v>
      </c>
      <c r="C39" s="491">
        <v>6</v>
      </c>
      <c r="D39" s="511">
        <f t="shared" si="6"/>
        <v>8.8052714224915979E-2</v>
      </c>
      <c r="E39" s="493" t="s">
        <v>113</v>
      </c>
      <c r="F39" s="491" t="str">
        <f t="shared" si="5"/>
        <v>0</v>
      </c>
      <c r="G39" s="503">
        <f t="shared" si="2"/>
        <v>0</v>
      </c>
      <c r="H39" s="596"/>
      <c r="I39" s="470"/>
    </row>
    <row r="40" spans="1:10" s="122" customFormat="1" ht="16.5" customHeight="1" x14ac:dyDescent="0.2">
      <c r="B40" s="57" t="s">
        <v>1051</v>
      </c>
      <c r="C40" s="491">
        <v>4.9000000000000004</v>
      </c>
      <c r="D40" s="511">
        <f t="shared" si="6"/>
        <v>7.190971661701473E-2</v>
      </c>
      <c r="E40" s="493" t="s">
        <v>113</v>
      </c>
      <c r="F40" s="491" t="str">
        <f t="shared" si="5"/>
        <v>0</v>
      </c>
      <c r="G40" s="503">
        <f t="shared" si="2"/>
        <v>0</v>
      </c>
      <c r="H40" s="596"/>
      <c r="I40" s="470"/>
    </row>
    <row r="41" spans="1:10" s="122" customFormat="1" ht="16.5" customHeight="1" x14ac:dyDescent="0.2">
      <c r="B41" s="57" t="s">
        <v>1052</v>
      </c>
      <c r="C41" s="491">
        <v>16.7</v>
      </c>
      <c r="D41" s="511">
        <f t="shared" si="6"/>
        <v>0.24508005459268281</v>
      </c>
      <c r="E41" s="493" t="s">
        <v>1115</v>
      </c>
      <c r="F41" s="491">
        <f t="shared" si="5"/>
        <v>16.7</v>
      </c>
      <c r="G41" s="491">
        <f t="shared" si="2"/>
        <v>0.24508005459268281</v>
      </c>
      <c r="H41" s="596"/>
      <c r="I41" s="470"/>
    </row>
    <row r="42" spans="1:10" s="133" customFormat="1" ht="16.5" customHeight="1" x14ac:dyDescent="0.2">
      <c r="B42" s="460" t="s">
        <v>1055</v>
      </c>
      <c r="C42" s="490">
        <v>51.2</v>
      </c>
      <c r="D42" s="511">
        <f t="shared" si="6"/>
        <v>0.75138316138594974</v>
      </c>
      <c r="E42" s="492" t="s">
        <v>113</v>
      </c>
      <c r="F42" s="500" t="str">
        <f t="shared" si="5"/>
        <v>0</v>
      </c>
      <c r="G42" s="502">
        <f t="shared" si="2"/>
        <v>0</v>
      </c>
      <c r="H42" s="596"/>
      <c r="I42" s="468"/>
    </row>
    <row r="43" spans="1:10" s="122" customFormat="1" ht="16.5" customHeight="1" x14ac:dyDescent="0.2">
      <c r="B43" s="57" t="s">
        <v>1053</v>
      </c>
      <c r="C43" s="491">
        <v>38.200000000000003</v>
      </c>
      <c r="D43" s="511">
        <f t="shared" si="6"/>
        <v>0.56060228056529837</v>
      </c>
      <c r="E43" s="493" t="s">
        <v>113</v>
      </c>
      <c r="F43" s="491" t="str">
        <f t="shared" si="5"/>
        <v>0</v>
      </c>
      <c r="G43" s="503">
        <f t="shared" si="2"/>
        <v>0</v>
      </c>
      <c r="H43" s="596"/>
      <c r="I43" s="470"/>
    </row>
    <row r="44" spans="1:10" s="122" customFormat="1" ht="16.5" customHeight="1" x14ac:dyDescent="0.2">
      <c r="B44" s="57" t="s">
        <v>1054</v>
      </c>
      <c r="C44" s="490">
        <v>13</v>
      </c>
      <c r="D44" s="511">
        <f t="shared" si="6"/>
        <v>0.19078088082065128</v>
      </c>
      <c r="E44" s="493" t="s">
        <v>113</v>
      </c>
      <c r="F44" s="491" t="str">
        <f t="shared" si="5"/>
        <v>0</v>
      </c>
      <c r="G44" s="503">
        <f t="shared" si="2"/>
        <v>0</v>
      </c>
      <c r="H44" s="596"/>
      <c r="I44" s="470"/>
    </row>
    <row r="45" spans="1:10" s="133" customFormat="1" ht="16.5" customHeight="1" x14ac:dyDescent="0.2">
      <c r="B45" s="460" t="s">
        <v>1059</v>
      </c>
      <c r="C45" s="490">
        <v>27.6</v>
      </c>
      <c r="D45" s="511">
        <f t="shared" si="6"/>
        <v>0.40504248543461352</v>
      </c>
      <c r="E45" s="492" t="s">
        <v>113</v>
      </c>
      <c r="F45" s="491" t="str">
        <f t="shared" si="5"/>
        <v>0</v>
      </c>
      <c r="G45" s="503">
        <f t="shared" si="2"/>
        <v>0</v>
      </c>
      <c r="H45" s="596"/>
      <c r="I45" s="468"/>
    </row>
    <row r="46" spans="1:10" s="133" customFormat="1" ht="16.5" customHeight="1" x14ac:dyDescent="0.2">
      <c r="A46" s="133">
        <f>A36+1</f>
        <v>31</v>
      </c>
      <c r="B46" s="458" t="s">
        <v>1061</v>
      </c>
      <c r="C46" s="490">
        <v>49.5</v>
      </c>
      <c r="D46" s="511">
        <f t="shared" si="6"/>
        <v>0.7264348923555568</v>
      </c>
      <c r="E46" s="492" t="s">
        <v>113</v>
      </c>
      <c r="F46" s="491" t="str">
        <f t="shared" si="5"/>
        <v>0</v>
      </c>
      <c r="G46" s="503">
        <f t="shared" si="2"/>
        <v>0</v>
      </c>
      <c r="H46" s="596"/>
      <c r="I46" s="468"/>
    </row>
    <row r="47" spans="1:10" s="133" customFormat="1" ht="16.5" customHeight="1" x14ac:dyDescent="0.2">
      <c r="B47" s="458" t="s">
        <v>1062</v>
      </c>
      <c r="C47" s="490">
        <v>39.200000000000003</v>
      </c>
      <c r="D47" s="511">
        <f t="shared" si="6"/>
        <v>0.57527773293611784</v>
      </c>
      <c r="E47" s="492" t="s">
        <v>113</v>
      </c>
      <c r="F47" s="491" t="str">
        <f t="shared" si="5"/>
        <v>0</v>
      </c>
      <c r="G47" s="503">
        <f t="shared" si="2"/>
        <v>0</v>
      </c>
      <c r="H47" s="596"/>
      <c r="I47" s="468"/>
    </row>
    <row r="48" spans="1:10" s="133" customFormat="1" ht="16.5" customHeight="1" thickBot="1" x14ac:dyDescent="0.25">
      <c r="A48" s="133">
        <f>A46+1</f>
        <v>32</v>
      </c>
      <c r="B48" s="475" t="s">
        <v>401</v>
      </c>
      <c r="C48" s="459">
        <v>150</v>
      </c>
      <c r="D48" s="511">
        <f t="shared" si="6"/>
        <v>2.2013178556228996</v>
      </c>
      <c r="E48" s="466" t="s">
        <v>113</v>
      </c>
      <c r="F48" s="491" t="str">
        <f t="shared" si="5"/>
        <v>0</v>
      </c>
      <c r="G48" s="503">
        <f t="shared" si="2"/>
        <v>0</v>
      </c>
      <c r="H48" s="596"/>
      <c r="I48" s="543"/>
    </row>
    <row r="49" spans="1:10" s="133" customFormat="1" ht="81" customHeight="1" thickBot="1" x14ac:dyDescent="0.25">
      <c r="A49" s="133">
        <f t="shared" si="1"/>
        <v>33</v>
      </c>
      <c r="B49" s="141" t="s">
        <v>423</v>
      </c>
      <c r="C49" s="476">
        <v>1980.2</v>
      </c>
      <c r="D49" s="511">
        <f>C49/$C$9*100</f>
        <v>29.060330784696436</v>
      </c>
      <c r="E49" s="477" t="s">
        <v>113</v>
      </c>
      <c r="F49" s="476" t="str">
        <f t="shared" si="5"/>
        <v>0</v>
      </c>
      <c r="G49" s="502">
        <f t="shared" si="2"/>
        <v>0</v>
      </c>
      <c r="H49" s="488" t="s">
        <v>1082</v>
      </c>
      <c r="I49" s="468" t="s">
        <v>1098</v>
      </c>
    </row>
    <row r="50" spans="1:10" s="133" customFormat="1" ht="41" customHeight="1" x14ac:dyDescent="0.2">
      <c r="B50" s="131" t="s">
        <v>939</v>
      </c>
      <c r="C50" s="490">
        <f>C51+C52+C84+C90</f>
        <v>1229.313583487</v>
      </c>
      <c r="D50" s="511">
        <f t="shared" si="6"/>
        <v>18.0407329432647</v>
      </c>
      <c r="E50" s="494" t="s">
        <v>1115</v>
      </c>
      <c r="F50" s="476">
        <f>F51+F52</f>
        <v>850.69719963599994</v>
      </c>
      <c r="G50" s="502">
        <f t="shared" si="2"/>
        <v>12.484366235247499</v>
      </c>
      <c r="H50" s="467"/>
      <c r="I50" s="489" t="s">
        <v>1099</v>
      </c>
    </row>
    <row r="51" spans="1:10" s="122" customFormat="1" ht="40" customHeight="1" x14ac:dyDescent="0.2">
      <c r="A51" s="122">
        <f>A49+1</f>
        <v>34</v>
      </c>
      <c r="B51" s="129" t="s">
        <v>424</v>
      </c>
      <c r="C51" s="491">
        <f>118900539294/1000000000</f>
        <v>118.900539294</v>
      </c>
      <c r="D51" s="511">
        <f t="shared" si="6"/>
        <v>1.7449192012738293</v>
      </c>
      <c r="E51" s="495" t="s">
        <v>113</v>
      </c>
      <c r="F51" s="491" t="str">
        <f t="shared" ref="F51:F98" si="7">IF(E51="Yes",C51,"0")</f>
        <v>0</v>
      </c>
      <c r="G51" s="503">
        <f t="shared" si="2"/>
        <v>0</v>
      </c>
      <c r="H51" s="480" t="s">
        <v>1073</v>
      </c>
      <c r="I51" s="473" t="s">
        <v>1074</v>
      </c>
    </row>
    <row r="52" spans="1:10" ht="16.5" customHeight="1" x14ac:dyDescent="0.2">
      <c r="A52" s="122">
        <f t="shared" si="1"/>
        <v>35</v>
      </c>
      <c r="B52" s="129" t="s">
        <v>425</v>
      </c>
      <c r="C52" s="491">
        <f>C53+C69+C77+C82+C84+C90</f>
        <v>939.73404419299993</v>
      </c>
      <c r="D52" s="511">
        <f t="shared" si="6"/>
        <v>13.791022206791798</v>
      </c>
      <c r="E52" s="495" t="s">
        <v>1115</v>
      </c>
      <c r="F52" s="491">
        <f>F53+F69+F77+F82+F84+F90</f>
        <v>850.69719963599994</v>
      </c>
      <c r="G52" s="491">
        <f>F52/$C$9*100</f>
        <v>12.484366235247499</v>
      </c>
      <c r="H52" s="596" t="s">
        <v>1097</v>
      </c>
      <c r="I52" s="473"/>
      <c r="J52" s="122"/>
    </row>
    <row r="53" spans="1:10" s="122" customFormat="1" ht="16.5" customHeight="1" x14ac:dyDescent="0.2">
      <c r="B53" s="128" t="s">
        <v>426</v>
      </c>
      <c r="C53" s="491">
        <f>C54+C63</f>
        <v>177.49299999999999</v>
      </c>
      <c r="D53" s="511">
        <f t="shared" si="6"/>
        <v>2.6047900676538354</v>
      </c>
      <c r="E53" s="495" t="s">
        <v>1115</v>
      </c>
      <c r="F53" s="491">
        <f t="shared" si="7"/>
        <v>177.49299999999999</v>
      </c>
      <c r="G53" s="491">
        <f t="shared" si="2"/>
        <v>2.6047900676538354</v>
      </c>
      <c r="H53" s="596"/>
      <c r="I53" s="473" t="s">
        <v>1305</v>
      </c>
    </row>
    <row r="54" spans="1:10" ht="16.5" customHeight="1" x14ac:dyDescent="0.2">
      <c r="A54" s="122">
        <f>A52+1</f>
        <v>36</v>
      </c>
      <c r="B54" s="57" t="s">
        <v>431</v>
      </c>
      <c r="C54" s="491">
        <f>SUM(C55:C62)</f>
        <v>44.018000000000001</v>
      </c>
      <c r="D54" s="511">
        <f t="shared" si="6"/>
        <v>0.64598406245872519</v>
      </c>
      <c r="E54" s="495" t="s">
        <v>1115</v>
      </c>
      <c r="F54" s="491">
        <f t="shared" si="7"/>
        <v>44.018000000000001</v>
      </c>
      <c r="G54" s="491">
        <f t="shared" si="2"/>
        <v>0.64598406245872519</v>
      </c>
      <c r="H54" s="596"/>
      <c r="I54" s="473"/>
      <c r="J54" s="122"/>
    </row>
    <row r="55" spans="1:10" ht="43" customHeight="1" x14ac:dyDescent="0.2">
      <c r="A55" s="122">
        <f t="shared" si="1"/>
        <v>37</v>
      </c>
      <c r="B55" s="135" t="s">
        <v>1129</v>
      </c>
      <c r="C55" s="491">
        <f>0.756</f>
        <v>0.75600000000000001</v>
      </c>
      <c r="D55" s="511">
        <f t="shared" si="6"/>
        <v>1.1094641992339413E-2</v>
      </c>
      <c r="E55" s="495" t="s">
        <v>1115</v>
      </c>
      <c r="F55" s="491">
        <f t="shared" si="7"/>
        <v>0.75600000000000001</v>
      </c>
      <c r="G55" s="504">
        <f t="shared" si="2"/>
        <v>1.1094641992339413E-2</v>
      </c>
      <c r="H55" s="596"/>
      <c r="I55" s="473" t="s">
        <v>1131</v>
      </c>
      <c r="J55" s="122"/>
    </row>
    <row r="56" spans="1:10" s="103" customFormat="1" ht="16.5" customHeight="1" x14ac:dyDescent="0.2">
      <c r="A56" s="122">
        <f t="shared" si="1"/>
        <v>38</v>
      </c>
      <c r="B56" s="135" t="s">
        <v>1130</v>
      </c>
      <c r="C56" s="491">
        <v>34</v>
      </c>
      <c r="D56" s="511">
        <f t="shared" si="6"/>
        <v>0.49896538060785722</v>
      </c>
      <c r="E56" s="495" t="s">
        <v>1115</v>
      </c>
      <c r="F56" s="491">
        <f t="shared" si="7"/>
        <v>34</v>
      </c>
      <c r="G56" s="504">
        <f t="shared" si="2"/>
        <v>0.49896538060785722</v>
      </c>
      <c r="H56" s="596"/>
      <c r="I56" s="473" t="s">
        <v>1121</v>
      </c>
      <c r="J56" s="122"/>
    </row>
    <row r="57" spans="1:10" s="122" customFormat="1" ht="47" customHeight="1" x14ac:dyDescent="0.2">
      <c r="B57" s="135" t="s">
        <v>1132</v>
      </c>
      <c r="C57" s="491">
        <v>0.71699999999999997</v>
      </c>
      <c r="D57" s="511">
        <f t="shared" si="6"/>
        <v>1.0522299349877459E-2</v>
      </c>
      <c r="E57" s="495" t="s">
        <v>1115</v>
      </c>
      <c r="F57" s="491">
        <f t="shared" si="7"/>
        <v>0.71699999999999997</v>
      </c>
      <c r="G57" s="491">
        <f t="shared" si="2"/>
        <v>1.0522299349877459E-2</v>
      </c>
      <c r="H57" s="596"/>
      <c r="I57" s="473" t="s">
        <v>1133</v>
      </c>
    </row>
    <row r="58" spans="1:10" s="122" customFormat="1" ht="47" customHeight="1" x14ac:dyDescent="0.2">
      <c r="B58" s="135" t="s">
        <v>1134</v>
      </c>
      <c r="C58" s="491">
        <f>0.162+0.4</f>
        <v>0.56200000000000006</v>
      </c>
      <c r="D58" s="511">
        <f t="shared" si="6"/>
        <v>8.2476042324004639E-3</v>
      </c>
      <c r="E58" s="495" t="s">
        <v>1115</v>
      </c>
      <c r="F58" s="491">
        <f>IF(E58="Yes",C58,"0")</f>
        <v>0.56200000000000006</v>
      </c>
      <c r="G58" s="491">
        <f>F58/$C$9*100</f>
        <v>8.2476042324004639E-3</v>
      </c>
      <c r="H58" s="596"/>
      <c r="I58" s="473" t="s">
        <v>1135</v>
      </c>
    </row>
    <row r="59" spans="1:10" s="122" customFormat="1" ht="47" customHeight="1" x14ac:dyDescent="0.2">
      <c r="B59" s="135" t="s">
        <v>1136</v>
      </c>
      <c r="C59" s="491">
        <v>1.256</v>
      </c>
      <c r="D59" s="511">
        <f t="shared" si="6"/>
        <v>1.843236817774908E-2</v>
      </c>
      <c r="E59" s="495" t="s">
        <v>113</v>
      </c>
      <c r="F59" s="491" t="str">
        <f>IF(E59="Yes",C59,"0")</f>
        <v>0</v>
      </c>
      <c r="G59" s="491">
        <f>F59/$C$9*100</f>
        <v>0</v>
      </c>
      <c r="H59" s="596"/>
      <c r="I59" s="473" t="s">
        <v>1137</v>
      </c>
    </row>
    <row r="60" spans="1:10" s="122" customFormat="1" ht="67" customHeight="1" x14ac:dyDescent="0.2">
      <c r="A60" s="122" t="e">
        <f>#REF!+1</f>
        <v>#REF!</v>
      </c>
      <c r="B60" s="135" t="s">
        <v>114</v>
      </c>
      <c r="C60" s="491" t="s">
        <v>968</v>
      </c>
      <c r="D60" s="511" t="s">
        <v>968</v>
      </c>
      <c r="E60" s="495" t="s">
        <v>113</v>
      </c>
      <c r="F60" s="491" t="str">
        <f t="shared" si="7"/>
        <v>0</v>
      </c>
      <c r="G60" s="503">
        <f t="shared" si="2"/>
        <v>0</v>
      </c>
      <c r="H60" s="596"/>
      <c r="I60" s="473" t="s">
        <v>114</v>
      </c>
    </row>
    <row r="61" spans="1:10" s="122" customFormat="1" ht="100" customHeight="1" x14ac:dyDescent="0.2">
      <c r="B61" s="135" t="s">
        <v>1092</v>
      </c>
      <c r="C61" s="491">
        <f>4.332</f>
        <v>4.3319999999999999</v>
      </c>
      <c r="D61" s="511">
        <f t="shared" si="6"/>
        <v>6.357405967038933E-2</v>
      </c>
      <c r="E61" s="495" t="s">
        <v>1115</v>
      </c>
      <c r="F61" s="491">
        <f>IF(E61="Yes",C61,"0")</f>
        <v>4.3319999999999999</v>
      </c>
      <c r="G61" s="491">
        <f>F61/$C$9*100</f>
        <v>6.357405967038933E-2</v>
      </c>
      <c r="H61" s="596"/>
      <c r="I61" s="473" t="s">
        <v>1093</v>
      </c>
    </row>
    <row r="62" spans="1:10" s="103" customFormat="1" ht="52" customHeight="1" x14ac:dyDescent="0.2">
      <c r="A62" s="122"/>
      <c r="B62" s="135" t="s">
        <v>1094</v>
      </c>
      <c r="C62" s="491">
        <f>2.395</f>
        <v>2.395</v>
      </c>
      <c r="D62" s="511">
        <f t="shared" si="6"/>
        <v>3.5147708428112295E-2</v>
      </c>
      <c r="E62" s="495" t="s">
        <v>1115</v>
      </c>
      <c r="F62" s="491">
        <f>IF(E62="Yes",C62,"0")</f>
        <v>2.395</v>
      </c>
      <c r="G62" s="491">
        <f>F62/$C$9*100</f>
        <v>3.5147708428112295E-2</v>
      </c>
      <c r="H62" s="596"/>
      <c r="I62" s="473" t="s">
        <v>1128</v>
      </c>
      <c r="J62" s="122"/>
    </row>
    <row r="63" spans="1:10" s="122" customFormat="1" ht="96" customHeight="1" x14ac:dyDescent="0.2">
      <c r="A63" s="122" t="e">
        <f>A60+1</f>
        <v>#REF!</v>
      </c>
      <c r="B63" s="57" t="s">
        <v>430</v>
      </c>
      <c r="C63" s="491">
        <f>SUM(C64:C68)</f>
        <v>133.47499999999999</v>
      </c>
      <c r="D63" s="511">
        <f t="shared" si="6"/>
        <v>1.9588060051951102</v>
      </c>
      <c r="E63" s="495" t="s">
        <v>1115</v>
      </c>
      <c r="F63" s="491">
        <f t="shared" si="7"/>
        <v>133.47499999999999</v>
      </c>
      <c r="G63" s="491">
        <f t="shared" si="2"/>
        <v>1.9588060051951102</v>
      </c>
      <c r="H63" s="596"/>
      <c r="I63" s="473" t="s">
        <v>1095</v>
      </c>
    </row>
    <row r="64" spans="1:10" s="122" customFormat="1" ht="67" customHeight="1" x14ac:dyDescent="0.2">
      <c r="A64" s="122" t="e">
        <f t="shared" si="1"/>
        <v>#REF!</v>
      </c>
      <c r="B64" s="135" t="s">
        <v>428</v>
      </c>
      <c r="C64" s="491">
        <f>59+59</f>
        <v>118</v>
      </c>
      <c r="D64" s="511">
        <f t="shared" si="6"/>
        <v>1.731703379756681</v>
      </c>
      <c r="E64" s="495" t="s">
        <v>1115</v>
      </c>
      <c r="F64" s="491">
        <f t="shared" si="7"/>
        <v>118</v>
      </c>
      <c r="G64" s="491">
        <f t="shared" si="2"/>
        <v>1.731703379756681</v>
      </c>
      <c r="H64" s="596"/>
      <c r="I64" s="473" t="s">
        <v>1091</v>
      </c>
    </row>
    <row r="65" spans="1:10" s="103" customFormat="1" ht="98" customHeight="1" x14ac:dyDescent="0.2">
      <c r="A65" s="122"/>
      <c r="B65" s="135" t="s">
        <v>1124</v>
      </c>
      <c r="C65" s="491">
        <v>3.09</v>
      </c>
      <c r="D65" s="511">
        <f t="shared" si="6"/>
        <v>4.5347147825831727E-2</v>
      </c>
      <c r="E65" s="495" t="s">
        <v>1115</v>
      </c>
      <c r="F65" s="491">
        <f t="shared" si="7"/>
        <v>3.09</v>
      </c>
      <c r="G65" s="491">
        <f t="shared" si="2"/>
        <v>4.5347147825831727E-2</v>
      </c>
      <c r="H65" s="596"/>
      <c r="I65" s="135" t="s">
        <v>1146</v>
      </c>
      <c r="J65" s="122"/>
    </row>
    <row r="66" spans="1:10" s="122" customFormat="1" ht="36" customHeight="1" x14ac:dyDescent="0.2">
      <c r="B66" s="135" t="s">
        <v>1125</v>
      </c>
      <c r="C66" s="491">
        <v>10.324999999999999</v>
      </c>
      <c r="D66" s="511">
        <f t="shared" si="6"/>
        <v>0.15152404572870956</v>
      </c>
      <c r="E66" s="495" t="s">
        <v>1115</v>
      </c>
      <c r="F66" s="491">
        <f t="shared" si="7"/>
        <v>10.324999999999999</v>
      </c>
      <c r="G66" s="491">
        <f t="shared" si="2"/>
        <v>0.15152404572870956</v>
      </c>
      <c r="H66" s="596"/>
      <c r="I66" s="135" t="s">
        <v>1147</v>
      </c>
    </row>
    <row r="67" spans="1:10" s="122" customFormat="1" ht="36" customHeight="1" x14ac:dyDescent="0.2">
      <c r="B67" s="135" t="s">
        <v>1126</v>
      </c>
      <c r="C67" s="491">
        <v>0.14099999999999999</v>
      </c>
      <c r="D67" s="511">
        <f t="shared" si="6"/>
        <v>2.0692387842855251E-3</v>
      </c>
      <c r="E67" s="495" t="s">
        <v>1115</v>
      </c>
      <c r="F67" s="491">
        <f t="shared" si="7"/>
        <v>0.14099999999999999</v>
      </c>
      <c r="G67" s="491">
        <f t="shared" si="2"/>
        <v>2.0692387842855251E-3</v>
      </c>
      <c r="H67" s="596"/>
      <c r="I67" s="473" t="str">
        <f t="shared" ref="I67:I68" si="8">B67</f>
        <v>Health and social welfare services</v>
      </c>
    </row>
    <row r="68" spans="1:10" s="122" customFormat="1" ht="36" customHeight="1" x14ac:dyDescent="0.2">
      <c r="B68" s="135" t="s">
        <v>1127</v>
      </c>
      <c r="C68" s="491">
        <v>1.919</v>
      </c>
      <c r="D68" s="511">
        <f t="shared" si="6"/>
        <v>2.8162193099602297E-2</v>
      </c>
      <c r="E68" s="495" t="s">
        <v>1115</v>
      </c>
      <c r="F68" s="491">
        <f t="shared" si="7"/>
        <v>1.919</v>
      </c>
      <c r="G68" s="491">
        <f t="shared" si="2"/>
        <v>2.8162193099602297E-2</v>
      </c>
      <c r="H68" s="596"/>
      <c r="I68" s="473" t="str">
        <f t="shared" si="8"/>
        <v>Maternity leave</v>
      </c>
    </row>
    <row r="69" spans="1:10" s="122" customFormat="1" ht="36" customHeight="1" x14ac:dyDescent="0.2">
      <c r="A69" s="122" t="e">
        <f>A64+1</f>
        <v>#REF!</v>
      </c>
      <c r="B69" s="56" t="s">
        <v>429</v>
      </c>
      <c r="C69" s="491">
        <f>SUM(C70:C76)</f>
        <v>444.52307963599998</v>
      </c>
      <c r="D69" s="511">
        <f t="shared" si="6"/>
        <v>6.5235772829280458</v>
      </c>
      <c r="E69" s="495" t="s">
        <v>1115</v>
      </c>
      <c r="F69" s="491">
        <f t="shared" si="7"/>
        <v>444.52307963599998</v>
      </c>
      <c r="G69" s="491">
        <f t="shared" si="2"/>
        <v>6.5235772829280458</v>
      </c>
      <c r="H69" s="596" t="s">
        <v>1142</v>
      </c>
      <c r="I69" s="473" t="s">
        <v>1308</v>
      </c>
    </row>
    <row r="70" spans="1:10" s="122" customFormat="1" ht="157" customHeight="1" x14ac:dyDescent="0.2">
      <c r="A70" s="122" t="e">
        <f t="shared" si="1"/>
        <v>#REF!</v>
      </c>
      <c r="B70" s="137" t="s">
        <v>403</v>
      </c>
      <c r="C70" s="491">
        <f>1396538839/1000000000</f>
        <v>1.396538839</v>
      </c>
      <c r="D70" s="511">
        <f t="shared" si="6"/>
        <v>2.0494839215743823E-2</v>
      </c>
      <c r="E70" s="495" t="s">
        <v>1115</v>
      </c>
      <c r="F70" s="491">
        <f t="shared" si="7"/>
        <v>1.396538839</v>
      </c>
      <c r="G70" s="504">
        <f t="shared" si="2"/>
        <v>2.0494839215743823E-2</v>
      </c>
      <c r="H70" s="596"/>
      <c r="I70" s="473" t="s">
        <v>1111</v>
      </c>
    </row>
    <row r="71" spans="1:10" s="122" customFormat="1" ht="84" customHeight="1" x14ac:dyDescent="0.2">
      <c r="A71" s="122" t="e">
        <f t="shared" si="1"/>
        <v>#REF!</v>
      </c>
      <c r="B71" s="137" t="s">
        <v>1112</v>
      </c>
      <c r="C71" s="478">
        <f>189822943809/1000000000</f>
        <v>189.82294380900001</v>
      </c>
      <c r="D71" s="511">
        <f t="shared" si="6"/>
        <v>2.7857375707576937</v>
      </c>
      <c r="E71" s="495" t="s">
        <v>1115</v>
      </c>
      <c r="F71" s="491">
        <f t="shared" si="7"/>
        <v>189.82294380900001</v>
      </c>
      <c r="G71" s="491">
        <f t="shared" si="2"/>
        <v>2.7857375707576937</v>
      </c>
      <c r="H71" s="596"/>
      <c r="I71" s="473" t="s">
        <v>1113</v>
      </c>
    </row>
    <row r="72" spans="1:10" s="122" customFormat="1" ht="162" customHeight="1" x14ac:dyDescent="0.2">
      <c r="A72" s="122" t="e">
        <f t="shared" si="1"/>
        <v>#REF!</v>
      </c>
      <c r="B72" s="137" t="s">
        <v>1140</v>
      </c>
      <c r="C72" s="491">
        <f>113078675492/1000000000</f>
        <v>113.078675492</v>
      </c>
      <c r="D72" s="511">
        <f t="shared" si="6"/>
        <v>1.6594807163381811</v>
      </c>
      <c r="E72" s="495" t="s">
        <v>1115</v>
      </c>
      <c r="F72" s="491">
        <f t="shared" si="7"/>
        <v>113.078675492</v>
      </c>
      <c r="G72" s="491">
        <f t="shared" si="2"/>
        <v>1.6594807163381811</v>
      </c>
      <c r="H72" s="596"/>
      <c r="I72" s="473" t="s">
        <v>1144</v>
      </c>
    </row>
    <row r="73" spans="1:10" s="122" customFormat="1" ht="184" customHeight="1" x14ac:dyDescent="0.2">
      <c r="A73" s="122" t="e">
        <f t="shared" si="1"/>
        <v>#REF!</v>
      </c>
      <c r="B73" s="137" t="s">
        <v>1114</v>
      </c>
      <c r="C73" s="491">
        <f>28103520467/1000000000</f>
        <v>28.103520466999999</v>
      </c>
      <c r="D73" s="511">
        <f t="shared" si="6"/>
        <v>0.41243187606580473</v>
      </c>
      <c r="E73" s="495" t="s">
        <v>1115</v>
      </c>
      <c r="F73" s="491">
        <f t="shared" si="7"/>
        <v>28.103520466999999</v>
      </c>
      <c r="G73" s="491">
        <f t="shared" si="2"/>
        <v>0.41243187606580473</v>
      </c>
      <c r="H73" s="596"/>
      <c r="I73" s="473" t="s">
        <v>1141</v>
      </c>
    </row>
    <row r="74" spans="1:10" s="103" customFormat="1" ht="60" customHeight="1" x14ac:dyDescent="0.2">
      <c r="A74" s="122" t="e">
        <f t="shared" si="1"/>
        <v>#REF!</v>
      </c>
      <c r="B74" s="137" t="s">
        <v>406</v>
      </c>
      <c r="C74" s="491">
        <f>103758367219/1000000000</f>
        <v>103.75836721899999</v>
      </c>
      <c r="D74" s="511">
        <f t="shared" si="6"/>
        <v>1.5227009761964161</v>
      </c>
      <c r="E74" s="495" t="s">
        <v>1115</v>
      </c>
      <c r="F74" s="491">
        <f t="shared" si="7"/>
        <v>103.75836721899999</v>
      </c>
      <c r="G74" s="491">
        <f t="shared" si="2"/>
        <v>1.5227009761964161</v>
      </c>
      <c r="H74" s="596"/>
      <c r="I74" s="473" t="s">
        <v>1143</v>
      </c>
      <c r="J74" s="122"/>
    </row>
    <row r="75" spans="1:10" s="122" customFormat="1" ht="16.5" customHeight="1" x14ac:dyDescent="0.2">
      <c r="B75" s="137" t="s">
        <v>1070</v>
      </c>
      <c r="C75" s="491">
        <f>893425156/1000000000</f>
        <v>0.89342515600000005</v>
      </c>
      <c r="D75" s="511">
        <f t="shared" si="6"/>
        <v>1.311141832376983E-2</v>
      </c>
      <c r="E75" s="495" t="s">
        <v>113</v>
      </c>
      <c r="F75" s="491" t="str">
        <f t="shared" si="7"/>
        <v>0</v>
      </c>
      <c r="G75" s="491">
        <f t="shared" si="2"/>
        <v>0</v>
      </c>
      <c r="H75" s="596"/>
      <c r="I75" s="473" t="s">
        <v>1145</v>
      </c>
    </row>
    <row r="76" spans="1:10" s="122" customFormat="1" ht="16.5" customHeight="1" x14ac:dyDescent="0.2">
      <c r="B76" s="137" t="s">
        <v>1069</v>
      </c>
      <c r="C76" s="491">
        <f>7469608654/1000000000</f>
        <v>7.469608654</v>
      </c>
      <c r="D76" s="511">
        <f t="shared" si="6"/>
        <v>0.10961988603043687</v>
      </c>
      <c r="E76" s="495" t="s">
        <v>113</v>
      </c>
      <c r="F76" s="491" t="str">
        <f t="shared" si="7"/>
        <v>0</v>
      </c>
      <c r="G76" s="491">
        <f t="shared" si="2"/>
        <v>0</v>
      </c>
      <c r="H76" s="596"/>
      <c r="I76" s="473"/>
    </row>
    <row r="77" spans="1:10" s="122" customFormat="1" ht="60" customHeight="1" x14ac:dyDescent="0.2">
      <c r="A77" s="122" t="e">
        <f>A74+1</f>
        <v>#REF!</v>
      </c>
      <c r="B77" s="56" t="s">
        <v>432</v>
      </c>
      <c r="C77" s="485">
        <v>74.002120000000005</v>
      </c>
      <c r="D77" s="511">
        <f t="shared" si="6"/>
        <v>1.0860145873996565</v>
      </c>
      <c r="E77" s="495" t="s">
        <v>1115</v>
      </c>
      <c r="F77" s="491">
        <f t="shared" si="7"/>
        <v>74.002120000000005</v>
      </c>
      <c r="G77" s="491">
        <f t="shared" si="2"/>
        <v>1.0860145873996565</v>
      </c>
      <c r="H77" s="505" t="s">
        <v>1138</v>
      </c>
      <c r="I77" s="473" t="s">
        <v>1307</v>
      </c>
    </row>
    <row r="78" spans="1:10" s="122" customFormat="1" ht="47" customHeight="1" x14ac:dyDescent="0.2">
      <c r="A78" s="122" t="e">
        <f t="shared" si="1"/>
        <v>#REF!</v>
      </c>
      <c r="B78" s="137" t="s">
        <v>1103</v>
      </c>
      <c r="C78" s="491">
        <f>C77*0.27</f>
        <v>19.980572400000003</v>
      </c>
      <c r="D78" s="511">
        <f t="shared" si="6"/>
        <v>0.2932239385979073</v>
      </c>
      <c r="E78" s="495" t="s">
        <v>1115</v>
      </c>
      <c r="F78" s="491">
        <f t="shared" si="7"/>
        <v>19.980572400000003</v>
      </c>
      <c r="G78" s="491">
        <f t="shared" si="2"/>
        <v>0.2932239385979073</v>
      </c>
      <c r="H78" s="596" t="s">
        <v>1139</v>
      </c>
      <c r="I78" s="473" t="s">
        <v>1107</v>
      </c>
    </row>
    <row r="79" spans="1:10" s="122" customFormat="1" ht="51" customHeight="1" x14ac:dyDescent="0.2">
      <c r="A79" s="122" t="e">
        <f t="shared" si="1"/>
        <v>#REF!</v>
      </c>
      <c r="B79" s="137" t="s">
        <v>1104</v>
      </c>
      <c r="C79" s="491">
        <f>C77*0.308</f>
        <v>22.792652960000002</v>
      </c>
      <c r="D79" s="511">
        <f t="shared" si="6"/>
        <v>0.33449249291909428</v>
      </c>
      <c r="E79" s="495" t="s">
        <v>1115</v>
      </c>
      <c r="F79" s="491">
        <f t="shared" si="7"/>
        <v>22.792652960000002</v>
      </c>
      <c r="G79" s="491">
        <f t="shared" si="2"/>
        <v>0.33449249291909428</v>
      </c>
      <c r="H79" s="596"/>
      <c r="I79" s="473" t="s">
        <v>1108</v>
      </c>
    </row>
    <row r="80" spans="1:10" s="122" customFormat="1" ht="43" customHeight="1" x14ac:dyDescent="0.2">
      <c r="B80" s="137" t="s">
        <v>1105</v>
      </c>
      <c r="C80" s="491">
        <f>C77*0.196</f>
        <v>14.504415520000002</v>
      </c>
      <c r="D80" s="511">
        <f t="shared" si="6"/>
        <v>0.21285885913033273</v>
      </c>
      <c r="E80" s="495" t="s">
        <v>1115</v>
      </c>
      <c r="F80" s="491">
        <f t="shared" si="7"/>
        <v>14.504415520000002</v>
      </c>
      <c r="G80" s="503">
        <f t="shared" si="2"/>
        <v>0.21285885913033273</v>
      </c>
      <c r="H80" s="596"/>
      <c r="I80" s="473" t="s">
        <v>1109</v>
      </c>
    </row>
    <row r="81" spans="1:10" s="122" customFormat="1" ht="31.5" customHeight="1" x14ac:dyDescent="0.2">
      <c r="B81" s="498" t="s">
        <v>1106</v>
      </c>
      <c r="C81" s="491">
        <f>C77*0.226</f>
        <v>16.724479120000002</v>
      </c>
      <c r="D81" s="511">
        <f t="shared" si="6"/>
        <v>0.2454392967523224</v>
      </c>
      <c r="E81" s="495" t="s">
        <v>1115</v>
      </c>
      <c r="F81" s="491">
        <f t="shared" si="7"/>
        <v>16.724479120000002</v>
      </c>
      <c r="G81" s="503">
        <f t="shared" si="2"/>
        <v>0.2454392967523224</v>
      </c>
      <c r="H81" s="596"/>
      <c r="I81" s="473" t="s">
        <v>1110</v>
      </c>
    </row>
    <row r="82" spans="1:10" s="122" customFormat="1" ht="31.5" customHeight="1" x14ac:dyDescent="0.2">
      <c r="A82" s="122" t="e">
        <f>A79+1</f>
        <v>#REF!</v>
      </c>
      <c r="B82" s="136" t="s">
        <v>436</v>
      </c>
      <c r="C82" s="491">
        <f>73036844557/1000000000</f>
        <v>73.036844556999995</v>
      </c>
      <c r="D82" s="511">
        <f t="shared" si="6"/>
        <v>1.0718487336111884</v>
      </c>
      <c r="E82" s="495" t="s">
        <v>113</v>
      </c>
      <c r="F82" s="491" t="str">
        <f t="shared" si="7"/>
        <v>0</v>
      </c>
      <c r="G82" s="503">
        <f t="shared" si="2"/>
        <v>0</v>
      </c>
      <c r="H82" s="479" t="s">
        <v>1072</v>
      </c>
      <c r="I82" s="473" t="s">
        <v>1071</v>
      </c>
    </row>
    <row r="83" spans="1:10" s="122" customFormat="1" ht="31.5" customHeight="1" x14ac:dyDescent="0.2">
      <c r="A83" s="122" t="e">
        <f t="shared" si="1"/>
        <v>#REF!</v>
      </c>
      <c r="B83" s="137" t="s">
        <v>418</v>
      </c>
      <c r="C83" s="491">
        <v>4.5</v>
      </c>
      <c r="D83" s="511">
        <f t="shared" si="6"/>
        <v>6.6039535668686991E-2</v>
      </c>
      <c r="E83" s="495" t="s">
        <v>113</v>
      </c>
      <c r="F83" s="491" t="str">
        <f t="shared" si="7"/>
        <v>0</v>
      </c>
      <c r="G83" s="503">
        <f t="shared" si="2"/>
        <v>0</v>
      </c>
      <c r="H83" s="472" t="s">
        <v>1075</v>
      </c>
      <c r="I83" s="473" t="s">
        <v>1100</v>
      </c>
    </row>
    <row r="84" spans="1:10" s="122" customFormat="1" ht="91.5" customHeight="1" x14ac:dyDescent="0.2">
      <c r="A84" s="122" t="e">
        <f t="shared" si="1"/>
        <v>#REF!</v>
      </c>
      <c r="B84" s="129" t="s">
        <v>433</v>
      </c>
      <c r="C84" s="491">
        <f>C85+C89</f>
        <v>154.679</v>
      </c>
      <c r="D84" s="511">
        <f t="shared" si="6"/>
        <v>2.269984297265963</v>
      </c>
      <c r="E84" s="495" t="s">
        <v>1115</v>
      </c>
      <c r="F84" s="491">
        <f t="shared" si="7"/>
        <v>154.679</v>
      </c>
      <c r="G84" s="503">
        <f t="shared" si="2"/>
        <v>2.269984297265963</v>
      </c>
      <c r="H84" s="596" t="s">
        <v>1082</v>
      </c>
      <c r="I84" s="473"/>
    </row>
    <row r="85" spans="1:10" s="122" customFormat="1" ht="41.25" customHeight="1" x14ac:dyDescent="0.2">
      <c r="A85" s="122" t="e">
        <f t="shared" si="1"/>
        <v>#REF!</v>
      </c>
      <c r="B85" s="128" t="s">
        <v>437</v>
      </c>
      <c r="C85" s="491">
        <v>139</v>
      </c>
      <c r="D85" s="511">
        <f t="shared" si="6"/>
        <v>2.0398878795438868</v>
      </c>
      <c r="E85" s="495" t="s">
        <v>1115</v>
      </c>
      <c r="F85" s="491">
        <f t="shared" si="7"/>
        <v>139</v>
      </c>
      <c r="G85" s="503">
        <f t="shared" si="2"/>
        <v>2.0398878795438868</v>
      </c>
      <c r="H85" s="596"/>
      <c r="I85" s="473"/>
    </row>
    <row r="86" spans="1:10" s="122" customFormat="1" ht="16.5" customHeight="1" x14ac:dyDescent="0.2">
      <c r="A86" s="122" t="e">
        <f t="shared" si="1"/>
        <v>#REF!</v>
      </c>
      <c r="B86" s="56" t="s">
        <v>284</v>
      </c>
      <c r="C86" s="491">
        <v>124</v>
      </c>
      <c r="D86" s="511">
        <f t="shared" si="6"/>
        <v>1.8197560939815969</v>
      </c>
      <c r="E86" s="495" t="s">
        <v>1115</v>
      </c>
      <c r="F86" s="491">
        <f t="shared" si="7"/>
        <v>124</v>
      </c>
      <c r="G86" s="491">
        <f t="shared" si="2"/>
        <v>1.8197560939815969</v>
      </c>
      <c r="H86" s="596"/>
      <c r="I86" s="473" t="s">
        <v>1083</v>
      </c>
    </row>
    <row r="87" spans="1:10" s="122" customFormat="1" ht="82.5" customHeight="1" x14ac:dyDescent="0.2">
      <c r="A87" s="122" t="e">
        <f t="shared" si="1"/>
        <v>#REF!</v>
      </c>
      <c r="B87" s="56" t="s">
        <v>402</v>
      </c>
      <c r="C87" s="491">
        <v>15</v>
      </c>
      <c r="D87" s="511">
        <f t="shared" si="6"/>
        <v>0.22013178556228993</v>
      </c>
      <c r="E87" s="495" t="s">
        <v>1115</v>
      </c>
      <c r="F87" s="491">
        <f t="shared" si="7"/>
        <v>15</v>
      </c>
      <c r="G87" s="491">
        <f t="shared" si="2"/>
        <v>0.22013178556228993</v>
      </c>
      <c r="H87" s="596"/>
      <c r="I87" s="473" t="s">
        <v>1084</v>
      </c>
    </row>
    <row r="88" spans="1:10" s="122" customFormat="1" ht="16.5" customHeight="1" x14ac:dyDescent="0.2">
      <c r="A88" s="122" t="e">
        <f t="shared" si="1"/>
        <v>#REF!</v>
      </c>
      <c r="B88" s="128" t="s">
        <v>286</v>
      </c>
      <c r="C88" s="491" t="s">
        <v>968</v>
      </c>
      <c r="D88" s="511" t="s">
        <v>968</v>
      </c>
      <c r="E88" s="495"/>
      <c r="F88" s="491" t="str">
        <f t="shared" si="7"/>
        <v>0</v>
      </c>
      <c r="G88" s="491">
        <f t="shared" si="2"/>
        <v>0</v>
      </c>
      <c r="H88" s="472"/>
      <c r="I88" s="473"/>
    </row>
    <row r="89" spans="1:10" s="103" customFormat="1" ht="42" customHeight="1" x14ac:dyDescent="0.2">
      <c r="A89" s="122" t="e">
        <f t="shared" si="1"/>
        <v>#REF!</v>
      </c>
      <c r="B89" s="128" t="s">
        <v>434</v>
      </c>
      <c r="C89" s="491">
        <f>(10679000000+5000000000)/1000000000</f>
        <v>15.679</v>
      </c>
      <c r="D89" s="511">
        <f t="shared" si="6"/>
        <v>0.23009641772207629</v>
      </c>
      <c r="E89" s="495" t="s">
        <v>1115</v>
      </c>
      <c r="F89" s="491">
        <f t="shared" si="7"/>
        <v>15.679</v>
      </c>
      <c r="G89" s="491">
        <f t="shared" ref="G89:G98" si="9">F89/$C$9*100</f>
        <v>0.23009641772207629</v>
      </c>
      <c r="H89" s="479" t="s">
        <v>1076</v>
      </c>
      <c r="I89" s="473" t="s">
        <v>1077</v>
      </c>
      <c r="J89" s="122"/>
    </row>
    <row r="90" spans="1:10" s="122" customFormat="1" ht="60" customHeight="1" x14ac:dyDescent="0.2">
      <c r="A90" s="122" t="e">
        <f t="shared" si="1"/>
        <v>#REF!</v>
      </c>
      <c r="B90" s="129" t="s">
        <v>435</v>
      </c>
      <c r="C90" s="491">
        <v>16</v>
      </c>
      <c r="D90" s="511">
        <f t="shared" si="6"/>
        <v>0.23480723793310926</v>
      </c>
      <c r="E90" s="495" t="s">
        <v>113</v>
      </c>
      <c r="F90" s="491" t="str">
        <f t="shared" si="7"/>
        <v>0</v>
      </c>
      <c r="G90" s="503">
        <f t="shared" si="9"/>
        <v>0</v>
      </c>
      <c r="H90" s="479" t="s">
        <v>1078</v>
      </c>
      <c r="I90" s="473" t="s">
        <v>1079</v>
      </c>
    </row>
    <row r="91" spans="1:10" s="103" customFormat="1" ht="97" customHeight="1" x14ac:dyDescent="0.2">
      <c r="A91" s="122" t="e">
        <f t="shared" si="1"/>
        <v>#REF!</v>
      </c>
      <c r="B91" s="128" t="s">
        <v>419</v>
      </c>
      <c r="C91" s="491">
        <f>(220000000+134000000+250000000+2500000000+1000000000+600000000+1400000000)/1000000000</f>
        <v>6.1040000000000001</v>
      </c>
      <c r="D91" s="511">
        <f t="shared" si="6"/>
        <v>8.9578961271481183E-2</v>
      </c>
      <c r="E91" s="495" t="s">
        <v>113</v>
      </c>
      <c r="F91" s="491" t="str">
        <f t="shared" si="7"/>
        <v>0</v>
      </c>
      <c r="G91" s="503">
        <f t="shared" si="9"/>
        <v>0</v>
      </c>
      <c r="H91" s="479" t="s">
        <v>1080</v>
      </c>
      <c r="I91" s="473" t="s">
        <v>1081</v>
      </c>
      <c r="J91" s="122"/>
    </row>
    <row r="92" spans="1:10" s="103" customFormat="1" ht="38.25" customHeight="1" x14ac:dyDescent="0.2">
      <c r="A92" s="122" t="e">
        <f t="shared" si="1"/>
        <v>#REF!</v>
      </c>
      <c r="B92" s="128" t="s">
        <v>420</v>
      </c>
      <c r="C92" s="491" t="s">
        <v>968</v>
      </c>
      <c r="D92" s="511" t="s">
        <v>968</v>
      </c>
      <c r="E92" s="495" t="s">
        <v>113</v>
      </c>
      <c r="F92" s="491" t="str">
        <f t="shared" si="7"/>
        <v>0</v>
      </c>
      <c r="G92" s="503">
        <f t="shared" si="9"/>
        <v>0</v>
      </c>
      <c r="H92" s="472"/>
      <c r="I92" s="473"/>
      <c r="J92" s="122"/>
    </row>
    <row r="93" spans="1:10" s="103" customFormat="1" ht="99.75" customHeight="1" thickBot="1" x14ac:dyDescent="0.25">
      <c r="A93" s="122" t="e">
        <f t="shared" si="1"/>
        <v>#REF!</v>
      </c>
      <c r="B93" s="132" t="s">
        <v>401</v>
      </c>
      <c r="C93" s="455" t="s">
        <v>968</v>
      </c>
      <c r="D93" s="511" t="s">
        <v>968</v>
      </c>
      <c r="E93" s="474" t="s">
        <v>113</v>
      </c>
      <c r="F93" s="491" t="str">
        <f t="shared" si="7"/>
        <v>0</v>
      </c>
      <c r="G93" s="503">
        <f t="shared" si="9"/>
        <v>0</v>
      </c>
      <c r="H93" s="472"/>
      <c r="I93" s="473"/>
      <c r="J93" s="122"/>
    </row>
    <row r="94" spans="1:10" s="103" customFormat="1" ht="16.5" customHeight="1" x14ac:dyDescent="0.2">
      <c r="A94" s="122" t="e">
        <f t="shared" si="1"/>
        <v>#REF!</v>
      </c>
      <c r="B94" s="129" t="s">
        <v>768</v>
      </c>
      <c r="C94" s="451" t="s">
        <v>968</v>
      </c>
      <c r="D94" s="511" t="s">
        <v>968</v>
      </c>
      <c r="E94" s="471" t="s">
        <v>113</v>
      </c>
      <c r="F94" s="491" t="str">
        <f t="shared" si="7"/>
        <v>0</v>
      </c>
      <c r="G94" s="503">
        <f t="shared" si="9"/>
        <v>0</v>
      </c>
      <c r="H94" s="472"/>
      <c r="I94" s="473"/>
      <c r="J94" s="122"/>
    </row>
    <row r="95" spans="1:10" s="122" customFormat="1" ht="31" customHeight="1" x14ac:dyDescent="0.2">
      <c r="A95" s="122" t="e">
        <f t="shared" si="1"/>
        <v>#REF!</v>
      </c>
      <c r="B95" s="131" t="s">
        <v>407</v>
      </c>
      <c r="C95" s="491"/>
      <c r="D95" s="511">
        <f t="shared" si="6"/>
        <v>0</v>
      </c>
      <c r="E95" s="493" t="s">
        <v>113</v>
      </c>
      <c r="F95" s="491" t="str">
        <f t="shared" si="7"/>
        <v>0</v>
      </c>
      <c r="G95" s="503">
        <f t="shared" si="9"/>
        <v>0</v>
      </c>
      <c r="H95" s="469"/>
      <c r="I95" s="470"/>
    </row>
    <row r="96" spans="1:10" s="122" customFormat="1" ht="42" customHeight="1" x14ac:dyDescent="0.15">
      <c r="A96" s="122" t="e">
        <f t="shared" si="1"/>
        <v>#REF!</v>
      </c>
      <c r="B96" s="129" t="s">
        <v>408</v>
      </c>
      <c r="C96" s="491">
        <v>-454.6</v>
      </c>
      <c r="D96" s="511">
        <f t="shared" si="6"/>
        <v>-6.6714606477744676</v>
      </c>
      <c r="E96" s="493" t="s">
        <v>113</v>
      </c>
      <c r="F96" s="491" t="str">
        <f t="shared" si="7"/>
        <v>0</v>
      </c>
      <c r="G96" s="503">
        <f t="shared" si="9"/>
        <v>0</v>
      </c>
      <c r="H96" s="596" t="s">
        <v>1082</v>
      </c>
      <c r="I96" s="482" t="s">
        <v>1085</v>
      </c>
    </row>
    <row r="97" spans="1:10" s="103" customFormat="1" ht="36" customHeight="1" x14ac:dyDescent="0.15">
      <c r="A97" s="122" t="e">
        <f t="shared" si="1"/>
        <v>#REF!</v>
      </c>
      <c r="B97" s="129" t="s">
        <v>409</v>
      </c>
      <c r="C97" s="491">
        <v>-604.6</v>
      </c>
      <c r="D97" s="511">
        <f t="shared" si="6"/>
        <v>-8.8727785033973667</v>
      </c>
      <c r="E97" s="493" t="s">
        <v>113</v>
      </c>
      <c r="F97" s="491" t="str">
        <f t="shared" si="7"/>
        <v>0</v>
      </c>
      <c r="G97" s="503">
        <f t="shared" si="9"/>
        <v>0</v>
      </c>
      <c r="H97" s="596"/>
      <c r="I97" s="481" t="s">
        <v>1086</v>
      </c>
      <c r="J97" s="122"/>
    </row>
    <row r="98" spans="1:10" s="122" customFormat="1" ht="56" customHeight="1" thickBot="1" x14ac:dyDescent="0.25">
      <c r="A98" s="122" t="e">
        <f>A97+1</f>
        <v>#REF!</v>
      </c>
      <c r="B98" s="132" t="s">
        <v>410</v>
      </c>
      <c r="C98" s="496">
        <v>653.5</v>
      </c>
      <c r="D98" s="511">
        <f t="shared" si="6"/>
        <v>9.5904081243304322</v>
      </c>
      <c r="E98" s="497" t="s">
        <v>113</v>
      </c>
      <c r="F98" s="491" t="str">
        <f t="shared" si="7"/>
        <v>0</v>
      </c>
      <c r="G98" s="503">
        <f t="shared" si="9"/>
        <v>0</v>
      </c>
      <c r="H98" s="483" t="s">
        <v>1087</v>
      </c>
      <c r="I98" s="484" t="s">
        <v>1088</v>
      </c>
    </row>
    <row r="99" spans="1:10" s="122" customFormat="1" ht="38.25" customHeight="1" x14ac:dyDescent="0.2">
      <c r="B99" s="55"/>
      <c r="C99" s="452"/>
      <c r="D99" s="508"/>
      <c r="E99" s="452"/>
      <c r="F99" s="452"/>
      <c r="G99" s="452"/>
      <c r="H99" s="452"/>
      <c r="I99" s="452"/>
    </row>
    <row r="100" spans="1:10" s="103" customFormat="1" ht="50.25" customHeight="1" x14ac:dyDescent="0.2">
      <c r="A100" s="122" t="e">
        <f>A98+1</f>
        <v>#REF!</v>
      </c>
      <c r="B100" s="134"/>
      <c r="C100" s="452"/>
      <c r="D100" s="506"/>
      <c r="E100" s="456"/>
      <c r="F100" s="456"/>
      <c r="G100" s="456"/>
      <c r="H100" s="456"/>
      <c r="I100" s="456"/>
      <c r="J100" s="122"/>
    </row>
    <row r="101" spans="1:10" s="122" customFormat="1" ht="16.5" customHeight="1" x14ac:dyDescent="0.2">
      <c r="A101" s="122" t="e">
        <f t="shared" si="1"/>
        <v>#REF!</v>
      </c>
      <c r="C101" s="452"/>
      <c r="D101" s="506"/>
      <c r="E101" s="456"/>
      <c r="F101" s="456"/>
      <c r="G101" s="456"/>
      <c r="H101" s="456"/>
      <c r="I101" s="456"/>
    </row>
    <row r="102" spans="1:10" s="103" customFormat="1" ht="16.5" customHeight="1" x14ac:dyDescent="0.2">
      <c r="A102" s="122" t="e">
        <f t="shared" si="1"/>
        <v>#REF!</v>
      </c>
      <c r="B102" s="122"/>
      <c r="C102" s="452"/>
      <c r="D102" s="506"/>
      <c r="E102" s="456"/>
      <c r="F102" s="456"/>
      <c r="G102" s="456"/>
      <c r="H102" s="456"/>
      <c r="I102" s="456"/>
      <c r="J102" s="122"/>
    </row>
    <row r="103" spans="1:10" s="103" customFormat="1" ht="16.5" customHeight="1" x14ac:dyDescent="0.2">
      <c r="A103" s="122" t="e">
        <f t="shared" si="1"/>
        <v>#REF!</v>
      </c>
      <c r="B103" s="122"/>
      <c r="C103" s="452"/>
      <c r="D103" s="506"/>
      <c r="E103" s="456"/>
      <c r="F103" s="456"/>
      <c r="G103" s="456"/>
      <c r="H103" s="456"/>
      <c r="I103" s="456"/>
      <c r="J103" s="122"/>
    </row>
    <row r="104" spans="1:10" s="103" customFormat="1" ht="16.5" customHeight="1" x14ac:dyDescent="0.2">
      <c r="A104" s="53"/>
      <c r="B104" s="122"/>
      <c r="C104" s="452"/>
      <c r="D104" s="506"/>
      <c r="E104" s="456"/>
      <c r="F104" s="456"/>
      <c r="G104" s="456"/>
      <c r="H104" s="456"/>
      <c r="I104" s="456"/>
      <c r="J104" s="122"/>
    </row>
    <row r="105" spans="1:10" s="103" customFormat="1" ht="16.5" customHeight="1" x14ac:dyDescent="0.2">
      <c r="A105" s="53"/>
      <c r="B105" s="122"/>
      <c r="C105" s="452"/>
      <c r="D105" s="506"/>
      <c r="E105" s="456"/>
      <c r="F105" s="456"/>
      <c r="G105" s="456"/>
      <c r="H105" s="456"/>
      <c r="I105" s="456"/>
      <c r="J105" s="122"/>
    </row>
    <row r="106" spans="1:10" x14ac:dyDescent="0.2">
      <c r="B106" s="122"/>
      <c r="J106" s="122"/>
    </row>
    <row r="107" spans="1:10" x14ac:dyDescent="0.2">
      <c r="B107" s="122"/>
      <c r="J107" s="122"/>
    </row>
    <row r="108" spans="1:10" x14ac:dyDescent="0.2">
      <c r="B108" s="122"/>
      <c r="J108" s="122"/>
    </row>
    <row r="109" spans="1:10" x14ac:dyDescent="0.2">
      <c r="B109" s="122"/>
      <c r="J109" s="122"/>
    </row>
    <row r="110" spans="1:10" x14ac:dyDescent="0.2">
      <c r="B110" s="122"/>
      <c r="J110" s="122"/>
    </row>
    <row r="111" spans="1:10" x14ac:dyDescent="0.2">
      <c r="B111" s="122"/>
      <c r="J111" s="122"/>
    </row>
    <row r="112" spans="1:10" x14ac:dyDescent="0.2">
      <c r="J112" s="122"/>
    </row>
    <row r="113" spans="10:10" x14ac:dyDescent="0.2">
      <c r="J113" s="122"/>
    </row>
  </sheetData>
  <mergeCells count="14">
    <mergeCell ref="C9:D9"/>
    <mergeCell ref="H17:H48"/>
    <mergeCell ref="C4:D4"/>
    <mergeCell ref="C5:D5"/>
    <mergeCell ref="C6:D6"/>
    <mergeCell ref="C7:D7"/>
    <mergeCell ref="C8:D8"/>
    <mergeCell ref="H96:H97"/>
    <mergeCell ref="H69:H76"/>
    <mergeCell ref="B11:I11"/>
    <mergeCell ref="C15:G15"/>
    <mergeCell ref="H84:H87"/>
    <mergeCell ref="H78:H81"/>
    <mergeCell ref="H52:H68"/>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enableFormatConditionsCalculation="0"/>
  <dimension ref="A1:I147"/>
  <sheetViews>
    <sheetView topLeftCell="A62" workbookViewId="0">
      <selection activeCell="F140" sqref="F140:F141"/>
    </sheetView>
  </sheetViews>
  <sheetFormatPr baseColWidth="10" defaultColWidth="11.1640625" defaultRowHeight="15" x14ac:dyDescent="0.2"/>
  <cols>
    <col min="1" max="1" width="1.6640625" style="1" customWidth="1"/>
    <col min="2" max="2" width="50" style="1" customWidth="1"/>
    <col min="3" max="3" width="29" style="1" customWidth="1"/>
    <col min="4" max="4" width="30.5" style="1" customWidth="1"/>
    <col min="5" max="5" width="57.6640625" style="1" customWidth="1"/>
    <col min="6" max="6" width="63.83203125" style="1" customWidth="1"/>
    <col min="7" max="7" width="59.1640625" style="1" customWidth="1"/>
    <col min="8" max="8" width="77.5" style="1" customWidth="1"/>
    <col min="9" max="16384" width="11.1640625" style="1"/>
  </cols>
  <sheetData>
    <row r="1" spans="1:8" ht="20" customHeight="1" x14ac:dyDescent="0.25">
      <c r="A1" s="301"/>
      <c r="B1" s="58" t="s">
        <v>761</v>
      </c>
    </row>
    <row r="2" spans="1:8" ht="16.5" customHeight="1" x14ac:dyDescent="0.2"/>
    <row r="3" spans="1:8" ht="47" customHeight="1" x14ac:dyDescent="0.2">
      <c r="B3" s="606" t="s">
        <v>116</v>
      </c>
      <c r="C3" s="606"/>
      <c r="D3" s="606"/>
      <c r="E3" s="606"/>
      <c r="F3" s="606"/>
      <c r="G3" s="606"/>
      <c r="H3" s="606"/>
    </row>
    <row r="4" spans="1:8" ht="16.5" customHeight="1" x14ac:dyDescent="0.2"/>
    <row r="5" spans="1:8" ht="125" customHeight="1" x14ac:dyDescent="0.2">
      <c r="B5" s="607" t="s">
        <v>1149</v>
      </c>
      <c r="C5" s="607"/>
      <c r="D5" s="607"/>
      <c r="E5" s="607"/>
      <c r="F5" s="607"/>
      <c r="G5" s="607"/>
      <c r="H5" s="607"/>
    </row>
    <row r="6" spans="1:8" ht="16.5" customHeight="1" x14ac:dyDescent="0.2">
      <c r="B6" s="499"/>
    </row>
    <row r="7" spans="1:8" s="499" customFormat="1" ht="35" customHeight="1" x14ac:dyDescent="0.3">
      <c r="B7" s="613" t="s">
        <v>1219</v>
      </c>
      <c r="C7" s="613"/>
      <c r="D7" s="613"/>
      <c r="E7" s="613"/>
      <c r="F7" s="613"/>
    </row>
    <row r="8" spans="1:8" s="499" customFormat="1" ht="35" customHeight="1" x14ac:dyDescent="0.25">
      <c r="B8" s="58" t="s">
        <v>1220</v>
      </c>
    </row>
    <row r="9" spans="1:8" s="499" customFormat="1" ht="35" customHeight="1" thickBot="1" x14ac:dyDescent="0.3">
      <c r="B9" s="58"/>
    </row>
    <row r="10" spans="1:8" ht="16.5" customHeight="1" thickBot="1" x14ac:dyDescent="0.25">
      <c r="B10" s="512"/>
      <c r="C10" s="608" t="s">
        <v>1150</v>
      </c>
      <c r="D10" s="609"/>
      <c r="E10" s="608" t="s">
        <v>1151</v>
      </c>
      <c r="F10" s="609"/>
    </row>
    <row r="11" spans="1:8" ht="16.5" customHeight="1" thickBot="1" x14ac:dyDescent="0.25">
      <c r="B11" s="610" t="s">
        <v>1152</v>
      </c>
      <c r="C11" s="611"/>
      <c r="D11" s="611"/>
      <c r="E11" s="611"/>
      <c r="F11" s="612"/>
    </row>
    <row r="12" spans="1:8" ht="16.5" customHeight="1" thickBot="1" x14ac:dyDescent="0.25">
      <c r="B12" s="614" t="s">
        <v>1153</v>
      </c>
      <c r="C12" s="616" t="s">
        <v>1154</v>
      </c>
      <c r="D12" s="617"/>
      <c r="E12" s="515" t="s">
        <v>1155</v>
      </c>
      <c r="F12" s="513"/>
    </row>
    <row r="13" spans="1:8" ht="16.5" customHeight="1" thickBot="1" x14ac:dyDescent="0.25">
      <c r="B13" s="615"/>
      <c r="C13" s="608" t="s">
        <v>1156</v>
      </c>
      <c r="D13" s="609"/>
      <c r="E13" s="515" t="s">
        <v>1155</v>
      </c>
      <c r="F13" s="513"/>
    </row>
    <row r="14" spans="1:8" ht="16.5" customHeight="1" thickBot="1" x14ac:dyDescent="0.25">
      <c r="B14" s="610" t="s">
        <v>1157</v>
      </c>
      <c r="C14" s="611"/>
      <c r="D14" s="611"/>
      <c r="E14" s="611"/>
      <c r="F14" s="612"/>
    </row>
    <row r="15" spans="1:8" ht="16.5" customHeight="1" thickBot="1" x14ac:dyDescent="0.25">
      <c r="B15" s="618" t="s">
        <v>1158</v>
      </c>
      <c r="C15" s="516" t="s">
        <v>1159</v>
      </c>
      <c r="D15" s="516" t="s">
        <v>1160</v>
      </c>
      <c r="E15" s="516" t="s">
        <v>1161</v>
      </c>
      <c r="F15" s="515" t="s">
        <v>1160</v>
      </c>
    </row>
    <row r="16" spans="1:8" ht="16.5" customHeight="1" thickBot="1" x14ac:dyDescent="0.25">
      <c r="B16" s="619"/>
      <c r="C16" s="515" t="s">
        <v>1162</v>
      </c>
      <c r="D16" s="515">
        <v>0</v>
      </c>
      <c r="E16" s="516" t="s">
        <v>1163</v>
      </c>
      <c r="F16" s="516">
        <v>0</v>
      </c>
    </row>
    <row r="17" spans="2:7" ht="16.5" customHeight="1" thickBot="1" x14ac:dyDescent="0.25">
      <c r="B17" s="619"/>
      <c r="C17" s="515" t="s">
        <v>1164</v>
      </c>
      <c r="D17" s="515">
        <v>18</v>
      </c>
      <c r="E17" s="516" t="s">
        <v>1165</v>
      </c>
      <c r="F17" s="516">
        <v>20</v>
      </c>
    </row>
    <row r="18" spans="2:7" ht="16.5" customHeight="1" thickBot="1" x14ac:dyDescent="0.25">
      <c r="B18" s="619"/>
      <c r="C18" s="515" t="s">
        <v>1166</v>
      </c>
      <c r="D18" s="515">
        <v>22</v>
      </c>
      <c r="E18" s="516" t="s">
        <v>1167</v>
      </c>
      <c r="F18" s="516">
        <v>30</v>
      </c>
    </row>
    <row r="19" spans="2:7" ht="16.5" customHeight="1" thickBot="1" x14ac:dyDescent="0.25">
      <c r="B19" s="619"/>
      <c r="C19" s="515" t="s">
        <v>1168</v>
      </c>
      <c r="D19" s="515">
        <v>25</v>
      </c>
      <c r="E19" s="516" t="s">
        <v>1169</v>
      </c>
      <c r="F19" s="516">
        <v>35</v>
      </c>
    </row>
    <row r="20" spans="2:7" ht="20.25" customHeight="1" thickBot="1" x14ac:dyDescent="0.25">
      <c r="B20" s="619"/>
      <c r="C20" s="515" t="s">
        <v>1170</v>
      </c>
      <c r="D20" s="515">
        <v>28</v>
      </c>
      <c r="E20" s="516" t="s">
        <v>1171</v>
      </c>
      <c r="F20" s="516">
        <v>37</v>
      </c>
      <c r="G20" s="59"/>
    </row>
    <row r="21" spans="2:7" ht="16.5" customHeight="1" thickBot="1" x14ac:dyDescent="0.25">
      <c r="B21" s="619"/>
      <c r="C21" s="515" t="s">
        <v>1172</v>
      </c>
      <c r="D21" s="515">
        <v>30</v>
      </c>
      <c r="E21" s="516" t="s">
        <v>1173</v>
      </c>
      <c r="F21" s="516">
        <v>40</v>
      </c>
      <c r="G21" s="60"/>
    </row>
    <row r="22" spans="2:7" ht="16.5" customHeight="1" thickBot="1" x14ac:dyDescent="0.25">
      <c r="B22" s="619"/>
      <c r="C22" s="515" t="s">
        <v>1174</v>
      </c>
      <c r="D22" s="515">
        <v>35</v>
      </c>
      <c r="E22" s="517"/>
      <c r="F22" s="517"/>
      <c r="G22" s="61"/>
    </row>
    <row r="23" spans="2:7" ht="16.5" customHeight="1" thickBot="1" x14ac:dyDescent="0.25">
      <c r="B23" s="619"/>
      <c r="C23" s="515" t="s">
        <v>1175</v>
      </c>
      <c r="D23" s="515">
        <v>40</v>
      </c>
      <c r="E23" s="517"/>
      <c r="F23" s="517"/>
      <c r="G23" s="59"/>
    </row>
    <row r="24" spans="2:7" ht="19.5" customHeight="1" thickBot="1" x14ac:dyDescent="0.25">
      <c r="B24" s="619"/>
      <c r="C24" s="515" t="s">
        <v>1176</v>
      </c>
      <c r="D24" s="515">
        <v>45</v>
      </c>
      <c r="E24" s="517"/>
      <c r="F24" s="517"/>
      <c r="G24" s="59"/>
    </row>
    <row r="25" spans="2:7" ht="19.5" customHeight="1" thickBot="1" x14ac:dyDescent="0.25">
      <c r="B25" s="620"/>
      <c r="C25" s="515" t="s">
        <v>1177</v>
      </c>
      <c r="D25" s="515">
        <v>50</v>
      </c>
      <c r="E25" s="517"/>
      <c r="F25" s="517"/>
      <c r="G25" s="59"/>
    </row>
    <row r="26" spans="2:7" ht="19.5" customHeight="1" thickBot="1" x14ac:dyDescent="0.25">
      <c r="B26" s="621" t="s">
        <v>1178</v>
      </c>
      <c r="C26" s="622"/>
      <c r="D26" s="622"/>
      <c r="E26" s="622"/>
      <c r="F26" s="623"/>
      <c r="G26" s="59"/>
    </row>
    <row r="27" spans="2:7" ht="36.75" customHeight="1" thickBot="1" x14ac:dyDescent="0.25">
      <c r="B27" s="618" t="s">
        <v>1179</v>
      </c>
      <c r="C27" s="515" t="s">
        <v>1180</v>
      </c>
      <c r="D27" s="515" t="s">
        <v>1181</v>
      </c>
      <c r="E27" s="515" t="s">
        <v>1180</v>
      </c>
      <c r="F27" s="515" t="s">
        <v>1160</v>
      </c>
      <c r="G27" s="59"/>
    </row>
    <row r="28" spans="2:7" ht="23.25" customHeight="1" thickBot="1" x14ac:dyDescent="0.25">
      <c r="B28" s="619"/>
      <c r="C28" s="515" t="s">
        <v>1182</v>
      </c>
      <c r="D28" s="518">
        <v>10000</v>
      </c>
      <c r="E28" s="515" t="s">
        <v>1183</v>
      </c>
      <c r="F28" s="515">
        <v>4</v>
      </c>
      <c r="G28" s="59"/>
    </row>
    <row r="29" spans="2:7" ht="16.5" customHeight="1" thickBot="1" x14ac:dyDescent="0.25">
      <c r="B29" s="619"/>
      <c r="C29" s="515" t="s">
        <v>1184</v>
      </c>
      <c r="D29" s="518">
        <v>20000</v>
      </c>
      <c r="E29" s="515" t="s">
        <v>1185</v>
      </c>
      <c r="F29" s="515">
        <v>5</v>
      </c>
      <c r="G29" s="59"/>
    </row>
    <row r="30" spans="2:7" ht="16.5" customHeight="1" thickBot="1" x14ac:dyDescent="0.25">
      <c r="B30" s="619"/>
      <c r="C30" s="515" t="s">
        <v>1186</v>
      </c>
      <c r="D30" s="518">
        <v>40000</v>
      </c>
      <c r="E30" s="515" t="s">
        <v>1187</v>
      </c>
      <c r="F30" s="515">
        <v>6</v>
      </c>
      <c r="G30" s="61"/>
    </row>
    <row r="31" spans="2:7" ht="16.5" customHeight="1" thickBot="1" x14ac:dyDescent="0.25">
      <c r="B31" s="619"/>
      <c r="C31" s="515" t="s">
        <v>1188</v>
      </c>
      <c r="D31" s="518">
        <v>80000</v>
      </c>
      <c r="E31" s="515" t="s">
        <v>1189</v>
      </c>
      <c r="F31" s="515">
        <v>7</v>
      </c>
      <c r="G31" s="60"/>
    </row>
    <row r="32" spans="2:7" ht="16.5" customHeight="1" thickBot="1" x14ac:dyDescent="0.25">
      <c r="B32" s="619"/>
      <c r="C32" s="515" t="s">
        <v>1190</v>
      </c>
      <c r="D32" s="518">
        <v>150000</v>
      </c>
      <c r="E32" s="515" t="s">
        <v>1191</v>
      </c>
      <c r="F32" s="515">
        <v>8</v>
      </c>
    </row>
    <row r="33" spans="2:6" ht="16" thickBot="1" x14ac:dyDescent="0.25">
      <c r="B33" s="619"/>
      <c r="C33" s="515" t="s">
        <v>1192</v>
      </c>
      <c r="D33" s="518">
        <v>300000</v>
      </c>
      <c r="E33" s="517"/>
      <c r="F33" s="517"/>
    </row>
    <row r="34" spans="2:6" ht="16" thickBot="1" x14ac:dyDescent="0.25">
      <c r="B34" s="619"/>
      <c r="C34" s="515" t="s">
        <v>1193</v>
      </c>
      <c r="D34" s="518">
        <v>500000</v>
      </c>
      <c r="E34" s="517"/>
      <c r="F34" s="517"/>
    </row>
    <row r="35" spans="2:6" ht="16" thickBot="1" x14ac:dyDescent="0.25">
      <c r="B35" s="619"/>
      <c r="C35" s="515" t="s">
        <v>1194</v>
      </c>
      <c r="D35" s="518">
        <v>800000</v>
      </c>
      <c r="E35" s="517"/>
      <c r="F35" s="517"/>
    </row>
    <row r="36" spans="2:6" ht="16" thickBot="1" x14ac:dyDescent="0.25">
      <c r="B36" s="619"/>
      <c r="C36" s="515" t="s">
        <v>1195</v>
      </c>
      <c r="D36" s="518">
        <v>1200000</v>
      </c>
      <c r="E36" s="517"/>
      <c r="F36" s="517"/>
    </row>
    <row r="37" spans="2:6" ht="16" thickBot="1" x14ac:dyDescent="0.25">
      <c r="B37" s="619"/>
      <c r="C37" s="515" t="s">
        <v>1196</v>
      </c>
      <c r="D37" s="518">
        <v>1400000</v>
      </c>
      <c r="E37" s="517"/>
      <c r="F37" s="517"/>
    </row>
    <row r="38" spans="2:6" ht="16" thickBot="1" x14ac:dyDescent="0.25">
      <c r="B38" s="620"/>
      <c r="C38" s="515" t="s">
        <v>1197</v>
      </c>
      <c r="D38" s="518">
        <v>2000000</v>
      </c>
      <c r="E38" s="517"/>
      <c r="F38" s="517"/>
    </row>
    <row r="39" spans="2:6" ht="16" thickBot="1" x14ac:dyDescent="0.25">
      <c r="B39" s="618" t="s">
        <v>1198</v>
      </c>
      <c r="C39" s="515" t="s">
        <v>1180</v>
      </c>
      <c r="D39" s="515" t="s">
        <v>1181</v>
      </c>
      <c r="E39" s="515" t="s">
        <v>1199</v>
      </c>
      <c r="F39" s="517"/>
    </row>
    <row r="40" spans="2:6" ht="16" thickBot="1" x14ac:dyDescent="0.25">
      <c r="B40" s="619"/>
      <c r="C40" s="515" t="s">
        <v>1182</v>
      </c>
      <c r="D40" s="518">
        <v>5000</v>
      </c>
      <c r="E40" s="515" t="s">
        <v>1180</v>
      </c>
      <c r="F40" s="515" t="s">
        <v>1160</v>
      </c>
    </row>
    <row r="41" spans="2:6" ht="16" thickBot="1" x14ac:dyDescent="0.25">
      <c r="B41" s="619"/>
      <c r="C41" s="515" t="s">
        <v>1184</v>
      </c>
      <c r="D41" s="518">
        <v>12500</v>
      </c>
      <c r="E41" s="515" t="s">
        <v>1200</v>
      </c>
      <c r="F41" s="515">
        <v>1</v>
      </c>
    </row>
    <row r="42" spans="2:6" ht="16" thickBot="1" x14ac:dyDescent="0.25">
      <c r="B42" s="619"/>
      <c r="C42" s="515" t="s">
        <v>1186</v>
      </c>
      <c r="D42" s="518">
        <v>25250</v>
      </c>
      <c r="E42" s="515" t="s">
        <v>1189</v>
      </c>
      <c r="F42" s="515">
        <v>2</v>
      </c>
    </row>
    <row r="43" spans="2:6" ht="16" thickBot="1" x14ac:dyDescent="0.25">
      <c r="B43" s="619"/>
      <c r="C43" s="515" t="s">
        <v>1188</v>
      </c>
      <c r="D43" s="518">
        <v>50000</v>
      </c>
      <c r="E43" s="515" t="s">
        <v>1191</v>
      </c>
      <c r="F43" s="515">
        <v>2.8</v>
      </c>
    </row>
    <row r="44" spans="2:6" ht="16" thickBot="1" x14ac:dyDescent="0.25">
      <c r="B44" s="619"/>
      <c r="C44" s="515" t="s">
        <v>1190</v>
      </c>
      <c r="D44" s="518">
        <v>75000</v>
      </c>
      <c r="E44" s="517"/>
      <c r="F44" s="517"/>
    </row>
    <row r="45" spans="2:6" ht="16" thickBot="1" x14ac:dyDescent="0.25">
      <c r="B45" s="619"/>
      <c r="C45" s="515" t="s">
        <v>1201</v>
      </c>
      <c r="D45" s="518">
        <v>100000</v>
      </c>
      <c r="E45" s="517"/>
      <c r="F45" s="517"/>
    </row>
    <row r="46" spans="2:6" ht="16" thickBot="1" x14ac:dyDescent="0.25">
      <c r="B46" s="619"/>
      <c r="C46" s="515" t="s">
        <v>1202</v>
      </c>
      <c r="D46" s="518">
        <v>125000</v>
      </c>
      <c r="E46" s="517"/>
      <c r="F46" s="517"/>
    </row>
    <row r="47" spans="2:6" ht="16" thickBot="1" x14ac:dyDescent="0.25">
      <c r="B47" s="619"/>
      <c r="C47" s="515" t="s">
        <v>1193</v>
      </c>
      <c r="D47" s="518">
        <v>187500</v>
      </c>
      <c r="E47" s="517"/>
      <c r="F47" s="517"/>
    </row>
    <row r="48" spans="2:6" ht="16" thickBot="1" x14ac:dyDescent="0.25">
      <c r="B48" s="619"/>
      <c r="C48" s="515" t="s">
        <v>1194</v>
      </c>
      <c r="D48" s="518">
        <v>250000</v>
      </c>
      <c r="E48" s="517"/>
      <c r="F48" s="517"/>
    </row>
    <row r="49" spans="2:6" ht="16" thickBot="1" x14ac:dyDescent="0.25">
      <c r="B49" s="619"/>
      <c r="C49" s="515" t="s">
        <v>1195</v>
      </c>
      <c r="D49" s="518">
        <v>375000</v>
      </c>
      <c r="E49" s="517"/>
      <c r="F49" s="517"/>
    </row>
    <row r="50" spans="2:6" ht="16" thickBot="1" x14ac:dyDescent="0.25">
      <c r="B50" s="619"/>
      <c r="C50" s="515" t="s">
        <v>1196</v>
      </c>
      <c r="D50" s="518">
        <v>500000</v>
      </c>
      <c r="E50" s="517"/>
      <c r="F50" s="517"/>
    </row>
    <row r="51" spans="2:6" ht="16" thickBot="1" x14ac:dyDescent="0.25">
      <c r="B51" s="619"/>
      <c r="C51" s="515" t="s">
        <v>1197</v>
      </c>
      <c r="D51" s="518">
        <v>625000</v>
      </c>
      <c r="E51" s="517"/>
      <c r="F51" s="517"/>
    </row>
    <row r="52" spans="2:6" ht="16" thickBot="1" x14ac:dyDescent="0.25">
      <c r="B52" s="619"/>
      <c r="C52" s="515" t="s">
        <v>1203</v>
      </c>
      <c r="D52" s="518">
        <v>700000</v>
      </c>
      <c r="E52" s="517"/>
      <c r="F52" s="517"/>
    </row>
    <row r="53" spans="2:6" ht="16" thickBot="1" x14ac:dyDescent="0.25">
      <c r="B53" s="619"/>
      <c r="C53" s="515" t="s">
        <v>1204</v>
      </c>
      <c r="D53" s="518">
        <v>775000</v>
      </c>
      <c r="E53" s="517"/>
      <c r="F53" s="517"/>
    </row>
    <row r="54" spans="2:6" ht="16" thickBot="1" x14ac:dyDescent="0.25">
      <c r="B54" s="619"/>
      <c r="C54" s="515" t="s">
        <v>1205</v>
      </c>
      <c r="D54" s="518">
        <v>850000</v>
      </c>
      <c r="E54" s="517"/>
      <c r="F54" s="517"/>
    </row>
    <row r="55" spans="2:6" ht="16" thickBot="1" x14ac:dyDescent="0.25">
      <c r="B55" s="619"/>
      <c r="C55" s="515" t="s">
        <v>1206</v>
      </c>
      <c r="D55" s="518">
        <v>925000</v>
      </c>
      <c r="E55" s="517"/>
      <c r="F55" s="517"/>
    </row>
    <row r="56" spans="2:6" ht="16" thickBot="1" x14ac:dyDescent="0.25">
      <c r="B56" s="619"/>
      <c r="C56" s="515" t="s">
        <v>1207</v>
      </c>
      <c r="D56" s="518">
        <v>1025000</v>
      </c>
      <c r="E56" s="517"/>
      <c r="F56" s="517"/>
    </row>
    <row r="57" spans="2:6" ht="16" thickBot="1" x14ac:dyDescent="0.25">
      <c r="B57" s="619"/>
      <c r="C57" s="515" t="s">
        <v>1208</v>
      </c>
      <c r="D57" s="518">
        <v>1100000</v>
      </c>
      <c r="E57" s="517"/>
      <c r="F57" s="517"/>
    </row>
    <row r="58" spans="2:6" ht="16" thickBot="1" x14ac:dyDescent="0.25">
      <c r="B58" s="619"/>
      <c r="C58" s="515" t="s">
        <v>1209</v>
      </c>
      <c r="D58" s="518">
        <v>1175000</v>
      </c>
      <c r="E58" s="517"/>
      <c r="F58" s="517"/>
    </row>
    <row r="59" spans="2:6" ht="16" thickBot="1" x14ac:dyDescent="0.25">
      <c r="B59" s="620"/>
      <c r="C59" s="515" t="s">
        <v>1210</v>
      </c>
      <c r="D59" s="518">
        <v>1250000</v>
      </c>
      <c r="E59" s="517"/>
      <c r="F59" s="517"/>
    </row>
    <row r="60" spans="2:6" ht="16" thickBot="1" x14ac:dyDescent="0.25">
      <c r="B60" s="618" t="s">
        <v>1211</v>
      </c>
      <c r="C60" s="515" t="s">
        <v>1180</v>
      </c>
      <c r="D60" s="515" t="s">
        <v>1181</v>
      </c>
      <c r="E60" s="515" t="s">
        <v>1180</v>
      </c>
      <c r="F60" s="515" t="s">
        <v>1160</v>
      </c>
    </row>
    <row r="61" spans="2:6" ht="16" thickBot="1" x14ac:dyDescent="0.25">
      <c r="B61" s="619"/>
      <c r="C61" s="515" t="s">
        <v>1182</v>
      </c>
      <c r="D61" s="518">
        <v>5000</v>
      </c>
      <c r="E61" s="515" t="s">
        <v>1200</v>
      </c>
      <c r="F61" s="515">
        <v>2</v>
      </c>
    </row>
    <row r="62" spans="2:6" ht="16" thickBot="1" x14ac:dyDescent="0.25">
      <c r="B62" s="619"/>
      <c r="C62" s="515" t="s">
        <v>1184</v>
      </c>
      <c r="D62" s="518">
        <v>15000</v>
      </c>
      <c r="E62" s="515" t="s">
        <v>1189</v>
      </c>
      <c r="F62" s="515">
        <v>3</v>
      </c>
    </row>
    <row r="63" spans="2:6" ht="16" thickBot="1" x14ac:dyDescent="0.25">
      <c r="B63" s="619"/>
      <c r="C63" s="515" t="s">
        <v>1186</v>
      </c>
      <c r="D63" s="518">
        <v>30000</v>
      </c>
      <c r="E63" s="515" t="s">
        <v>1191</v>
      </c>
      <c r="F63" s="515">
        <v>3.8</v>
      </c>
    </row>
    <row r="64" spans="2:6" ht="16" thickBot="1" x14ac:dyDescent="0.25">
      <c r="B64" s="619"/>
      <c r="C64" s="515" t="s">
        <v>1188</v>
      </c>
      <c r="D64" s="518">
        <v>60000</v>
      </c>
      <c r="E64" s="517"/>
      <c r="F64" s="517"/>
    </row>
    <row r="65" spans="2:6" ht="16" thickBot="1" x14ac:dyDescent="0.25">
      <c r="B65" s="619"/>
      <c r="C65" s="515" t="s">
        <v>1190</v>
      </c>
      <c r="D65" s="518">
        <v>90000</v>
      </c>
      <c r="E65" s="517"/>
      <c r="F65" s="517"/>
    </row>
    <row r="66" spans="2:6" ht="16" thickBot="1" x14ac:dyDescent="0.25">
      <c r="B66" s="619"/>
      <c r="C66" s="515" t="s">
        <v>1201</v>
      </c>
      <c r="D66" s="518">
        <v>120000</v>
      </c>
      <c r="E66" s="517"/>
      <c r="F66" s="517"/>
    </row>
    <row r="67" spans="2:6" ht="16" thickBot="1" x14ac:dyDescent="0.25">
      <c r="B67" s="619"/>
      <c r="C67" s="515" t="s">
        <v>1202</v>
      </c>
      <c r="D67" s="518">
        <v>150000</v>
      </c>
      <c r="E67" s="517"/>
      <c r="F67" s="517"/>
    </row>
    <row r="68" spans="2:6" ht="16" thickBot="1" x14ac:dyDescent="0.25">
      <c r="B68" s="619"/>
      <c r="C68" s="515" t="s">
        <v>1193</v>
      </c>
      <c r="D68" s="518">
        <v>225000</v>
      </c>
      <c r="E68" s="517"/>
      <c r="F68" s="517"/>
    </row>
    <row r="69" spans="2:6" ht="16" thickBot="1" x14ac:dyDescent="0.25">
      <c r="B69" s="619"/>
      <c r="C69" s="515" t="s">
        <v>1194</v>
      </c>
      <c r="D69" s="518">
        <v>300000</v>
      </c>
      <c r="E69" s="517"/>
      <c r="F69" s="517"/>
    </row>
    <row r="70" spans="2:6" ht="16" thickBot="1" x14ac:dyDescent="0.25">
      <c r="B70" s="619"/>
      <c r="C70" s="515" t="s">
        <v>1195</v>
      </c>
      <c r="D70" s="518">
        <v>450000</v>
      </c>
      <c r="E70" s="517"/>
      <c r="F70" s="517"/>
    </row>
    <row r="71" spans="2:6" ht="16" thickBot="1" x14ac:dyDescent="0.25">
      <c r="B71" s="619"/>
      <c r="C71" s="515" t="s">
        <v>1196</v>
      </c>
      <c r="D71" s="518">
        <v>600000</v>
      </c>
      <c r="E71" s="517"/>
      <c r="F71" s="517"/>
    </row>
    <row r="72" spans="2:6" ht="16" thickBot="1" x14ac:dyDescent="0.25">
      <c r="B72" s="619"/>
      <c r="C72" s="515" t="s">
        <v>1197</v>
      </c>
      <c r="D72" s="518">
        <v>750000</v>
      </c>
      <c r="E72" s="517"/>
      <c r="F72" s="517"/>
    </row>
    <row r="73" spans="2:6" ht="16" thickBot="1" x14ac:dyDescent="0.25">
      <c r="B73" s="619"/>
      <c r="C73" s="515" t="s">
        <v>1203</v>
      </c>
      <c r="D73" s="518">
        <v>840000</v>
      </c>
      <c r="E73" s="517"/>
      <c r="F73" s="517"/>
    </row>
    <row r="74" spans="2:6" ht="16" thickBot="1" x14ac:dyDescent="0.25">
      <c r="B74" s="619"/>
      <c r="C74" s="515" t="s">
        <v>1204</v>
      </c>
      <c r="D74" s="518">
        <v>930000</v>
      </c>
      <c r="E74" s="517"/>
      <c r="F74" s="517"/>
    </row>
    <row r="75" spans="2:6" ht="16" thickBot="1" x14ac:dyDescent="0.25">
      <c r="B75" s="619"/>
      <c r="C75" s="515" t="s">
        <v>1205</v>
      </c>
      <c r="D75" s="518">
        <v>1020000</v>
      </c>
      <c r="E75" s="517"/>
      <c r="F75" s="517"/>
    </row>
    <row r="76" spans="2:6" ht="16" thickBot="1" x14ac:dyDescent="0.25">
      <c r="B76" s="619"/>
      <c r="C76" s="515" t="s">
        <v>1206</v>
      </c>
      <c r="D76" s="518">
        <v>1110000</v>
      </c>
      <c r="E76" s="517"/>
      <c r="F76" s="517"/>
    </row>
    <row r="77" spans="2:6" ht="16" thickBot="1" x14ac:dyDescent="0.25">
      <c r="B77" s="619"/>
      <c r="C77" s="515" t="s">
        <v>1207</v>
      </c>
      <c r="D77" s="518">
        <v>1230000</v>
      </c>
      <c r="E77" s="517"/>
      <c r="F77" s="517"/>
    </row>
    <row r="78" spans="2:6" ht="16" thickBot="1" x14ac:dyDescent="0.25">
      <c r="B78" s="619"/>
      <c r="C78" s="515" t="s">
        <v>1208</v>
      </c>
      <c r="D78" s="518">
        <v>1320000</v>
      </c>
      <c r="E78" s="517"/>
      <c r="F78" s="517"/>
    </row>
    <row r="79" spans="2:6" ht="16" thickBot="1" x14ac:dyDescent="0.25">
      <c r="B79" s="619"/>
      <c r="C79" s="515" t="s">
        <v>1209</v>
      </c>
      <c r="D79" s="518">
        <v>1410000</v>
      </c>
      <c r="E79" s="517"/>
      <c r="F79" s="517"/>
    </row>
    <row r="80" spans="2:6" ht="16" thickBot="1" x14ac:dyDescent="0.25">
      <c r="B80" s="620"/>
      <c r="C80" s="515" t="s">
        <v>1210</v>
      </c>
      <c r="D80" s="518">
        <v>1500000</v>
      </c>
      <c r="E80" s="517"/>
      <c r="F80" s="517"/>
    </row>
    <row r="81" spans="2:6" ht="16" thickBot="1" x14ac:dyDescent="0.25">
      <c r="B81" s="610" t="s">
        <v>1212</v>
      </c>
      <c r="C81" s="612"/>
      <c r="D81" s="519"/>
      <c r="E81" s="519"/>
      <c r="F81" s="519"/>
    </row>
    <row r="82" spans="2:6" ht="16" thickBot="1" x14ac:dyDescent="0.25">
      <c r="B82" s="618" t="s">
        <v>1213</v>
      </c>
      <c r="C82" s="516" t="s">
        <v>1161</v>
      </c>
      <c r="D82" s="515" t="s">
        <v>1160</v>
      </c>
      <c r="E82" s="516" t="s">
        <v>1161</v>
      </c>
      <c r="F82" s="515" t="s">
        <v>1160</v>
      </c>
    </row>
    <row r="83" spans="2:6" ht="16" thickBot="1" x14ac:dyDescent="0.25">
      <c r="B83" s="619"/>
      <c r="C83" s="608" t="s">
        <v>1214</v>
      </c>
      <c r="D83" s="609"/>
      <c r="E83" s="515" t="s">
        <v>1215</v>
      </c>
      <c r="F83" s="515">
        <v>8</v>
      </c>
    </row>
    <row r="84" spans="2:6" ht="17" thickBot="1" x14ac:dyDescent="0.25">
      <c r="B84" s="619"/>
      <c r="C84" s="608" t="s">
        <v>1214</v>
      </c>
      <c r="D84" s="609"/>
      <c r="E84" s="520" t="s">
        <v>1216</v>
      </c>
      <c r="F84" s="515">
        <v>10</v>
      </c>
    </row>
    <row r="85" spans="2:6" ht="17" thickBot="1" x14ac:dyDescent="0.25">
      <c r="B85" s="619"/>
      <c r="C85" s="608" t="s">
        <v>1214</v>
      </c>
      <c r="D85" s="609"/>
      <c r="E85" s="520" t="s">
        <v>1217</v>
      </c>
      <c r="F85" s="515">
        <v>12</v>
      </c>
    </row>
    <row r="86" spans="2:6" ht="17" thickBot="1" x14ac:dyDescent="0.25">
      <c r="B86" s="620"/>
      <c r="C86" s="608" t="s">
        <v>1214</v>
      </c>
      <c r="D86" s="609"/>
      <c r="E86" s="520" t="s">
        <v>1218</v>
      </c>
      <c r="F86" s="515">
        <v>14</v>
      </c>
    </row>
    <row r="90" spans="2:6" ht="21" x14ac:dyDescent="0.25">
      <c r="B90" s="58" t="s">
        <v>1221</v>
      </c>
    </row>
    <row r="91" spans="2:6" ht="73" customHeight="1" x14ac:dyDescent="0.2">
      <c r="B91" s="607" t="s">
        <v>1228</v>
      </c>
      <c r="C91" s="607"/>
      <c r="D91" s="607"/>
      <c r="E91" s="607"/>
      <c r="F91" s="607"/>
    </row>
    <row r="92" spans="2:6" ht="16" thickBot="1" x14ac:dyDescent="0.25">
      <c r="B92" s="523" t="s">
        <v>1222</v>
      </c>
      <c r="C92"/>
    </row>
    <row r="93" spans="2:6" ht="16" thickBot="1" x14ac:dyDescent="0.25">
      <c r="B93" s="527" t="s">
        <v>1223</v>
      </c>
      <c r="C93" s="524" t="s">
        <v>1150</v>
      </c>
      <c r="D93" s="528" t="s">
        <v>1151</v>
      </c>
    </row>
    <row r="94" spans="2:6" s="499" customFormat="1" x14ac:dyDescent="0.2">
      <c r="B94" s="514"/>
      <c r="C94" s="529" t="s">
        <v>1229</v>
      </c>
      <c r="D94" s="530" t="s">
        <v>1230</v>
      </c>
    </row>
    <row r="95" spans="2:6" x14ac:dyDescent="0.2">
      <c r="B95" s="514" t="s">
        <v>1224</v>
      </c>
      <c r="C95" s="525">
        <v>500000</v>
      </c>
      <c r="D95" s="624" t="s">
        <v>1227</v>
      </c>
    </row>
    <row r="96" spans="2:6" x14ac:dyDescent="0.2">
      <c r="B96" s="514" t="s">
        <v>1225</v>
      </c>
      <c r="C96" s="525">
        <v>750000</v>
      </c>
      <c r="D96" s="624"/>
    </row>
    <row r="97" spans="2:9" ht="16" thickBot="1" x14ac:dyDescent="0.25">
      <c r="B97" s="522" t="s">
        <v>1226</v>
      </c>
      <c r="C97" s="526">
        <v>1000000</v>
      </c>
      <c r="D97" s="625"/>
    </row>
    <row r="98" spans="2:9" x14ac:dyDescent="0.2">
      <c r="B98" s="42"/>
      <c r="C98"/>
    </row>
    <row r="99" spans="2:9" x14ac:dyDescent="0.2">
      <c r="B99" s="42"/>
      <c r="C99"/>
    </row>
    <row r="100" spans="2:9" ht="21" x14ac:dyDescent="0.25">
      <c r="B100" s="58" t="s">
        <v>1231</v>
      </c>
      <c r="C100"/>
      <c r="D100" s="499"/>
      <c r="E100" s="499"/>
    </row>
    <row r="101" spans="2:9" x14ac:dyDescent="0.2">
      <c r="B101" s="42"/>
      <c r="C101"/>
      <c r="D101" s="499"/>
      <c r="E101" s="499"/>
      <c r="F101" s="499"/>
      <c r="G101" s="499"/>
      <c r="H101" s="499"/>
      <c r="I101" s="499"/>
    </row>
    <row r="102" spans="2:9" ht="30" customHeight="1" x14ac:dyDescent="0.2">
      <c r="B102" s="607" t="s">
        <v>1232</v>
      </c>
      <c r="C102" s="607"/>
      <c r="D102" s="607"/>
    </row>
    <row r="103" spans="2:9" x14ac:dyDescent="0.2">
      <c r="B103" s="531" t="s">
        <v>1233</v>
      </c>
    </row>
    <row r="104" spans="2:9" ht="30" x14ac:dyDescent="0.2">
      <c r="B104" s="531" t="s">
        <v>1234</v>
      </c>
    </row>
    <row r="105" spans="2:9" x14ac:dyDescent="0.2">
      <c r="B105" s="531" t="s">
        <v>1235</v>
      </c>
    </row>
    <row r="106" spans="2:9" x14ac:dyDescent="0.2">
      <c r="B106" s="531" t="s">
        <v>1236</v>
      </c>
    </row>
    <row r="107" spans="2:9" x14ac:dyDescent="0.2">
      <c r="B107" s="531" t="s">
        <v>1237</v>
      </c>
    </row>
    <row r="108" spans="2:9" x14ac:dyDescent="0.2">
      <c r="B108" s="531" t="s">
        <v>1238</v>
      </c>
    </row>
    <row r="109" spans="2:9" ht="60" x14ac:dyDescent="0.2">
      <c r="B109" s="531" t="s">
        <v>1239</v>
      </c>
    </row>
    <row r="110" spans="2:9" x14ac:dyDescent="0.2">
      <c r="B110" s="531" t="s">
        <v>1240</v>
      </c>
    </row>
    <row r="111" spans="2:9" x14ac:dyDescent="0.2">
      <c r="B111" s="521"/>
    </row>
    <row r="112" spans="2:9" x14ac:dyDescent="0.2">
      <c r="B112" s="521"/>
    </row>
    <row r="113" spans="2:6" x14ac:dyDescent="0.2">
      <c r="B113" s="521"/>
    </row>
    <row r="114" spans="2:6" x14ac:dyDescent="0.2">
      <c r="B114" s="521"/>
    </row>
    <row r="115" spans="2:6" ht="26" x14ac:dyDescent="0.3">
      <c r="B115" s="613" t="s">
        <v>1302</v>
      </c>
      <c r="C115" s="613"/>
      <c r="D115" s="613"/>
      <c r="E115" s="613"/>
      <c r="F115" s="613"/>
    </row>
    <row r="116" spans="2:6" ht="16" thickBot="1" x14ac:dyDescent="0.25"/>
    <row r="117" spans="2:6" ht="16" thickBot="1" x14ac:dyDescent="0.25">
      <c r="B117" s="532"/>
      <c r="C117" s="533"/>
      <c r="D117" s="533" t="s">
        <v>1241</v>
      </c>
      <c r="E117" s="533" t="s">
        <v>1242</v>
      </c>
      <c r="F117" s="540" t="s">
        <v>1243</v>
      </c>
    </row>
    <row r="118" spans="2:6" ht="25" thickBot="1" x14ac:dyDescent="0.25">
      <c r="B118" s="626" t="s">
        <v>1244</v>
      </c>
      <c r="C118" s="534" t="s">
        <v>1245</v>
      </c>
      <c r="D118" s="534" t="s">
        <v>1246</v>
      </c>
      <c r="E118" s="535">
        <v>0.18</v>
      </c>
      <c r="F118" s="539" t="s">
        <v>1247</v>
      </c>
    </row>
    <row r="119" spans="2:6" ht="25" thickBot="1" x14ac:dyDescent="0.25">
      <c r="B119" s="628"/>
      <c r="C119" s="626" t="s">
        <v>1248</v>
      </c>
      <c r="D119" s="629" t="s">
        <v>1249</v>
      </c>
      <c r="E119" s="533" t="s">
        <v>1250</v>
      </c>
      <c r="F119" s="540" t="s">
        <v>1251</v>
      </c>
    </row>
    <row r="120" spans="2:6" ht="16" thickBot="1" x14ac:dyDescent="0.25">
      <c r="B120" s="628"/>
      <c r="C120" s="628"/>
      <c r="D120" s="630"/>
      <c r="E120" s="536" t="s">
        <v>1252</v>
      </c>
      <c r="F120" s="536" t="s">
        <v>1253</v>
      </c>
    </row>
    <row r="121" spans="2:6" ht="16" thickBot="1" x14ac:dyDescent="0.25">
      <c r="B121" s="628"/>
      <c r="C121" s="628"/>
      <c r="D121" s="630"/>
      <c r="E121" s="536" t="s">
        <v>1254</v>
      </c>
      <c r="F121" s="536" t="s">
        <v>1255</v>
      </c>
    </row>
    <row r="122" spans="2:6" ht="16" thickBot="1" x14ac:dyDescent="0.25">
      <c r="B122" s="628"/>
      <c r="C122" s="628"/>
      <c r="D122" s="630"/>
      <c r="E122" s="536" t="s">
        <v>1256</v>
      </c>
      <c r="F122" s="536" t="s">
        <v>1257</v>
      </c>
    </row>
    <row r="123" spans="2:6" ht="16" thickBot="1" x14ac:dyDescent="0.25">
      <c r="B123" s="628"/>
      <c r="C123" s="628"/>
      <c r="D123" s="630"/>
      <c r="E123" s="536" t="s">
        <v>1258</v>
      </c>
      <c r="F123" s="536" t="s">
        <v>1259</v>
      </c>
    </row>
    <row r="124" spans="2:6" ht="16" thickBot="1" x14ac:dyDescent="0.25">
      <c r="B124" s="628"/>
      <c r="C124" s="628"/>
      <c r="D124" s="630"/>
      <c r="E124" s="536" t="s">
        <v>1260</v>
      </c>
      <c r="F124" s="536" t="s">
        <v>1261</v>
      </c>
    </row>
    <row r="125" spans="2:6" ht="16" thickBot="1" x14ac:dyDescent="0.25">
      <c r="B125" s="628"/>
      <c r="C125" s="628"/>
      <c r="D125" s="630"/>
      <c r="E125" s="536" t="s">
        <v>1262</v>
      </c>
      <c r="F125" s="536" t="s">
        <v>1262</v>
      </c>
    </row>
    <row r="126" spans="2:6" ht="16" thickBot="1" x14ac:dyDescent="0.25">
      <c r="B126" s="628"/>
      <c r="C126" s="628"/>
      <c r="D126" s="630"/>
      <c r="E126" s="536" t="s">
        <v>1263</v>
      </c>
      <c r="F126" s="536" t="s">
        <v>1259</v>
      </c>
    </row>
    <row r="127" spans="2:6" ht="16" thickBot="1" x14ac:dyDescent="0.25">
      <c r="B127" s="628"/>
      <c r="C127" s="628"/>
      <c r="D127" s="630"/>
      <c r="E127" s="538" t="s">
        <v>1264</v>
      </c>
      <c r="F127" s="536" t="s">
        <v>1265</v>
      </c>
    </row>
    <row r="128" spans="2:6" ht="16" thickBot="1" x14ac:dyDescent="0.25">
      <c r="B128" s="628"/>
      <c r="C128" s="628"/>
      <c r="D128" s="630"/>
      <c r="E128" s="536" t="s">
        <v>1266</v>
      </c>
      <c r="F128" s="536" t="s">
        <v>1265</v>
      </c>
    </row>
    <row r="129" spans="2:6" ht="16" thickBot="1" x14ac:dyDescent="0.25">
      <c r="B129" s="628"/>
      <c r="C129" s="627"/>
      <c r="D129" s="631"/>
      <c r="E129" s="536"/>
      <c r="F129" s="538" t="s">
        <v>1267</v>
      </c>
    </row>
    <row r="130" spans="2:6" ht="16" thickBot="1" x14ac:dyDescent="0.25">
      <c r="B130" s="628"/>
      <c r="C130" s="626" t="s">
        <v>1268</v>
      </c>
      <c r="D130" s="626" t="s">
        <v>1269</v>
      </c>
      <c r="E130" s="537" t="s">
        <v>1270</v>
      </c>
      <c r="F130" s="537" t="s">
        <v>1271</v>
      </c>
    </row>
    <row r="131" spans="2:6" ht="16" thickBot="1" x14ac:dyDescent="0.25">
      <c r="B131" s="628"/>
      <c r="C131" s="628"/>
      <c r="D131" s="628"/>
      <c r="E131" s="536" t="s">
        <v>1272</v>
      </c>
      <c r="F131" s="536" t="s">
        <v>1273</v>
      </c>
    </row>
    <row r="132" spans="2:6" ht="16" thickBot="1" x14ac:dyDescent="0.25">
      <c r="B132" s="628"/>
      <c r="C132" s="628"/>
      <c r="D132" s="628"/>
      <c r="E132" s="536" t="s">
        <v>1274</v>
      </c>
      <c r="F132" s="536" t="s">
        <v>1274</v>
      </c>
    </row>
    <row r="133" spans="2:6" ht="16" thickBot="1" x14ac:dyDescent="0.25">
      <c r="B133" s="628"/>
      <c r="C133" s="627"/>
      <c r="D133" s="627"/>
      <c r="E133" s="536" t="s">
        <v>1275</v>
      </c>
      <c r="F133" s="536" t="s">
        <v>1276</v>
      </c>
    </row>
    <row r="134" spans="2:6" ht="16" customHeight="1" thickBot="1" x14ac:dyDescent="0.25">
      <c r="B134" s="628"/>
      <c r="C134" s="626" t="s">
        <v>1277</v>
      </c>
      <c r="D134" s="629" t="s">
        <v>1278</v>
      </c>
      <c r="E134" s="536" t="s">
        <v>1279</v>
      </c>
      <c r="F134" s="626" t="s">
        <v>1259</v>
      </c>
    </row>
    <row r="135" spans="2:6" ht="16" thickBot="1" x14ac:dyDescent="0.25">
      <c r="B135" s="628"/>
      <c r="C135" s="627"/>
      <c r="D135" s="631"/>
      <c r="E135" s="536" t="s">
        <v>1280</v>
      </c>
      <c r="F135" s="627"/>
    </row>
    <row r="136" spans="2:6" ht="16" thickBot="1" x14ac:dyDescent="0.25">
      <c r="B136" s="628"/>
      <c r="C136" s="626" t="s">
        <v>1281</v>
      </c>
      <c r="D136" s="626" t="s">
        <v>1282</v>
      </c>
      <c r="E136" s="538" t="s">
        <v>1283</v>
      </c>
      <c r="F136" s="629" t="s">
        <v>1303</v>
      </c>
    </row>
    <row r="137" spans="2:6" ht="16" thickBot="1" x14ac:dyDescent="0.25">
      <c r="B137" s="628"/>
      <c r="C137" s="628"/>
      <c r="D137" s="628"/>
      <c r="E137" s="538" t="s">
        <v>1284</v>
      </c>
      <c r="F137" s="630"/>
    </row>
    <row r="138" spans="2:6" ht="16" thickBot="1" x14ac:dyDescent="0.25">
      <c r="B138" s="628"/>
      <c r="C138" s="628"/>
      <c r="D138" s="628"/>
      <c r="E138" s="536" t="s">
        <v>1285</v>
      </c>
      <c r="F138" s="630"/>
    </row>
    <row r="139" spans="2:6" ht="25" thickBot="1" x14ac:dyDescent="0.25">
      <c r="B139" s="627"/>
      <c r="C139" s="627"/>
      <c r="D139" s="627"/>
      <c r="E139" s="538" t="s">
        <v>1286</v>
      </c>
      <c r="F139" s="631"/>
    </row>
    <row r="140" spans="2:6" ht="16" thickBot="1" x14ac:dyDescent="0.25">
      <c r="B140" s="626" t="s">
        <v>1287</v>
      </c>
      <c r="C140" s="626" t="s">
        <v>1288</v>
      </c>
      <c r="D140" s="629" t="s">
        <v>1289</v>
      </c>
      <c r="E140" s="536" t="s">
        <v>1290</v>
      </c>
      <c r="F140" s="629" t="s">
        <v>1291</v>
      </c>
    </row>
    <row r="141" spans="2:6" ht="35" customHeight="1" thickBot="1" x14ac:dyDescent="0.25">
      <c r="B141" s="628"/>
      <c r="C141" s="627"/>
      <c r="D141" s="631"/>
      <c r="E141" s="536" t="s">
        <v>1292</v>
      </c>
      <c r="F141" s="631"/>
    </row>
    <row r="142" spans="2:6" ht="16" thickBot="1" x14ac:dyDescent="0.25">
      <c r="B142" s="628"/>
      <c r="C142" s="626" t="s">
        <v>1293</v>
      </c>
      <c r="D142" s="629" t="s">
        <v>1294</v>
      </c>
      <c r="E142" s="536" t="s">
        <v>1295</v>
      </c>
      <c r="F142" s="536" t="s">
        <v>1265</v>
      </c>
    </row>
    <row r="143" spans="2:6" ht="25" thickBot="1" x14ac:dyDescent="0.25">
      <c r="B143" s="628"/>
      <c r="C143" s="628"/>
      <c r="D143" s="630"/>
      <c r="E143" s="536" t="s">
        <v>1296</v>
      </c>
      <c r="F143" s="538" t="s">
        <v>1297</v>
      </c>
    </row>
    <row r="144" spans="2:6" ht="16" thickBot="1" x14ac:dyDescent="0.25">
      <c r="B144" s="628"/>
      <c r="C144" s="628"/>
      <c r="D144" s="630"/>
      <c r="E144" s="536" t="s">
        <v>1298</v>
      </c>
      <c r="F144" s="536" t="s">
        <v>1265</v>
      </c>
    </row>
    <row r="145" spans="2:6" ht="16" thickBot="1" x14ac:dyDescent="0.25">
      <c r="B145" s="628"/>
      <c r="C145" s="628"/>
      <c r="D145" s="630"/>
      <c r="E145" s="536" t="s">
        <v>1299</v>
      </c>
      <c r="F145" s="536" t="s">
        <v>1265</v>
      </c>
    </row>
    <row r="146" spans="2:6" ht="16" thickBot="1" x14ac:dyDescent="0.25">
      <c r="B146" s="628"/>
      <c r="C146" s="628"/>
      <c r="D146" s="630"/>
      <c r="E146" s="536" t="s">
        <v>1300</v>
      </c>
      <c r="F146" s="536" t="s">
        <v>1265</v>
      </c>
    </row>
    <row r="147" spans="2:6" ht="16" thickBot="1" x14ac:dyDescent="0.25">
      <c r="B147" s="627"/>
      <c r="C147" s="627"/>
      <c r="D147" s="631"/>
      <c r="E147" s="536" t="s">
        <v>1301</v>
      </c>
      <c r="F147" s="536" t="s">
        <v>1265</v>
      </c>
    </row>
  </sheetData>
  <mergeCells count="42">
    <mergeCell ref="F140:F141"/>
    <mergeCell ref="C142:C147"/>
    <mergeCell ref="D142:D147"/>
    <mergeCell ref="B140:B147"/>
    <mergeCell ref="C140:C141"/>
    <mergeCell ref="D140:D141"/>
    <mergeCell ref="F134:F135"/>
    <mergeCell ref="C136:C139"/>
    <mergeCell ref="D136:D139"/>
    <mergeCell ref="F136:F139"/>
    <mergeCell ref="B118:B139"/>
    <mergeCell ref="C119:C129"/>
    <mergeCell ref="D119:D129"/>
    <mergeCell ref="C130:C133"/>
    <mergeCell ref="D130:D133"/>
    <mergeCell ref="C134:C135"/>
    <mergeCell ref="D134:D135"/>
    <mergeCell ref="B91:F91"/>
    <mergeCell ref="D95:D97"/>
    <mergeCell ref="B102:D102"/>
    <mergeCell ref="B115:F115"/>
    <mergeCell ref="B82:B86"/>
    <mergeCell ref="C83:D83"/>
    <mergeCell ref="C84:D84"/>
    <mergeCell ref="C85:D85"/>
    <mergeCell ref="C86:D86"/>
    <mergeCell ref="B26:F26"/>
    <mergeCell ref="B27:B38"/>
    <mergeCell ref="B60:B80"/>
    <mergeCell ref="B81:C81"/>
    <mergeCell ref="B39:B59"/>
    <mergeCell ref="B12:B13"/>
    <mergeCell ref="C12:D12"/>
    <mergeCell ref="C13:D13"/>
    <mergeCell ref="B14:F14"/>
    <mergeCell ref="B15:B25"/>
    <mergeCell ref="B3:H3"/>
    <mergeCell ref="B5:H5"/>
    <mergeCell ref="C10:D10"/>
    <mergeCell ref="E10:F10"/>
    <mergeCell ref="B11:F11"/>
    <mergeCell ref="B7:F7"/>
  </mergeCell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enableFormatConditionsCalculation="0"/>
  <dimension ref="A1:Q17"/>
  <sheetViews>
    <sheetView workbookViewId="0">
      <selection activeCell="Q1" sqref="Q1"/>
    </sheetView>
  </sheetViews>
  <sheetFormatPr baseColWidth="10" defaultColWidth="11.1640625" defaultRowHeight="15" x14ac:dyDescent="0.2"/>
  <cols>
    <col min="1" max="1" width="1.6640625" style="1" customWidth="1"/>
    <col min="2" max="16384" width="11.1640625" style="1"/>
  </cols>
  <sheetData>
    <row r="1" spans="1:17" ht="19" x14ac:dyDescent="0.25">
      <c r="A1" s="301"/>
      <c r="B1" s="19" t="s">
        <v>762</v>
      </c>
      <c r="J1" s="22"/>
      <c r="Q1" s="499" t="s">
        <v>1148</v>
      </c>
    </row>
    <row r="2" spans="1:17" x14ac:dyDescent="0.2">
      <c r="J2" s="62"/>
    </row>
    <row r="3" spans="1:17" ht="28.25" customHeight="1" x14ac:dyDescent="0.2">
      <c r="B3" s="606" t="s">
        <v>840</v>
      </c>
      <c r="C3" s="606"/>
      <c r="D3" s="606"/>
      <c r="E3" s="606"/>
      <c r="F3" s="606"/>
      <c r="G3" s="606"/>
      <c r="H3" s="606"/>
      <c r="I3" s="606"/>
      <c r="J3" s="606"/>
      <c r="K3" s="606"/>
      <c r="L3" s="606"/>
      <c r="M3" s="606"/>
    </row>
    <row r="4" spans="1:17" x14ac:dyDescent="0.2">
      <c r="B4" s="63" t="s">
        <v>117</v>
      </c>
    </row>
    <row r="5" spans="1:17" x14ac:dyDescent="0.2">
      <c r="B5" s="63"/>
    </row>
    <row r="6" spans="1:17" x14ac:dyDescent="0.2">
      <c r="B6" s="23" t="s">
        <v>118</v>
      </c>
    </row>
    <row r="7" spans="1:17" ht="19.5" customHeight="1" x14ac:dyDescent="0.2">
      <c r="B7" s="637" t="s">
        <v>119</v>
      </c>
      <c r="C7" s="637"/>
      <c r="D7" s="637"/>
      <c r="E7" s="637"/>
      <c r="F7" s="637"/>
      <c r="G7" s="637"/>
      <c r="H7" s="637"/>
      <c r="I7" s="637"/>
      <c r="J7" s="637"/>
      <c r="K7" s="637"/>
      <c r="L7" s="637"/>
    </row>
    <row r="8" spans="1:17" ht="102.75" customHeight="1" x14ac:dyDescent="0.2">
      <c r="B8" s="636" t="s">
        <v>120</v>
      </c>
      <c r="C8" s="636"/>
      <c r="D8" s="636"/>
      <c r="E8" s="636"/>
      <c r="F8" s="636"/>
      <c r="G8" s="636"/>
      <c r="H8" s="636"/>
      <c r="I8" s="636"/>
      <c r="J8" s="636"/>
      <c r="K8" s="636"/>
      <c r="L8" s="636"/>
      <c r="M8" s="636"/>
    </row>
    <row r="9" spans="1:17" ht="125.25" customHeight="1" x14ac:dyDescent="0.2">
      <c r="B9" s="636" t="s">
        <v>121</v>
      </c>
      <c r="C9" s="636"/>
      <c r="D9" s="636"/>
      <c r="E9" s="636"/>
      <c r="F9" s="636"/>
      <c r="G9" s="636"/>
      <c r="H9" s="636"/>
      <c r="I9" s="636"/>
      <c r="J9" s="636"/>
      <c r="K9" s="636"/>
      <c r="L9" s="636"/>
      <c r="M9" s="636"/>
    </row>
    <row r="10" spans="1:17" ht="52.5" customHeight="1" x14ac:dyDescent="0.2">
      <c r="B10" s="636" t="s">
        <v>122</v>
      </c>
      <c r="C10" s="636"/>
      <c r="D10" s="636"/>
      <c r="E10" s="636"/>
      <c r="F10" s="636"/>
      <c r="G10" s="636"/>
      <c r="H10" s="636"/>
      <c r="I10" s="636"/>
      <c r="J10" s="636"/>
      <c r="K10" s="636"/>
      <c r="L10" s="636"/>
      <c r="M10" s="636"/>
    </row>
    <row r="11" spans="1:17" ht="51" customHeight="1" x14ac:dyDescent="0.2">
      <c r="B11" s="636" t="s">
        <v>123</v>
      </c>
      <c r="C11" s="636"/>
      <c r="D11" s="636"/>
      <c r="E11" s="636"/>
      <c r="F11" s="636"/>
      <c r="G11" s="636"/>
      <c r="H11" s="636"/>
      <c r="I11" s="636"/>
      <c r="J11" s="636"/>
      <c r="K11" s="636"/>
      <c r="L11" s="636"/>
      <c r="M11" s="636"/>
    </row>
    <row r="12" spans="1:17" ht="126" customHeight="1" x14ac:dyDescent="0.2">
      <c r="B12" s="636" t="s">
        <v>124</v>
      </c>
      <c r="C12" s="636"/>
      <c r="D12" s="636"/>
      <c r="E12" s="636"/>
      <c r="F12" s="636"/>
      <c r="G12" s="636"/>
      <c r="H12" s="636"/>
      <c r="I12" s="636"/>
      <c r="J12" s="636"/>
      <c r="K12" s="636"/>
      <c r="L12" s="636"/>
      <c r="M12" s="636"/>
    </row>
    <row r="13" spans="1:17" ht="15.75" customHeight="1" x14ac:dyDescent="0.2">
      <c r="B13" s="632"/>
      <c r="C13" s="632"/>
      <c r="D13" s="632"/>
      <c r="E13" s="632"/>
      <c r="F13" s="632"/>
      <c r="G13" s="632"/>
      <c r="H13" s="632"/>
      <c r="I13" s="632"/>
      <c r="J13" s="632"/>
      <c r="K13" s="632"/>
      <c r="L13" s="632"/>
      <c r="M13" s="632"/>
    </row>
    <row r="14" spans="1:17" x14ac:dyDescent="0.2">
      <c r="B14" s="633"/>
      <c r="C14" s="633"/>
      <c r="D14" s="633"/>
      <c r="E14" s="633"/>
      <c r="F14" s="633"/>
      <c r="G14" s="633"/>
      <c r="H14" s="633"/>
      <c r="I14" s="633"/>
      <c r="J14" s="633"/>
      <c r="K14" s="633"/>
      <c r="L14" s="633"/>
      <c r="M14" s="633"/>
    </row>
    <row r="15" spans="1:17" x14ac:dyDescent="0.2">
      <c r="B15" s="633"/>
      <c r="C15" s="633"/>
      <c r="D15" s="633"/>
      <c r="E15" s="633"/>
      <c r="F15" s="633"/>
      <c r="G15" s="633"/>
      <c r="H15" s="633"/>
      <c r="I15" s="633"/>
      <c r="J15" s="633"/>
      <c r="K15" s="633"/>
      <c r="L15" s="633"/>
      <c r="M15" s="633"/>
    </row>
    <row r="16" spans="1:17" x14ac:dyDescent="0.2">
      <c r="B16" s="634"/>
      <c r="C16" s="634"/>
      <c r="D16" s="634"/>
      <c r="E16" s="634"/>
      <c r="F16" s="634"/>
      <c r="G16" s="634"/>
      <c r="H16" s="634"/>
      <c r="I16" s="634"/>
      <c r="J16" s="634"/>
      <c r="K16" s="634"/>
      <c r="L16" s="634"/>
      <c r="M16" s="634"/>
    </row>
    <row r="17" spans="2:12" x14ac:dyDescent="0.2">
      <c r="B17" s="635"/>
      <c r="C17" s="635"/>
      <c r="D17" s="635"/>
      <c r="E17" s="635"/>
      <c r="F17" s="635"/>
      <c r="G17" s="635"/>
      <c r="H17" s="635"/>
      <c r="I17" s="635"/>
      <c r="J17" s="635"/>
      <c r="K17" s="635"/>
      <c r="L17" s="635"/>
    </row>
  </sheetData>
  <mergeCells count="12">
    <mergeCell ref="B3:M3"/>
    <mergeCell ref="B12:M12"/>
    <mergeCell ref="B7:L7"/>
    <mergeCell ref="B8:M8"/>
    <mergeCell ref="B9:M9"/>
    <mergeCell ref="B10:M10"/>
    <mergeCell ref="B11:M11"/>
    <mergeCell ref="B13:M13"/>
    <mergeCell ref="B14:M14"/>
    <mergeCell ref="B15:M15"/>
    <mergeCell ref="B16:M16"/>
    <mergeCell ref="B17:L17"/>
  </mergeCell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enableFormatConditionsCalculation="0"/>
  <dimension ref="A1:J15"/>
  <sheetViews>
    <sheetView topLeftCell="A2" workbookViewId="0">
      <selection activeCell="H14" sqref="H14"/>
    </sheetView>
  </sheetViews>
  <sheetFormatPr baseColWidth="10" defaultColWidth="8.6640625" defaultRowHeight="15" x14ac:dyDescent="0.2"/>
  <cols>
    <col min="1" max="1" width="1.6640625" style="66" customWidth="1"/>
    <col min="2" max="2" width="18.1640625" style="65" customWidth="1"/>
    <col min="3" max="7" width="24.1640625" style="65" customWidth="1"/>
    <col min="8" max="8" width="19.6640625" style="65" customWidth="1"/>
    <col min="9" max="9" width="70.1640625" style="65" customWidth="1"/>
    <col min="10" max="10" width="66.1640625" style="65" customWidth="1"/>
    <col min="11" max="16384" width="8.6640625" style="66"/>
  </cols>
  <sheetData>
    <row r="1" spans="1:10" ht="19" x14ac:dyDescent="0.25">
      <c r="A1" s="301"/>
      <c r="B1" s="19" t="s">
        <v>763</v>
      </c>
    </row>
    <row r="2" spans="1:10" ht="16" x14ac:dyDescent="0.2">
      <c r="B2" s="67" t="s">
        <v>125</v>
      </c>
    </row>
    <row r="3" spans="1:10" ht="16" thickBot="1" x14ac:dyDescent="0.25"/>
    <row r="4" spans="1:10" ht="23" thickTop="1" x14ac:dyDescent="0.2">
      <c r="B4" s="68" t="s">
        <v>126</v>
      </c>
      <c r="C4" s="69" t="s">
        <v>127</v>
      </c>
      <c r="D4" s="69" t="s">
        <v>128</v>
      </c>
      <c r="E4" s="69" t="s">
        <v>129</v>
      </c>
      <c r="F4" s="70" t="s">
        <v>130</v>
      </c>
      <c r="G4" s="70" t="s">
        <v>131</v>
      </c>
      <c r="H4" s="70" t="s">
        <v>132</v>
      </c>
      <c r="I4" s="70" t="s">
        <v>133</v>
      </c>
      <c r="J4" s="71" t="s">
        <v>134</v>
      </c>
    </row>
    <row r="5" spans="1:10" x14ac:dyDescent="0.2">
      <c r="B5" s="72" t="s">
        <v>135</v>
      </c>
      <c r="C5" s="73"/>
      <c r="D5" s="73"/>
      <c r="E5" s="73"/>
      <c r="F5" s="73"/>
      <c r="G5" s="73"/>
      <c r="H5" s="73"/>
      <c r="I5" s="73"/>
      <c r="J5" s="74"/>
    </row>
    <row r="6" spans="1:10" ht="88" x14ac:dyDescent="0.2">
      <c r="B6" s="75" t="s">
        <v>136</v>
      </c>
      <c r="C6" s="76" t="s">
        <v>137</v>
      </c>
      <c r="D6" s="76" t="s">
        <v>113</v>
      </c>
      <c r="E6" s="76" t="s">
        <v>138</v>
      </c>
      <c r="F6" s="76" t="s">
        <v>139</v>
      </c>
      <c r="G6" s="76">
        <v>2003</v>
      </c>
      <c r="H6" s="76" t="s">
        <v>140</v>
      </c>
      <c r="I6" s="76" t="s">
        <v>141</v>
      </c>
      <c r="J6" s="77" t="s">
        <v>142</v>
      </c>
    </row>
    <row r="7" spans="1:10" ht="44" x14ac:dyDescent="0.2">
      <c r="B7" s="75" t="s">
        <v>143</v>
      </c>
      <c r="C7" s="76" t="s">
        <v>144</v>
      </c>
      <c r="D7" s="76" t="s">
        <v>113</v>
      </c>
      <c r="E7" s="76" t="s">
        <v>145</v>
      </c>
      <c r="F7" s="78" t="s">
        <v>146</v>
      </c>
      <c r="G7" s="76" t="s">
        <v>147</v>
      </c>
      <c r="H7" s="76" t="s">
        <v>148</v>
      </c>
      <c r="I7" s="76" t="s">
        <v>149</v>
      </c>
      <c r="J7" s="77" t="s">
        <v>150</v>
      </c>
    </row>
    <row r="8" spans="1:10" ht="100" thickBot="1" x14ac:dyDescent="0.25">
      <c r="B8" s="79" t="s">
        <v>151</v>
      </c>
      <c r="C8" s="80" t="s">
        <v>152</v>
      </c>
      <c r="D8" s="80" t="s">
        <v>113</v>
      </c>
      <c r="E8" s="80" t="s">
        <v>153</v>
      </c>
      <c r="F8" s="80">
        <v>0</v>
      </c>
      <c r="G8" s="80">
        <v>2011</v>
      </c>
      <c r="H8" s="80">
        <v>0</v>
      </c>
      <c r="I8" s="80" t="s">
        <v>154</v>
      </c>
      <c r="J8" s="81" t="s">
        <v>155</v>
      </c>
    </row>
    <row r="9" spans="1:10" ht="17" thickTop="1" thickBot="1" x14ac:dyDescent="0.25">
      <c r="B9" s="82"/>
      <c r="C9" s="83"/>
      <c r="D9" s="83"/>
      <c r="E9" s="83"/>
      <c r="F9" s="83"/>
      <c r="G9" s="83"/>
      <c r="H9" s="83"/>
      <c r="I9" s="83"/>
      <c r="J9" s="83"/>
    </row>
    <row r="10" spans="1:10" ht="23" thickTop="1" x14ac:dyDescent="0.2">
      <c r="B10" s="68" t="s">
        <v>126</v>
      </c>
      <c r="C10" s="69" t="s">
        <v>127</v>
      </c>
      <c r="D10" s="69" t="s">
        <v>128</v>
      </c>
      <c r="E10" s="69" t="s">
        <v>129</v>
      </c>
      <c r="F10" s="70" t="s">
        <v>130</v>
      </c>
      <c r="G10" s="70" t="s">
        <v>131</v>
      </c>
      <c r="H10" s="70" t="s">
        <v>132</v>
      </c>
      <c r="I10" s="70" t="s">
        <v>133</v>
      </c>
      <c r="J10" s="71" t="s">
        <v>134</v>
      </c>
    </row>
    <row r="11" spans="1:10" x14ac:dyDescent="0.2">
      <c r="B11" s="72" t="s">
        <v>985</v>
      </c>
      <c r="C11" s="73"/>
      <c r="D11" s="73"/>
      <c r="E11" s="73"/>
      <c r="F11" s="73"/>
      <c r="G11" s="73"/>
      <c r="H11" s="73"/>
      <c r="I11" s="73"/>
      <c r="J11" s="74"/>
    </row>
    <row r="12" spans="1:10" ht="38" customHeight="1" x14ac:dyDescent="0.2">
      <c r="B12" s="75" t="s">
        <v>1116</v>
      </c>
      <c r="C12" s="76" t="s">
        <v>1117</v>
      </c>
      <c r="D12" s="76" t="s">
        <v>113</v>
      </c>
      <c r="E12" s="76" t="s">
        <v>1118</v>
      </c>
      <c r="F12" s="76"/>
      <c r="G12" s="76"/>
      <c r="H12" s="76"/>
      <c r="I12" s="76"/>
      <c r="J12" s="77"/>
    </row>
    <row r="13" spans="1:10" ht="22" x14ac:dyDescent="0.2">
      <c r="B13" s="75" t="s">
        <v>1119</v>
      </c>
      <c r="C13" s="76" t="s">
        <v>1117</v>
      </c>
      <c r="D13" s="76" t="s">
        <v>113</v>
      </c>
      <c r="E13" s="76" t="s">
        <v>1120</v>
      </c>
      <c r="F13" s="78"/>
      <c r="G13" s="76"/>
      <c r="H13" s="76"/>
      <c r="I13" s="76"/>
      <c r="J13" s="77"/>
    </row>
    <row r="14" spans="1:10" ht="23" thickBot="1" x14ac:dyDescent="0.25">
      <c r="B14" s="79" t="s">
        <v>1121</v>
      </c>
      <c r="C14" s="80" t="s">
        <v>1117</v>
      </c>
      <c r="D14" s="80" t="s">
        <v>113</v>
      </c>
      <c r="E14" s="80" t="s">
        <v>1122</v>
      </c>
      <c r="F14" s="80"/>
      <c r="G14" s="80">
        <v>2007</v>
      </c>
      <c r="H14" s="80"/>
      <c r="I14" s="80"/>
      <c r="J14" s="81"/>
    </row>
    <row r="15" spans="1:10" ht="16" thickTop="1" x14ac:dyDescent="0.2"/>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enableFormatConditionsCalculation="0"/>
  <dimension ref="A1:S5"/>
  <sheetViews>
    <sheetView workbookViewId="0">
      <selection activeCell="B5" sqref="B5"/>
    </sheetView>
  </sheetViews>
  <sheetFormatPr baseColWidth="10" defaultColWidth="8.6640625" defaultRowHeight="15" x14ac:dyDescent="0.2"/>
  <cols>
    <col min="1" max="1" width="1.6640625" style="303" customWidth="1"/>
    <col min="2" max="16384" width="8.6640625" style="303"/>
  </cols>
  <sheetData>
    <row r="1" spans="1:19" ht="19" x14ac:dyDescent="0.25">
      <c r="A1" s="301"/>
      <c r="B1" s="18" t="s">
        <v>764</v>
      </c>
    </row>
    <row r="3" spans="1:19" ht="35" customHeight="1" x14ac:dyDescent="0.2">
      <c r="B3" s="576" t="s">
        <v>156</v>
      </c>
      <c r="C3" s="576"/>
      <c r="D3" s="576"/>
      <c r="E3" s="576"/>
      <c r="F3" s="576"/>
      <c r="G3" s="576"/>
      <c r="H3" s="576"/>
      <c r="I3" s="576"/>
      <c r="J3" s="576"/>
      <c r="K3" s="576"/>
      <c r="L3" s="576"/>
      <c r="M3" s="576"/>
      <c r="N3" s="576"/>
      <c r="O3" s="576"/>
      <c r="P3" s="576"/>
      <c r="Q3" s="576"/>
      <c r="R3" s="576"/>
      <c r="S3" s="576"/>
    </row>
    <row r="5" spans="1:19" x14ac:dyDescent="0.2">
      <c r="B5" s="303" t="s">
        <v>841</v>
      </c>
    </row>
  </sheetData>
  <mergeCells count="1">
    <mergeCell ref="B3:S3"/>
  </mergeCells>
  <pageMargins left="0.7" right="0.7" top="0.75" bottom="0.75" header="0.3" footer="0.3"/>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enableFormatConditionsCalculation="0"/>
  <dimension ref="A1:R3"/>
  <sheetViews>
    <sheetView workbookViewId="0">
      <selection activeCell="B3" sqref="B3:R3"/>
    </sheetView>
  </sheetViews>
  <sheetFormatPr baseColWidth="10" defaultColWidth="8.6640625" defaultRowHeight="15" x14ac:dyDescent="0.2"/>
  <cols>
    <col min="1" max="1" width="1.6640625" style="1" customWidth="1"/>
    <col min="2" max="16384" width="8.6640625" style="1"/>
  </cols>
  <sheetData>
    <row r="1" spans="1:18" ht="19" x14ac:dyDescent="0.25">
      <c r="A1" s="301"/>
      <c r="B1" s="19" t="s">
        <v>765</v>
      </c>
    </row>
    <row r="3" spans="1:18" ht="29.25" customHeight="1" x14ac:dyDescent="0.2">
      <c r="B3" s="576" t="s">
        <v>157</v>
      </c>
      <c r="C3" s="576"/>
      <c r="D3" s="576"/>
      <c r="E3" s="576"/>
      <c r="F3" s="576"/>
      <c r="G3" s="576"/>
      <c r="H3" s="576"/>
      <c r="I3" s="576"/>
      <c r="J3" s="576"/>
      <c r="K3" s="576"/>
      <c r="L3" s="576"/>
      <c r="M3" s="576"/>
      <c r="N3" s="576"/>
      <c r="O3" s="576"/>
      <c r="P3" s="576"/>
      <c r="Q3" s="576"/>
      <c r="R3" s="576"/>
    </row>
  </sheetData>
  <mergeCells count="1">
    <mergeCell ref="B3:R3"/>
  </mergeCells>
  <pageMargins left="0.7" right="0.7" top="0.75" bottom="0.75" header="0.3" footer="0.3"/>
  <pageSetup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enableFormatConditionsCalculation="0"/>
  <dimension ref="A1:B8"/>
  <sheetViews>
    <sheetView workbookViewId="0">
      <selection activeCell="B7" sqref="B7"/>
    </sheetView>
  </sheetViews>
  <sheetFormatPr baseColWidth="10" defaultColWidth="11.1640625" defaultRowHeight="15" x14ac:dyDescent="0.2"/>
  <cols>
    <col min="1" max="1" width="1.83203125" style="1" customWidth="1"/>
    <col min="2" max="2" width="91.6640625" style="1" customWidth="1"/>
    <col min="3" max="16384" width="11.1640625" style="1"/>
  </cols>
  <sheetData>
    <row r="1" spans="1:2" ht="19" x14ac:dyDescent="0.25">
      <c r="A1" s="301"/>
      <c r="B1" s="19" t="s">
        <v>751</v>
      </c>
    </row>
    <row r="3" spans="1:2" x14ac:dyDescent="0.2">
      <c r="B3" s="1" t="s">
        <v>158</v>
      </c>
    </row>
    <row r="5" spans="1:2" x14ac:dyDescent="0.2">
      <c r="B5" s="23" t="s">
        <v>118</v>
      </c>
    </row>
    <row r="6" spans="1:2" ht="84.75" customHeight="1" x14ac:dyDescent="0.2">
      <c r="B6" s="59" t="s">
        <v>159</v>
      </c>
    </row>
    <row r="7" spans="1:2" ht="68.25" customHeight="1" x14ac:dyDescent="0.2">
      <c r="B7" s="59" t="s">
        <v>160</v>
      </c>
    </row>
    <row r="8" spans="1:2" ht="48" customHeight="1" x14ac:dyDescent="0.2">
      <c r="B8" s="59" t="s">
        <v>161</v>
      </c>
    </row>
  </sheetData>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enableFormatConditionsCalculation="0"/>
  <dimension ref="A1:B9"/>
  <sheetViews>
    <sheetView workbookViewId="0">
      <selection activeCell="B6" sqref="B6"/>
    </sheetView>
  </sheetViews>
  <sheetFormatPr baseColWidth="10" defaultColWidth="11.1640625" defaultRowHeight="15" x14ac:dyDescent="0.2"/>
  <cols>
    <col min="1" max="1" width="2.6640625" style="1" customWidth="1"/>
    <col min="2" max="2" width="108.1640625" style="1" customWidth="1"/>
    <col min="3" max="16384" width="11.1640625" style="1"/>
  </cols>
  <sheetData>
    <row r="1" spans="1:2" ht="19" x14ac:dyDescent="0.25">
      <c r="A1" s="301"/>
      <c r="B1" s="19" t="s">
        <v>766</v>
      </c>
    </row>
    <row r="3" spans="1:2" x14ac:dyDescent="0.2">
      <c r="B3" s="1" t="s">
        <v>162</v>
      </c>
    </row>
    <row r="5" spans="1:2" x14ac:dyDescent="0.2">
      <c r="B5" s="23" t="s">
        <v>118</v>
      </c>
    </row>
    <row r="6" spans="1:2" ht="64" x14ac:dyDescent="0.2">
      <c r="B6" s="59" t="s">
        <v>163</v>
      </c>
    </row>
    <row r="7" spans="1:2" ht="48" x14ac:dyDescent="0.2">
      <c r="B7" s="59" t="s">
        <v>164</v>
      </c>
    </row>
    <row r="8" spans="1:2" ht="112" x14ac:dyDescent="0.2">
      <c r="B8" s="59" t="s">
        <v>165</v>
      </c>
    </row>
    <row r="9" spans="1:2" ht="96" x14ac:dyDescent="0.2">
      <c r="B9" s="59" t="s">
        <v>166</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tabColor theme="9"/>
  </sheetPr>
  <dimension ref="B2:N17"/>
  <sheetViews>
    <sheetView workbookViewId="0"/>
  </sheetViews>
  <sheetFormatPr baseColWidth="10" defaultColWidth="11.1640625" defaultRowHeight="15" x14ac:dyDescent="0.2"/>
  <cols>
    <col min="1" max="1" width="7.6640625" customWidth="1"/>
    <col min="2" max="2" width="11.1640625" style="5"/>
  </cols>
  <sheetData>
    <row r="2" spans="2:14" ht="19" x14ac:dyDescent="0.25">
      <c r="B2" s="4" t="s">
        <v>3</v>
      </c>
    </row>
    <row r="3" spans="2:14" x14ac:dyDescent="0.2">
      <c r="B3" s="5" t="s">
        <v>4</v>
      </c>
    </row>
    <row r="5" spans="2:14" ht="34" x14ac:dyDescent="0.4">
      <c r="B5" s="6" t="s">
        <v>2</v>
      </c>
      <c r="C5" s="7"/>
      <c r="D5" s="7"/>
      <c r="E5" s="7"/>
      <c r="F5" s="7"/>
      <c r="G5" s="7"/>
      <c r="H5" s="8"/>
      <c r="I5" s="8"/>
      <c r="J5" s="8"/>
    </row>
    <row r="6" spans="2:14" ht="34" x14ac:dyDescent="0.4">
      <c r="B6" s="6" t="s">
        <v>5</v>
      </c>
      <c r="C6" s="7"/>
      <c r="D6" s="7"/>
      <c r="E6" s="7"/>
      <c r="F6" s="7"/>
      <c r="G6" s="7"/>
      <c r="H6" s="8"/>
      <c r="I6" s="8"/>
      <c r="J6" s="8"/>
    </row>
    <row r="7" spans="2:14" ht="34" x14ac:dyDescent="0.4">
      <c r="B7" s="6" t="s">
        <v>6</v>
      </c>
      <c r="C7" s="7"/>
      <c r="D7" s="7"/>
      <c r="E7" s="7"/>
      <c r="F7" s="7"/>
      <c r="G7" s="7"/>
      <c r="H7" s="8"/>
      <c r="I7" s="8"/>
      <c r="J7" s="8"/>
    </row>
    <row r="8" spans="2:14" ht="34" x14ac:dyDescent="0.4">
      <c r="B8" s="6"/>
      <c r="C8" s="7"/>
      <c r="D8" s="7"/>
      <c r="E8" s="7"/>
      <c r="F8" s="7"/>
      <c r="G8" s="7"/>
      <c r="H8" s="8"/>
      <c r="I8" s="8"/>
      <c r="J8" s="8"/>
    </row>
    <row r="9" spans="2:14" ht="34" x14ac:dyDescent="0.4">
      <c r="B9" s="6" t="s">
        <v>7</v>
      </c>
      <c r="C9" s="7"/>
      <c r="D9" s="7"/>
      <c r="E9" s="7"/>
      <c r="F9" s="7"/>
      <c r="G9" s="7"/>
      <c r="H9" s="8"/>
      <c r="I9" s="8"/>
      <c r="J9" s="8"/>
    </row>
    <row r="10" spans="2:14" ht="34" x14ac:dyDescent="0.4">
      <c r="B10" s="6" t="s">
        <v>8</v>
      </c>
      <c r="C10" s="7"/>
      <c r="D10" s="7"/>
      <c r="E10" s="7"/>
      <c r="F10" s="7"/>
      <c r="G10" s="7"/>
      <c r="H10" s="8"/>
      <c r="I10" s="8"/>
      <c r="J10" s="8"/>
    </row>
    <row r="11" spans="2:14" ht="34" x14ac:dyDescent="0.4">
      <c r="B11" s="6" t="s">
        <v>9</v>
      </c>
      <c r="C11" s="7"/>
      <c r="D11" s="7"/>
      <c r="E11" s="7"/>
      <c r="F11" s="7"/>
      <c r="G11" s="7"/>
      <c r="H11" s="8"/>
      <c r="I11" s="8"/>
      <c r="J11" s="8"/>
    </row>
    <row r="12" spans="2:14" ht="34" x14ac:dyDescent="0.4">
      <c r="B12" s="6" t="s">
        <v>10</v>
      </c>
      <c r="C12" s="7"/>
      <c r="D12" s="7"/>
      <c r="E12" s="7"/>
      <c r="F12" s="7"/>
      <c r="G12" s="7"/>
      <c r="H12" s="8"/>
      <c r="I12" s="8"/>
      <c r="J12" s="8"/>
    </row>
    <row r="13" spans="2:14" ht="34" x14ac:dyDescent="0.4">
      <c r="B13" s="6" t="s">
        <v>11</v>
      </c>
      <c r="C13" s="7"/>
      <c r="D13" s="7"/>
      <c r="E13" s="7"/>
      <c r="F13" s="7"/>
      <c r="G13" s="7"/>
      <c r="H13" s="8"/>
      <c r="I13" s="8"/>
      <c r="J13" s="8"/>
    </row>
    <row r="14" spans="2:14" ht="34" x14ac:dyDescent="0.4">
      <c r="B14" s="6" t="s">
        <v>12</v>
      </c>
      <c r="C14" s="7"/>
      <c r="D14" s="7"/>
      <c r="E14" s="7"/>
      <c r="F14" s="7"/>
      <c r="G14" s="7"/>
      <c r="H14" s="8"/>
      <c r="I14" s="8"/>
      <c r="J14" s="8"/>
    </row>
    <row r="15" spans="2:14" ht="34" x14ac:dyDescent="0.4">
      <c r="B15" s="6" t="s">
        <v>13</v>
      </c>
      <c r="C15" s="7"/>
      <c r="D15" s="7"/>
      <c r="E15" s="7"/>
      <c r="F15" s="7"/>
      <c r="G15" s="7"/>
      <c r="H15" s="8"/>
      <c r="I15" s="8"/>
      <c r="J15" s="8"/>
    </row>
    <row r="16" spans="2:14" ht="34" x14ac:dyDescent="0.4">
      <c r="B16" s="9"/>
      <c r="C16" s="10"/>
      <c r="D16" s="10"/>
      <c r="E16" s="10"/>
      <c r="F16" s="10"/>
      <c r="G16" s="10"/>
      <c r="H16" s="11"/>
      <c r="I16" s="11"/>
      <c r="J16" s="11"/>
      <c r="K16" s="3"/>
      <c r="L16" s="3"/>
      <c r="M16" s="3"/>
      <c r="N16" s="3"/>
    </row>
    <row r="17" spans="2:14" x14ac:dyDescent="0.2">
      <c r="B17" s="12"/>
      <c r="C17" s="3"/>
      <c r="D17" s="3"/>
      <c r="E17" s="3"/>
      <c r="F17" s="3"/>
      <c r="G17" s="3"/>
      <c r="H17" s="3"/>
      <c r="I17" s="3"/>
      <c r="J17" s="3"/>
      <c r="K17" s="3"/>
      <c r="L17" s="3"/>
      <c r="M17" s="3"/>
      <c r="N17" s="3"/>
    </row>
  </sheetData>
  <pageMargins left="0.75" right="0.75" top="1" bottom="1" header="0.5" footer="0.5"/>
  <pageSetup scale="55" orientation="portrait" horizontalDpi="4294967292" verticalDpi="4294967292"/>
  <colBreaks count="1" manualBreakCount="1">
    <brk id="10"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enableFormatConditionsCalculation="0"/>
  <dimension ref="A1:N3"/>
  <sheetViews>
    <sheetView workbookViewId="0">
      <selection activeCell="F13" sqref="F13"/>
    </sheetView>
  </sheetViews>
  <sheetFormatPr baseColWidth="10" defaultColWidth="11.1640625" defaultRowHeight="15" x14ac:dyDescent="0.2"/>
  <cols>
    <col min="1" max="1" width="1.1640625" style="1" customWidth="1"/>
    <col min="2" max="16384" width="11.1640625" style="1"/>
  </cols>
  <sheetData>
    <row r="1" spans="1:14" ht="19" x14ac:dyDescent="0.25">
      <c r="A1" s="301"/>
      <c r="B1" s="19" t="s">
        <v>753</v>
      </c>
    </row>
    <row r="3" spans="1:14" ht="35" customHeight="1" x14ac:dyDescent="0.2">
      <c r="B3" s="638" t="s">
        <v>167</v>
      </c>
      <c r="C3" s="638"/>
      <c r="D3" s="638"/>
      <c r="E3" s="638"/>
      <c r="F3" s="638"/>
      <c r="G3" s="638"/>
      <c r="H3" s="638"/>
      <c r="I3" s="638"/>
      <c r="J3" s="638"/>
      <c r="K3" s="638"/>
      <c r="L3" s="638"/>
      <c r="M3" s="638"/>
      <c r="N3" s="638"/>
    </row>
  </sheetData>
  <mergeCells count="1">
    <mergeCell ref="B3:N3"/>
  </mergeCells>
  <pageMargins left="0.75" right="0.75" top="1" bottom="1" header="0.5" footer="0.5"/>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enableFormatConditionsCalculation="0"/>
  <dimension ref="A1:B3"/>
  <sheetViews>
    <sheetView workbookViewId="0">
      <selection activeCell="B3" sqref="B3"/>
    </sheetView>
  </sheetViews>
  <sheetFormatPr baseColWidth="10" defaultColWidth="8.6640625" defaultRowHeight="15" x14ac:dyDescent="0.2"/>
  <cols>
    <col min="1" max="1" width="1.6640625" style="1" customWidth="1"/>
    <col min="2" max="16384" width="8.6640625" style="1"/>
  </cols>
  <sheetData>
    <row r="1" spans="1:2" ht="19" x14ac:dyDescent="0.25">
      <c r="A1" s="301"/>
      <c r="B1" s="18" t="s">
        <v>767</v>
      </c>
    </row>
    <row r="3" spans="1:2" x14ac:dyDescent="0.2">
      <c r="B3" s="1" t="s">
        <v>168</v>
      </c>
    </row>
  </sheetData>
  <pageMargins left="0.7" right="0.7" top="0.75" bottom="0.75" header="0.3" footer="0.3"/>
  <pageSetup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enableFormatConditionsCalculation="0">
    <tabColor theme="9"/>
  </sheetPr>
  <dimension ref="A1:M28"/>
  <sheetViews>
    <sheetView workbookViewId="0">
      <selection activeCell="D9" sqref="D9"/>
    </sheetView>
  </sheetViews>
  <sheetFormatPr baseColWidth="10" defaultColWidth="11.1640625" defaultRowHeight="15" x14ac:dyDescent="0.2"/>
  <cols>
    <col min="1" max="1" width="2.1640625" style="144" customWidth="1"/>
    <col min="2" max="16384" width="11.1640625" style="144"/>
  </cols>
  <sheetData>
    <row r="1" spans="1:13" x14ac:dyDescent="0.2">
      <c r="A1" s="301"/>
    </row>
    <row r="2" spans="1:13" ht="19" x14ac:dyDescent="0.25">
      <c r="B2" s="145" t="s">
        <v>745</v>
      </c>
      <c r="C2" s="146"/>
      <c r="D2" s="146"/>
      <c r="E2" s="146"/>
      <c r="F2" s="146"/>
      <c r="G2" s="146"/>
      <c r="H2" s="146"/>
      <c r="I2" s="146"/>
      <c r="J2" s="146"/>
      <c r="K2" s="146"/>
      <c r="L2" s="146"/>
      <c r="M2" s="146"/>
    </row>
    <row r="3" spans="1:13" ht="19" x14ac:dyDescent="0.25">
      <c r="B3" s="18" t="s">
        <v>440</v>
      </c>
      <c r="C3" s="147"/>
      <c r="D3" s="21"/>
      <c r="E3" s="21"/>
      <c r="F3" s="21"/>
      <c r="G3" s="22"/>
      <c r="H3" s="21"/>
      <c r="I3" s="21"/>
      <c r="J3" s="21"/>
      <c r="K3" s="21"/>
      <c r="L3" s="21"/>
      <c r="M3" s="21"/>
    </row>
    <row r="4" spans="1:13" ht="19" x14ac:dyDescent="0.25">
      <c r="B4" s="18" t="s">
        <v>449</v>
      </c>
      <c r="C4" s="18"/>
    </row>
    <row r="5" spans="1:13" ht="19" x14ac:dyDescent="0.25">
      <c r="B5" s="18" t="s">
        <v>913</v>
      </c>
      <c r="C5" s="19"/>
    </row>
    <row r="6" spans="1:13" ht="19" x14ac:dyDescent="0.25">
      <c r="B6" s="18"/>
      <c r="C6" s="19"/>
    </row>
    <row r="7" spans="1:13" ht="19" x14ac:dyDescent="0.25">
      <c r="B7" s="18"/>
      <c r="C7" s="19"/>
    </row>
    <row r="8" spans="1:13" ht="19" x14ac:dyDescent="0.25">
      <c r="B8" s="18"/>
      <c r="C8" s="19"/>
    </row>
    <row r="9" spans="1:13" ht="19" x14ac:dyDescent="0.25">
      <c r="B9" s="18"/>
      <c r="C9" s="19"/>
    </row>
    <row r="10" spans="1:13" ht="19" x14ac:dyDescent="0.25">
      <c r="B10" s="18"/>
      <c r="C10" s="19"/>
    </row>
    <row r="11" spans="1:13" ht="19" x14ac:dyDescent="0.25">
      <c r="B11" s="18"/>
      <c r="C11" s="19"/>
    </row>
    <row r="12" spans="1:13" ht="19" x14ac:dyDescent="0.25">
      <c r="B12" s="18"/>
      <c r="C12" s="19"/>
    </row>
    <row r="13" spans="1:13" ht="19" x14ac:dyDescent="0.25">
      <c r="B13" s="18"/>
      <c r="C13" s="19"/>
    </row>
    <row r="14" spans="1:13" ht="19" x14ac:dyDescent="0.25">
      <c r="B14" s="18"/>
      <c r="C14" s="19"/>
    </row>
    <row r="15" spans="1:13" ht="19" x14ac:dyDescent="0.25">
      <c r="B15" s="18"/>
      <c r="C15" s="18"/>
    </row>
    <row r="16" spans="1:13" ht="19" x14ac:dyDescent="0.25">
      <c r="B16" s="18"/>
    </row>
    <row r="17" spans="2:2" ht="19" x14ac:dyDescent="0.25">
      <c r="B17" s="18"/>
    </row>
    <row r="18" spans="2:2" ht="19" x14ac:dyDescent="0.25">
      <c r="B18" s="19"/>
    </row>
    <row r="19" spans="2:2" ht="19" x14ac:dyDescent="0.25">
      <c r="B19" s="19"/>
    </row>
    <row r="20" spans="2:2" ht="19" x14ac:dyDescent="0.25">
      <c r="B20" s="19"/>
    </row>
    <row r="21" spans="2:2" ht="19" x14ac:dyDescent="0.25">
      <c r="B21" s="19"/>
    </row>
    <row r="22" spans="2:2" ht="19" x14ac:dyDescent="0.25">
      <c r="B22" s="19"/>
    </row>
    <row r="23" spans="2:2" ht="19" x14ac:dyDescent="0.25">
      <c r="B23" s="19"/>
    </row>
    <row r="24" spans="2:2" ht="19" x14ac:dyDescent="0.25">
      <c r="B24" s="19"/>
    </row>
    <row r="25" spans="2:2" ht="19" x14ac:dyDescent="0.25">
      <c r="B25" s="19"/>
    </row>
    <row r="26" spans="2:2" ht="19" x14ac:dyDescent="0.25">
      <c r="B26" s="19"/>
    </row>
    <row r="27" spans="2:2" ht="19" x14ac:dyDescent="0.25">
      <c r="B27" s="19"/>
    </row>
    <row r="28" spans="2:2" ht="19" x14ac:dyDescent="0.25">
      <c r="B28" s="19"/>
    </row>
  </sheetData>
  <hyperlinks>
    <hyperlink ref="B3" location="C1.ConstructionOfIncomeConcepts!A1" display="C1. Construction of Income Concepts"/>
    <hyperlink ref="B4" location="'C2. Key Assumptions'!A1" display="C2. Key Assumptions"/>
    <hyperlink ref="B5" location="'C3.Structure of Interventions'!A1" display="C3. Structure of Interventions"/>
  </hyperlinks>
  <pageMargins left="0.75" right="0.75" top="1" bottom="1" header="0.5" footer="0.5"/>
  <pageSetup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enableFormatConditionsCalculation="0"/>
  <dimension ref="A1:L95"/>
  <sheetViews>
    <sheetView topLeftCell="A5" zoomScale="115" zoomScaleNormal="115" zoomScalePageLayoutView="115" workbookViewId="0">
      <selection activeCell="C5" sqref="C5:D5"/>
    </sheetView>
  </sheetViews>
  <sheetFormatPr baseColWidth="10" defaultColWidth="8.6640625" defaultRowHeight="11" x14ac:dyDescent="0.2"/>
  <cols>
    <col min="1" max="1" width="1.6640625" style="106" customWidth="1"/>
    <col min="2" max="2" width="37.5" style="106" customWidth="1"/>
    <col min="3" max="3" width="12.5" style="106" customWidth="1"/>
    <col min="4" max="4" width="14" style="106" customWidth="1"/>
    <col min="5" max="5" width="12" style="106" customWidth="1"/>
    <col min="6" max="6" width="11.33203125" style="106" customWidth="1"/>
    <col min="7" max="7" width="15.5" style="106" customWidth="1"/>
    <col min="8" max="11" width="12" style="106" customWidth="1"/>
    <col min="12" max="12" width="10.6640625" style="107" customWidth="1"/>
    <col min="13" max="16384" width="8.6640625" style="106"/>
  </cols>
  <sheetData>
    <row r="1" spans="1:12" ht="21" customHeight="1" x14ac:dyDescent="0.2">
      <c r="A1" s="301"/>
      <c r="B1" s="193" t="s">
        <v>743</v>
      </c>
      <c r="C1" s="193"/>
      <c r="D1" s="193"/>
      <c r="E1" s="193"/>
      <c r="F1" s="193"/>
      <c r="G1" s="193"/>
      <c r="H1" s="193"/>
      <c r="I1" s="193"/>
      <c r="J1" s="194"/>
      <c r="K1" s="193"/>
    </row>
    <row r="2" spans="1:12" ht="14.25" customHeight="1" x14ac:dyDescent="0.2">
      <c r="J2" s="195"/>
    </row>
    <row r="3" spans="1:12" ht="17.25" customHeight="1" x14ac:dyDescent="0.2">
      <c r="C3" s="196"/>
      <c r="D3" s="196"/>
      <c r="E3" s="196"/>
      <c r="F3" s="196"/>
      <c r="G3" s="196"/>
      <c r="H3" s="196"/>
      <c r="I3" s="196"/>
      <c r="J3" s="196"/>
      <c r="K3" s="196"/>
    </row>
    <row r="4" spans="1:12" ht="17.25" customHeight="1" thickBot="1" x14ac:dyDescent="0.25">
      <c r="B4" s="197"/>
      <c r="C4" s="196"/>
      <c r="D4" s="196"/>
      <c r="E4" s="196"/>
      <c r="F4" s="196"/>
      <c r="G4" s="196"/>
      <c r="H4" s="196"/>
      <c r="I4" s="196"/>
      <c r="J4" s="196"/>
      <c r="K4" s="196"/>
    </row>
    <row r="5" spans="1:12" ht="15" thickBot="1" x14ac:dyDescent="0.25">
      <c r="B5" s="312" t="s">
        <v>807</v>
      </c>
      <c r="C5" s="652" t="str">
        <f>IF(_COUNTRY_NAME="TO BE COMPLETED BY CEQ AUTHOR","[Please Fill Title Page]",_COUNTRY_NAME)</f>
        <v>Senegal</v>
      </c>
      <c r="D5" s="653"/>
      <c r="E5" s="198"/>
      <c r="F5" s="198"/>
      <c r="G5" s="198"/>
      <c r="H5" s="198"/>
      <c r="I5" s="198"/>
      <c r="J5" s="657"/>
      <c r="K5" s="657"/>
    </row>
    <row r="6" spans="1:12" ht="16" thickBot="1" x14ac:dyDescent="0.25">
      <c r="B6" s="313" t="s">
        <v>808</v>
      </c>
      <c r="C6" s="652">
        <f>IF(_SURVEY_YEAR="TO BE COMPLETED BY CEQ AUTHOR","[Please Fill Title Page]",_SURVEY_YEAR)</f>
        <v>2011</v>
      </c>
      <c r="D6" s="653">
        <f>IF(_SURVEY_YEAR="TO BE COMPLETED BY CEQ AUTHOR","[Please Fill Title Page]",_SURVEY_YEAR)</f>
        <v>2011</v>
      </c>
      <c r="E6" s="199"/>
      <c r="F6" s="199"/>
      <c r="G6" s="199"/>
      <c r="H6" s="199"/>
      <c r="I6" s="199"/>
      <c r="J6" s="657"/>
      <c r="K6" s="657"/>
      <c r="L6" s="127"/>
    </row>
    <row r="7" spans="1:12" ht="16" thickBot="1" x14ac:dyDescent="0.25">
      <c r="B7" s="314" t="s">
        <v>809</v>
      </c>
      <c r="C7" s="652"/>
      <c r="D7" s="653"/>
      <c r="E7" s="199"/>
      <c r="F7" s="199"/>
      <c r="G7" s="199"/>
      <c r="H7" s="199"/>
      <c r="I7" s="199"/>
      <c r="J7" s="232"/>
      <c r="K7" s="232"/>
      <c r="L7" s="127"/>
    </row>
    <row r="8" spans="1:12" ht="16" thickBot="1" x14ac:dyDescent="0.25">
      <c r="B8" s="654"/>
      <c r="C8" s="655"/>
      <c r="D8" s="656"/>
      <c r="E8" s="199"/>
      <c r="F8" s="199"/>
      <c r="G8" s="199"/>
      <c r="H8" s="199"/>
      <c r="I8" s="199"/>
      <c r="J8" s="232"/>
      <c r="K8" s="232"/>
      <c r="L8" s="127"/>
    </row>
    <row r="9" spans="1:12" ht="58" customHeight="1" thickBot="1" x14ac:dyDescent="0.25">
      <c r="B9" s="417" t="s">
        <v>916</v>
      </c>
      <c r="C9" s="639"/>
      <c r="D9" s="640"/>
      <c r="E9" s="108"/>
      <c r="F9" s="108"/>
      <c r="G9" s="108"/>
      <c r="H9" s="108"/>
      <c r="I9" s="108"/>
      <c r="J9" s="200"/>
      <c r="K9" s="201"/>
      <c r="L9" s="106"/>
    </row>
    <row r="10" spans="1:12" ht="27.5" customHeight="1" thickBot="1" x14ac:dyDescent="0.25">
      <c r="B10" s="418" t="s">
        <v>917</v>
      </c>
      <c r="C10" s="639"/>
      <c r="D10" s="640"/>
      <c r="E10" s="108"/>
      <c r="F10" s="108"/>
      <c r="G10" s="108"/>
      <c r="H10" s="108"/>
      <c r="I10" s="108"/>
      <c r="J10" s="200"/>
      <c r="K10" s="201"/>
      <c r="L10" s="106"/>
    </row>
    <row r="11" spans="1:12" ht="42" customHeight="1" x14ac:dyDescent="0.2">
      <c r="B11" s="641" t="s">
        <v>671</v>
      </c>
      <c r="C11" s="642"/>
      <c r="D11" s="643"/>
      <c r="E11" s="643"/>
      <c r="F11" s="643"/>
      <c r="G11" s="643"/>
      <c r="H11" s="643"/>
      <c r="I11" s="643"/>
      <c r="J11" s="643"/>
      <c r="K11" s="644"/>
    </row>
    <row r="12" spans="1:12" ht="100.75" customHeight="1" x14ac:dyDescent="0.2">
      <c r="B12" s="650"/>
      <c r="C12" s="646" t="s">
        <v>672</v>
      </c>
      <c r="D12" s="648" t="s">
        <v>673</v>
      </c>
      <c r="E12" s="648" t="s">
        <v>674</v>
      </c>
      <c r="F12" s="202" t="s">
        <v>842</v>
      </c>
      <c r="G12" s="648" t="s">
        <v>699</v>
      </c>
      <c r="H12" s="202" t="s">
        <v>843</v>
      </c>
      <c r="I12" s="648" t="s">
        <v>675</v>
      </c>
      <c r="J12" s="648" t="s">
        <v>914</v>
      </c>
      <c r="K12" s="648" t="s">
        <v>915</v>
      </c>
    </row>
    <row r="13" spans="1:12" ht="18.5" customHeight="1" x14ac:dyDescent="0.2">
      <c r="B13" s="651"/>
      <c r="C13" s="647"/>
      <c r="D13" s="649"/>
      <c r="E13" s="649"/>
      <c r="F13" s="309"/>
      <c r="G13" s="649"/>
      <c r="H13" s="309"/>
      <c r="I13" s="649"/>
      <c r="J13" s="649"/>
      <c r="K13" s="649"/>
    </row>
    <row r="14" spans="1:12" x14ac:dyDescent="0.2">
      <c r="B14" s="239" t="s">
        <v>441</v>
      </c>
      <c r="C14" s="203"/>
      <c r="D14" s="203"/>
      <c r="E14" s="203"/>
      <c r="F14" s="203"/>
      <c r="G14" s="203"/>
      <c r="H14" s="203"/>
      <c r="I14" s="412"/>
      <c r="J14" s="203"/>
      <c r="K14" s="204"/>
    </row>
    <row r="15" spans="1:12" ht="22" x14ac:dyDescent="0.2">
      <c r="B15" s="150" t="s">
        <v>676</v>
      </c>
      <c r="C15" s="154"/>
      <c r="D15" s="154"/>
      <c r="E15" s="154"/>
      <c r="F15" s="154"/>
      <c r="G15" s="154"/>
      <c r="H15" s="154"/>
      <c r="I15" s="310"/>
      <c r="J15" s="151"/>
      <c r="K15" s="149"/>
    </row>
    <row r="16" spans="1:12" s="109" customFormat="1" x14ac:dyDescent="0.2">
      <c r="B16" s="150" t="s">
        <v>442</v>
      </c>
      <c r="C16" s="154"/>
      <c r="D16" s="154"/>
      <c r="E16" s="154"/>
      <c r="F16" s="154"/>
      <c r="G16" s="154"/>
      <c r="H16" s="154"/>
      <c r="I16" s="310"/>
      <c r="J16" s="151"/>
      <c r="K16" s="149"/>
      <c r="L16" s="107"/>
    </row>
    <row r="17" spans="2:12" s="109" customFormat="1" x14ac:dyDescent="0.2">
      <c r="B17" s="150" t="s">
        <v>677</v>
      </c>
      <c r="C17" s="154"/>
      <c r="D17" s="154"/>
      <c r="E17" s="154"/>
      <c r="F17" s="154"/>
      <c r="G17" s="154"/>
      <c r="H17" s="154"/>
      <c r="I17" s="310"/>
      <c r="J17" s="151"/>
      <c r="K17" s="149"/>
      <c r="L17" s="107"/>
    </row>
    <row r="18" spans="2:12" s="109" customFormat="1" x14ac:dyDescent="0.2">
      <c r="B18" s="152" t="s">
        <v>443</v>
      </c>
      <c r="C18" s="153"/>
      <c r="D18" s="153"/>
      <c r="E18" s="153"/>
      <c r="F18" s="153"/>
      <c r="G18" s="153"/>
      <c r="H18" s="153"/>
      <c r="I18" s="311"/>
      <c r="J18" s="153"/>
      <c r="K18" s="149"/>
      <c r="L18" s="107"/>
    </row>
    <row r="19" spans="2:12" s="109" customFormat="1" ht="12.5" customHeight="1" x14ac:dyDescent="0.2">
      <c r="B19" s="150" t="s">
        <v>444</v>
      </c>
      <c r="C19" s="154"/>
      <c r="D19" s="154"/>
      <c r="E19" s="154"/>
      <c r="F19" s="154"/>
      <c r="G19" s="154"/>
      <c r="H19" s="154"/>
      <c r="I19" s="310"/>
      <c r="J19" s="153"/>
      <c r="K19" s="149"/>
      <c r="L19" s="107"/>
    </row>
    <row r="20" spans="2:12" s="109" customFormat="1" x14ac:dyDescent="0.2">
      <c r="B20" s="150" t="s">
        <v>678</v>
      </c>
      <c r="C20" s="154"/>
      <c r="D20" s="154"/>
      <c r="E20" s="154"/>
      <c r="F20" s="154"/>
      <c r="G20" s="154"/>
      <c r="H20" s="154"/>
      <c r="I20" s="310"/>
      <c r="J20" s="153"/>
      <c r="K20" s="149"/>
      <c r="L20" s="107"/>
    </row>
    <row r="21" spans="2:12" s="109" customFormat="1" x14ac:dyDescent="0.2">
      <c r="B21" s="239" t="s">
        <v>923</v>
      </c>
      <c r="C21" s="203"/>
      <c r="D21" s="203"/>
      <c r="E21" s="203"/>
      <c r="F21" s="203"/>
      <c r="G21" s="203"/>
      <c r="H21" s="203"/>
      <c r="I21" s="412"/>
      <c r="J21" s="203"/>
      <c r="K21" s="204"/>
      <c r="L21" s="107"/>
    </row>
    <row r="22" spans="2:12" s="109" customFormat="1" x14ac:dyDescent="0.2">
      <c r="B22" s="150" t="s">
        <v>924</v>
      </c>
      <c r="C22" s="310"/>
      <c r="D22" s="310"/>
      <c r="E22" s="310"/>
      <c r="F22" s="310"/>
      <c r="G22" s="310"/>
      <c r="H22" s="310"/>
      <c r="I22" s="310"/>
      <c r="J22" s="311"/>
      <c r="K22" s="149"/>
      <c r="L22" s="107"/>
    </row>
    <row r="23" spans="2:12" s="109" customFormat="1" x14ac:dyDescent="0.2">
      <c r="B23" s="150" t="s">
        <v>925</v>
      </c>
      <c r="C23" s="85"/>
      <c r="D23" s="85"/>
      <c r="E23" s="85"/>
      <c r="F23" s="85"/>
      <c r="G23" s="310"/>
      <c r="H23" s="158"/>
      <c r="I23" s="413"/>
      <c r="J23" s="154"/>
      <c r="K23" s="155"/>
      <c r="L23" s="107"/>
    </row>
    <row r="24" spans="2:12" s="109" customFormat="1" ht="10.25" customHeight="1" x14ac:dyDescent="0.2">
      <c r="B24" s="432" t="s">
        <v>926</v>
      </c>
      <c r="C24" s="310"/>
      <c r="D24" s="310"/>
      <c r="E24" s="310"/>
      <c r="F24" s="310"/>
      <c r="G24" s="310"/>
      <c r="H24" s="310"/>
      <c r="I24" s="310"/>
      <c r="J24" s="311"/>
      <c r="K24" s="149"/>
      <c r="L24" s="107"/>
    </row>
    <row r="25" spans="2:12" s="109" customFormat="1" ht="10.25" customHeight="1" x14ac:dyDescent="0.2">
      <c r="B25" s="432" t="s">
        <v>927</v>
      </c>
      <c r="C25" s="310"/>
      <c r="D25" s="310"/>
      <c r="E25" s="310"/>
      <c r="F25" s="310"/>
      <c r="G25" s="310"/>
      <c r="H25" s="310"/>
      <c r="I25" s="310"/>
      <c r="J25" s="311"/>
      <c r="K25" s="149"/>
      <c r="L25" s="107"/>
    </row>
    <row r="26" spans="2:12" s="109" customFormat="1" ht="10.25" customHeight="1" x14ac:dyDescent="0.2">
      <c r="B26" s="432" t="s">
        <v>932</v>
      </c>
      <c r="C26" s="310"/>
      <c r="D26" s="310"/>
      <c r="E26" s="310"/>
      <c r="F26" s="310"/>
      <c r="G26" s="310"/>
      <c r="H26" s="310"/>
      <c r="I26" s="310"/>
      <c r="J26" s="311"/>
      <c r="K26" s="149"/>
      <c r="L26" s="107"/>
    </row>
    <row r="27" spans="2:12" s="109" customFormat="1" x14ac:dyDescent="0.2">
      <c r="B27" s="150" t="s">
        <v>678</v>
      </c>
      <c r="C27" s="310"/>
      <c r="D27" s="310"/>
      <c r="E27" s="310"/>
      <c r="F27" s="310"/>
      <c r="G27" s="310"/>
      <c r="H27" s="310"/>
      <c r="I27" s="310"/>
      <c r="J27" s="311"/>
      <c r="K27" s="149"/>
      <c r="L27" s="107"/>
    </row>
    <row r="28" spans="2:12" ht="30" x14ac:dyDescent="0.2">
      <c r="B28" s="239" t="s">
        <v>934</v>
      </c>
      <c r="C28" s="203"/>
      <c r="D28" s="203"/>
      <c r="E28" s="203"/>
      <c r="F28" s="203"/>
      <c r="G28" s="203"/>
      <c r="H28" s="203"/>
      <c r="I28" s="412"/>
      <c r="J28" s="203"/>
      <c r="K28" s="204"/>
    </row>
    <row r="29" spans="2:12" x14ac:dyDescent="0.2">
      <c r="B29" s="205" t="s">
        <v>445</v>
      </c>
      <c r="C29" s="85"/>
      <c r="D29" s="85"/>
      <c r="E29" s="85"/>
      <c r="F29" s="85"/>
      <c r="G29" s="206" t="s">
        <v>777</v>
      </c>
      <c r="H29" s="158"/>
      <c r="I29" s="413"/>
      <c r="J29" s="154"/>
      <c r="K29" s="155"/>
    </row>
    <row r="30" spans="2:12" x14ac:dyDescent="0.2">
      <c r="B30" s="207" t="s">
        <v>110</v>
      </c>
      <c r="C30" s="85"/>
      <c r="D30" s="85"/>
      <c r="E30" s="85"/>
      <c r="F30" s="85"/>
      <c r="G30" s="206" t="s">
        <v>778</v>
      </c>
      <c r="H30" s="158"/>
      <c r="I30" s="413"/>
      <c r="J30" s="154"/>
      <c r="K30" s="155"/>
    </row>
    <row r="31" spans="2:12" x14ac:dyDescent="0.2">
      <c r="B31" s="208" t="s">
        <v>111</v>
      </c>
      <c r="C31" s="85"/>
      <c r="D31" s="85"/>
      <c r="E31" s="85"/>
      <c r="F31" s="85"/>
      <c r="G31" s="206" t="s">
        <v>779</v>
      </c>
      <c r="H31" s="158"/>
      <c r="I31" s="413"/>
      <c r="J31" s="154"/>
      <c r="K31" s="155"/>
    </row>
    <row r="32" spans="2:12" x14ac:dyDescent="0.2">
      <c r="B32" s="208" t="s">
        <v>413</v>
      </c>
      <c r="C32" s="85"/>
      <c r="D32" s="85"/>
      <c r="E32" s="85"/>
      <c r="F32" s="85"/>
      <c r="G32" s="206" t="s">
        <v>780</v>
      </c>
      <c r="H32" s="158"/>
      <c r="I32" s="413"/>
      <c r="J32" s="154"/>
      <c r="K32" s="155"/>
    </row>
    <row r="33" spans="2:11" x14ac:dyDescent="0.2">
      <c r="B33" s="208" t="s">
        <v>414</v>
      </c>
      <c r="C33" s="85"/>
      <c r="D33" s="85"/>
      <c r="E33" s="85"/>
      <c r="F33" s="85"/>
      <c r="G33" s="206" t="s">
        <v>781</v>
      </c>
      <c r="H33" s="158"/>
      <c r="I33" s="413"/>
      <c r="J33" s="154"/>
      <c r="K33" s="155"/>
    </row>
    <row r="34" spans="2:11" x14ac:dyDescent="0.2">
      <c r="B34" s="208" t="s">
        <v>678</v>
      </c>
      <c r="C34" s="85"/>
      <c r="D34" s="85"/>
      <c r="E34" s="85"/>
      <c r="F34" s="85"/>
      <c r="G34" s="85"/>
      <c r="H34" s="158"/>
      <c r="I34" s="413"/>
      <c r="J34" s="154"/>
      <c r="K34" s="155"/>
    </row>
    <row r="35" spans="2:11" ht="22" x14ac:dyDescent="0.2">
      <c r="B35" s="433" t="s">
        <v>928</v>
      </c>
      <c r="C35" s="85"/>
      <c r="D35" s="85"/>
      <c r="E35" s="85"/>
      <c r="F35" s="85"/>
      <c r="G35" s="85"/>
      <c r="H35" s="158"/>
      <c r="I35" s="413"/>
      <c r="J35" s="154"/>
      <c r="K35" s="155"/>
    </row>
    <row r="36" spans="2:11" ht="25" customHeight="1" x14ac:dyDescent="0.2">
      <c r="B36" s="211" t="s">
        <v>930</v>
      </c>
      <c r="C36" s="85"/>
      <c r="D36" s="85"/>
      <c r="E36" s="85"/>
      <c r="F36" s="85"/>
      <c r="G36" s="85"/>
      <c r="H36" s="158"/>
      <c r="I36" s="413"/>
      <c r="J36" s="154"/>
      <c r="K36" s="155"/>
    </row>
    <row r="37" spans="2:11" ht="25" customHeight="1" x14ac:dyDescent="0.2">
      <c r="B37" s="211" t="s">
        <v>929</v>
      </c>
      <c r="C37" s="158"/>
      <c r="D37" s="158"/>
      <c r="E37" s="158"/>
      <c r="F37" s="158"/>
      <c r="G37" s="85"/>
      <c r="H37" s="158"/>
      <c r="I37" s="413"/>
      <c r="J37" s="212"/>
      <c r="K37" s="213"/>
    </row>
    <row r="38" spans="2:11" ht="25" customHeight="1" x14ac:dyDescent="0.2">
      <c r="B38" s="211" t="s">
        <v>933</v>
      </c>
      <c r="C38" s="413"/>
      <c r="D38" s="413"/>
      <c r="E38" s="413"/>
      <c r="F38" s="413"/>
      <c r="G38" s="287"/>
      <c r="H38" s="413"/>
      <c r="I38" s="413"/>
      <c r="J38" s="429"/>
      <c r="K38" s="213"/>
    </row>
    <row r="39" spans="2:11" x14ac:dyDescent="0.2">
      <c r="B39" s="239" t="s">
        <v>679</v>
      </c>
      <c r="C39" s="203"/>
      <c r="D39" s="203"/>
      <c r="E39" s="203"/>
      <c r="F39" s="203"/>
      <c r="G39" s="203"/>
      <c r="H39" s="203"/>
      <c r="I39" s="203"/>
      <c r="J39" s="203"/>
      <c r="K39" s="204"/>
    </row>
    <row r="40" spans="2:11" x14ac:dyDescent="0.2">
      <c r="B40" s="205" t="s">
        <v>426</v>
      </c>
      <c r="C40" s="158"/>
      <c r="D40" s="158"/>
      <c r="E40" s="158"/>
      <c r="F40" s="158"/>
      <c r="G40" s="206" t="s">
        <v>782</v>
      </c>
      <c r="H40" s="158"/>
      <c r="I40" s="413"/>
      <c r="J40" s="212"/>
      <c r="K40" s="213"/>
    </row>
    <row r="41" spans="2:11" x14ac:dyDescent="0.2">
      <c r="B41" s="207" t="s">
        <v>680</v>
      </c>
      <c r="C41" s="158"/>
      <c r="D41" s="158"/>
      <c r="E41" s="158"/>
      <c r="F41" s="158"/>
      <c r="G41" s="206" t="s">
        <v>783</v>
      </c>
      <c r="H41" s="158"/>
      <c r="I41" s="413"/>
      <c r="J41" s="212"/>
      <c r="K41" s="213"/>
    </row>
    <row r="42" spans="2:11" x14ac:dyDescent="0.2">
      <c r="B42" s="214" t="s">
        <v>681</v>
      </c>
      <c r="C42" s="158"/>
      <c r="D42" s="158"/>
      <c r="E42" s="158"/>
      <c r="F42" s="158"/>
      <c r="G42" s="206" t="s">
        <v>784</v>
      </c>
      <c r="H42" s="158"/>
      <c r="I42" s="413"/>
      <c r="J42" s="212"/>
      <c r="K42" s="213"/>
    </row>
    <row r="43" spans="2:11" x14ac:dyDescent="0.2">
      <c r="B43" s="215" t="s">
        <v>682</v>
      </c>
      <c r="C43" s="158"/>
      <c r="D43" s="158"/>
      <c r="E43" s="158"/>
      <c r="F43" s="158"/>
      <c r="G43" s="158"/>
      <c r="H43" s="158"/>
      <c r="I43" s="413"/>
      <c r="J43" s="212"/>
      <c r="K43" s="213"/>
    </row>
    <row r="44" spans="2:11" x14ac:dyDescent="0.2">
      <c r="B44" s="214" t="s">
        <v>108</v>
      </c>
      <c r="C44" s="158"/>
      <c r="D44" s="158"/>
      <c r="E44" s="158"/>
      <c r="F44" s="158"/>
      <c r="G44" s="206" t="s">
        <v>785</v>
      </c>
      <c r="H44" s="158"/>
      <c r="I44" s="413"/>
      <c r="J44" s="212"/>
      <c r="K44" s="213"/>
    </row>
    <row r="45" spans="2:11" x14ac:dyDescent="0.2">
      <c r="B45" s="214" t="s">
        <v>427</v>
      </c>
      <c r="C45" s="158"/>
      <c r="D45" s="158"/>
      <c r="E45" s="158"/>
      <c r="F45" s="158"/>
      <c r="G45" s="206" t="s">
        <v>786</v>
      </c>
      <c r="H45" s="158"/>
      <c r="I45" s="413"/>
      <c r="J45" s="212"/>
      <c r="K45" s="213"/>
    </row>
    <row r="46" spans="2:11" x14ac:dyDescent="0.2">
      <c r="B46" s="215" t="s">
        <v>846</v>
      </c>
      <c r="C46" s="158"/>
      <c r="D46" s="158"/>
      <c r="E46" s="158"/>
      <c r="F46" s="158"/>
      <c r="G46" s="158"/>
      <c r="H46" s="158"/>
      <c r="I46" s="413"/>
      <c r="J46" s="212"/>
      <c r="K46" s="213"/>
    </row>
    <row r="47" spans="2:11" x14ac:dyDescent="0.2">
      <c r="B47" s="207" t="s">
        <v>683</v>
      </c>
      <c r="C47" s="413"/>
      <c r="D47" s="413"/>
      <c r="E47" s="413"/>
      <c r="F47" s="413"/>
      <c r="G47" s="413"/>
      <c r="H47" s="413"/>
      <c r="I47" s="413"/>
      <c r="J47" s="429"/>
      <c r="K47" s="213"/>
    </row>
    <row r="48" spans="2:11" ht="22" x14ac:dyDescent="0.2">
      <c r="B48" s="216" t="s">
        <v>935</v>
      </c>
      <c r="C48" s="158"/>
      <c r="D48" s="158"/>
      <c r="E48" s="158"/>
      <c r="F48" s="158"/>
      <c r="G48" s="158"/>
      <c r="H48" s="158"/>
      <c r="I48" s="413"/>
      <c r="J48" s="212"/>
      <c r="K48" s="213"/>
    </row>
    <row r="49" spans="2:11" x14ac:dyDescent="0.2">
      <c r="B49" s="239" t="s">
        <v>684</v>
      </c>
      <c r="C49" s="203"/>
      <c r="D49" s="203"/>
      <c r="E49" s="203"/>
      <c r="F49" s="203"/>
      <c r="G49" s="203"/>
      <c r="H49" s="203"/>
      <c r="I49" s="412"/>
      <c r="J49" s="203"/>
      <c r="K49" s="204"/>
    </row>
    <row r="50" spans="2:11" x14ac:dyDescent="0.2">
      <c r="B50" s="148" t="s">
        <v>845</v>
      </c>
      <c r="C50" s="158"/>
      <c r="D50" s="158"/>
      <c r="E50" s="158"/>
      <c r="F50" s="158"/>
      <c r="G50" s="158"/>
      <c r="H50" s="158"/>
      <c r="I50" s="413"/>
      <c r="J50" s="212"/>
      <c r="K50" s="213"/>
    </row>
    <row r="51" spans="2:11" ht="20" x14ac:dyDescent="0.2">
      <c r="B51" s="240" t="s">
        <v>685</v>
      </c>
      <c r="C51" s="218"/>
      <c r="D51" s="218"/>
      <c r="E51" s="218"/>
      <c r="F51" s="218"/>
      <c r="G51" s="218"/>
      <c r="H51" s="218"/>
      <c r="I51" s="414"/>
      <c r="J51" s="218"/>
      <c r="K51" s="219"/>
    </row>
    <row r="52" spans="2:11" x14ac:dyDescent="0.2">
      <c r="B52" s="240" t="s">
        <v>686</v>
      </c>
      <c r="C52" s="218"/>
      <c r="D52" s="218"/>
      <c r="E52" s="218"/>
      <c r="F52" s="218"/>
      <c r="G52" s="218"/>
      <c r="H52" s="218"/>
      <c r="I52" s="414"/>
      <c r="J52" s="218"/>
      <c r="K52" s="219"/>
    </row>
    <row r="53" spans="2:11" ht="20" x14ac:dyDescent="0.2">
      <c r="B53" s="239" t="s">
        <v>446</v>
      </c>
      <c r="C53" s="203"/>
      <c r="D53" s="203"/>
      <c r="E53" s="203"/>
      <c r="F53" s="203"/>
      <c r="G53" s="203"/>
      <c r="H53" s="203"/>
      <c r="I53" s="412"/>
      <c r="J53" s="203"/>
      <c r="K53" s="204"/>
    </row>
    <row r="54" spans="2:11" x14ac:dyDescent="0.2">
      <c r="B54" s="205" t="s">
        <v>206</v>
      </c>
      <c r="C54" s="85"/>
      <c r="D54" s="85"/>
      <c r="E54" s="85"/>
      <c r="F54" s="85"/>
      <c r="G54" s="206" t="s">
        <v>787</v>
      </c>
      <c r="H54" s="85"/>
      <c r="I54" s="287"/>
      <c r="J54" s="156"/>
      <c r="K54" s="149"/>
    </row>
    <row r="55" spans="2:11" x14ac:dyDescent="0.2">
      <c r="B55" s="220" t="s">
        <v>415</v>
      </c>
      <c r="C55" s="85"/>
      <c r="D55" s="85"/>
      <c r="E55" s="85"/>
      <c r="F55" s="85"/>
      <c r="G55" s="206" t="s">
        <v>788</v>
      </c>
      <c r="H55" s="85"/>
      <c r="I55" s="287"/>
      <c r="J55" s="157"/>
      <c r="K55" s="221"/>
    </row>
    <row r="56" spans="2:11" x14ac:dyDescent="0.2">
      <c r="B56" s="207" t="s">
        <v>416</v>
      </c>
      <c r="C56" s="85"/>
      <c r="D56" s="85"/>
      <c r="E56" s="85"/>
      <c r="F56" s="85"/>
      <c r="G56" s="206" t="s">
        <v>789</v>
      </c>
      <c r="H56" s="85"/>
      <c r="I56" s="287"/>
      <c r="J56" s="157"/>
      <c r="K56" s="221"/>
    </row>
    <row r="57" spans="2:11" x14ac:dyDescent="0.2">
      <c r="B57" s="207" t="s">
        <v>399</v>
      </c>
      <c r="C57" s="85"/>
      <c r="D57" s="85"/>
      <c r="E57" s="85"/>
      <c r="F57" s="85"/>
      <c r="G57" s="206" t="s">
        <v>790</v>
      </c>
      <c r="H57" s="85"/>
      <c r="I57" s="287"/>
      <c r="J57" s="157"/>
      <c r="K57" s="221"/>
    </row>
    <row r="58" spans="2:11" x14ac:dyDescent="0.2">
      <c r="B58" s="215" t="s">
        <v>844</v>
      </c>
      <c r="C58" s="85"/>
      <c r="D58" s="85"/>
      <c r="E58" s="85"/>
      <c r="F58" s="85"/>
      <c r="G58" s="85"/>
      <c r="H58" s="85"/>
      <c r="I58" s="287"/>
      <c r="J58" s="157"/>
      <c r="K58" s="221"/>
    </row>
    <row r="59" spans="2:11" x14ac:dyDescent="0.2">
      <c r="B59" s="207" t="s">
        <v>400</v>
      </c>
      <c r="C59" s="85"/>
      <c r="D59" s="85"/>
      <c r="E59" s="85"/>
      <c r="F59" s="85"/>
      <c r="G59" s="206" t="s">
        <v>791</v>
      </c>
      <c r="H59" s="85"/>
      <c r="I59" s="287"/>
      <c r="J59" s="157"/>
      <c r="K59" s="221"/>
    </row>
    <row r="60" spans="2:11" x14ac:dyDescent="0.2">
      <c r="B60" s="217" t="s">
        <v>678</v>
      </c>
      <c r="C60" s="85"/>
      <c r="D60" s="85"/>
      <c r="E60" s="85"/>
      <c r="F60" s="85"/>
      <c r="G60" s="85"/>
      <c r="H60" s="85"/>
      <c r="I60" s="287"/>
      <c r="J60" s="157"/>
      <c r="K60" s="221"/>
    </row>
    <row r="61" spans="2:11" x14ac:dyDescent="0.2">
      <c r="B61" s="205" t="s">
        <v>205</v>
      </c>
      <c r="C61" s="85"/>
      <c r="D61" s="85"/>
      <c r="E61" s="85"/>
      <c r="F61" s="85"/>
      <c r="G61" s="206" t="s">
        <v>792</v>
      </c>
      <c r="H61" s="85"/>
      <c r="I61" s="287"/>
      <c r="J61" s="157"/>
      <c r="K61" s="221"/>
    </row>
    <row r="62" spans="2:11" x14ac:dyDescent="0.2">
      <c r="B62" s="207" t="s">
        <v>284</v>
      </c>
      <c r="C62" s="85"/>
      <c r="D62" s="85"/>
      <c r="E62" s="85"/>
      <c r="F62" s="85"/>
      <c r="G62" s="206" t="s">
        <v>793</v>
      </c>
      <c r="H62" s="85"/>
      <c r="I62" s="287"/>
      <c r="J62" s="157"/>
      <c r="K62" s="221"/>
    </row>
    <row r="63" spans="2:11" x14ac:dyDescent="0.2">
      <c r="B63" s="207" t="s">
        <v>402</v>
      </c>
      <c r="C63" s="85"/>
      <c r="D63" s="85"/>
      <c r="E63" s="85"/>
      <c r="F63" s="85"/>
      <c r="G63" s="206" t="s">
        <v>794</v>
      </c>
      <c r="H63" s="85"/>
      <c r="I63" s="287"/>
      <c r="J63" s="157"/>
      <c r="K63" s="221"/>
    </row>
    <row r="64" spans="2:11" x14ac:dyDescent="0.2">
      <c r="B64" s="207" t="s">
        <v>286</v>
      </c>
      <c r="C64" s="85"/>
      <c r="D64" s="85"/>
      <c r="E64" s="85"/>
      <c r="F64" s="85"/>
      <c r="G64" s="206" t="s">
        <v>795</v>
      </c>
      <c r="H64" s="85"/>
      <c r="I64" s="287"/>
      <c r="J64" s="157"/>
      <c r="K64" s="221"/>
    </row>
    <row r="65" spans="2:11" x14ac:dyDescent="0.2">
      <c r="B65" s="207" t="s">
        <v>687</v>
      </c>
      <c r="C65" s="85"/>
      <c r="D65" s="85"/>
      <c r="E65" s="85"/>
      <c r="F65" s="85"/>
      <c r="G65" s="206" t="s">
        <v>796</v>
      </c>
      <c r="H65" s="85"/>
      <c r="I65" s="287"/>
      <c r="J65" s="157"/>
      <c r="K65" s="221"/>
    </row>
    <row r="66" spans="2:11" x14ac:dyDescent="0.2">
      <c r="B66" s="217" t="s">
        <v>678</v>
      </c>
      <c r="C66" s="85"/>
      <c r="D66" s="85"/>
      <c r="E66" s="85"/>
      <c r="F66" s="85"/>
      <c r="G66" s="85"/>
      <c r="H66" s="85"/>
      <c r="I66" s="287"/>
      <c r="J66" s="157"/>
      <c r="K66" s="221"/>
    </row>
    <row r="67" spans="2:11" ht="20" x14ac:dyDescent="0.2">
      <c r="B67" s="238" t="s">
        <v>688</v>
      </c>
      <c r="C67" s="237"/>
      <c r="D67" s="237"/>
      <c r="E67" s="237"/>
      <c r="F67" s="237"/>
      <c r="G67" s="237"/>
      <c r="H67" s="237"/>
      <c r="I67" s="237"/>
      <c r="J67" s="237"/>
      <c r="K67" s="236"/>
    </row>
    <row r="68" spans="2:11" x14ac:dyDescent="0.2">
      <c r="B68" s="205" t="s">
        <v>475</v>
      </c>
      <c r="C68" s="85"/>
      <c r="D68" s="85"/>
      <c r="E68" s="85"/>
      <c r="F68" s="85"/>
      <c r="G68" s="206" t="s">
        <v>797</v>
      </c>
      <c r="H68" s="85"/>
      <c r="I68" s="287"/>
      <c r="J68" s="158"/>
      <c r="K68" s="213"/>
    </row>
    <row r="69" spans="2:11" x14ac:dyDescent="0.2">
      <c r="B69" s="208" t="s">
        <v>403</v>
      </c>
      <c r="C69" s="85"/>
      <c r="D69" s="85"/>
      <c r="E69" s="85"/>
      <c r="F69" s="85"/>
      <c r="G69" s="206" t="s">
        <v>798</v>
      </c>
      <c r="H69" s="85"/>
      <c r="I69" s="287"/>
      <c r="J69" s="158"/>
      <c r="K69" s="213"/>
    </row>
    <row r="70" spans="2:11" x14ac:dyDescent="0.2">
      <c r="B70" s="208" t="s">
        <v>404</v>
      </c>
      <c r="C70" s="85"/>
      <c r="D70" s="85"/>
      <c r="E70" s="85"/>
      <c r="F70" s="85"/>
      <c r="G70" s="206" t="s">
        <v>799</v>
      </c>
      <c r="H70" s="85"/>
      <c r="I70" s="287"/>
      <c r="J70" s="158"/>
      <c r="K70" s="213"/>
    </row>
    <row r="71" spans="2:11" x14ac:dyDescent="0.2">
      <c r="B71" s="208" t="s">
        <v>405</v>
      </c>
      <c r="C71" s="85"/>
      <c r="D71" s="85"/>
      <c r="E71" s="85"/>
      <c r="F71" s="85"/>
      <c r="G71" s="206" t="s">
        <v>800</v>
      </c>
      <c r="H71" s="85"/>
      <c r="I71" s="287"/>
      <c r="J71" s="158"/>
      <c r="K71" s="213"/>
    </row>
    <row r="72" spans="2:11" x14ac:dyDescent="0.2">
      <c r="B72" s="208" t="s">
        <v>417</v>
      </c>
      <c r="C72" s="85"/>
      <c r="D72" s="85"/>
      <c r="E72" s="85"/>
      <c r="F72" s="85"/>
      <c r="G72" s="206" t="s">
        <v>801</v>
      </c>
      <c r="H72" s="85"/>
      <c r="I72" s="287"/>
      <c r="J72" s="158"/>
      <c r="K72" s="213"/>
    </row>
    <row r="73" spans="2:11" x14ac:dyDescent="0.2">
      <c r="B73" s="208" t="s">
        <v>406</v>
      </c>
      <c r="C73" s="85"/>
      <c r="D73" s="85"/>
      <c r="E73" s="85"/>
      <c r="F73" s="85"/>
      <c r="G73" s="206" t="s">
        <v>802</v>
      </c>
      <c r="H73" s="85"/>
      <c r="I73" s="287"/>
      <c r="J73" s="158"/>
      <c r="K73" s="213"/>
    </row>
    <row r="74" spans="2:11" x14ac:dyDescent="0.2">
      <c r="B74" s="222" t="s">
        <v>689</v>
      </c>
      <c r="C74" s="85"/>
      <c r="D74" s="85"/>
      <c r="E74" s="85"/>
      <c r="F74" s="85"/>
      <c r="G74" s="85"/>
      <c r="H74" s="85"/>
      <c r="I74" s="287"/>
      <c r="J74" s="158"/>
      <c r="K74" s="213"/>
    </row>
    <row r="75" spans="2:11" x14ac:dyDescent="0.2">
      <c r="B75" s="222" t="s">
        <v>690</v>
      </c>
      <c r="C75" s="85"/>
      <c r="D75" s="85"/>
      <c r="E75" s="85"/>
      <c r="F75" s="85"/>
      <c r="G75" s="85"/>
      <c r="H75" s="85"/>
      <c r="I75" s="287"/>
      <c r="J75" s="158"/>
      <c r="K75" s="213"/>
    </row>
    <row r="76" spans="2:11" x14ac:dyDescent="0.2">
      <c r="B76" s="205" t="s">
        <v>474</v>
      </c>
      <c r="C76" s="85"/>
      <c r="D76" s="85"/>
      <c r="E76" s="85"/>
      <c r="F76" s="85"/>
      <c r="G76" s="206" t="s">
        <v>803</v>
      </c>
      <c r="H76" s="85"/>
      <c r="I76" s="287"/>
      <c r="J76" s="158"/>
      <c r="K76" s="213"/>
    </row>
    <row r="77" spans="2:11" x14ac:dyDescent="0.2">
      <c r="B77" s="207" t="s">
        <v>691</v>
      </c>
      <c r="C77" s="85"/>
      <c r="D77" s="85"/>
      <c r="E77" s="85"/>
      <c r="F77" s="85"/>
      <c r="G77" s="206" t="s">
        <v>804</v>
      </c>
      <c r="H77" s="85"/>
      <c r="I77" s="287"/>
      <c r="J77" s="158"/>
      <c r="K77" s="213"/>
    </row>
    <row r="78" spans="2:11" x14ac:dyDescent="0.2">
      <c r="B78" s="207" t="s">
        <v>115</v>
      </c>
      <c r="C78" s="85"/>
      <c r="D78" s="85"/>
      <c r="E78" s="85"/>
      <c r="F78" s="85"/>
      <c r="G78" s="206" t="s">
        <v>805</v>
      </c>
      <c r="H78" s="85"/>
      <c r="I78" s="287"/>
      <c r="J78" s="158"/>
      <c r="K78" s="213"/>
    </row>
    <row r="79" spans="2:11" x14ac:dyDescent="0.2">
      <c r="B79" s="209" t="s">
        <v>692</v>
      </c>
      <c r="C79" s="85"/>
      <c r="D79" s="85"/>
      <c r="E79" s="85"/>
      <c r="F79" s="85"/>
      <c r="G79" s="85"/>
      <c r="H79" s="85"/>
      <c r="I79" s="287"/>
      <c r="J79" s="158"/>
      <c r="K79" s="213"/>
    </row>
    <row r="80" spans="2:11" x14ac:dyDescent="0.2">
      <c r="B80" s="209" t="s">
        <v>693</v>
      </c>
      <c r="C80" s="85"/>
      <c r="D80" s="85"/>
      <c r="E80" s="85"/>
      <c r="F80" s="85"/>
      <c r="G80" s="85"/>
      <c r="H80" s="85"/>
      <c r="I80" s="287"/>
      <c r="J80" s="158"/>
      <c r="K80" s="213"/>
    </row>
    <row r="81" spans="2:11" x14ac:dyDescent="0.2">
      <c r="B81" s="209" t="s">
        <v>694</v>
      </c>
      <c r="C81" s="85"/>
      <c r="D81" s="85"/>
      <c r="E81" s="85"/>
      <c r="F81" s="85"/>
      <c r="G81" s="85"/>
      <c r="H81" s="85"/>
      <c r="I81" s="287"/>
      <c r="J81" s="158"/>
      <c r="K81" s="213"/>
    </row>
    <row r="82" spans="2:11" x14ac:dyDescent="0.2">
      <c r="B82" s="209" t="s">
        <v>695</v>
      </c>
      <c r="C82" s="85"/>
      <c r="D82" s="85"/>
      <c r="E82" s="85"/>
      <c r="F82" s="85"/>
      <c r="G82" s="85"/>
      <c r="H82" s="85"/>
      <c r="I82" s="287"/>
      <c r="J82" s="158"/>
      <c r="K82" s="213"/>
    </row>
    <row r="83" spans="2:11" x14ac:dyDescent="0.2">
      <c r="B83" s="210" t="s">
        <v>418</v>
      </c>
      <c r="C83" s="85"/>
      <c r="D83" s="85"/>
      <c r="E83" s="85"/>
      <c r="F83" s="85"/>
      <c r="G83" s="206" t="s">
        <v>806</v>
      </c>
      <c r="H83" s="85"/>
      <c r="I83" s="287"/>
      <c r="J83" s="158"/>
      <c r="K83" s="213"/>
    </row>
    <row r="84" spans="2:11" x14ac:dyDescent="0.2">
      <c r="B84" s="235" t="s">
        <v>696</v>
      </c>
      <c r="C84" s="223"/>
      <c r="D84" s="223"/>
      <c r="E84" s="223"/>
      <c r="F84" s="223"/>
      <c r="G84" s="223"/>
      <c r="H84" s="223"/>
      <c r="I84" s="415"/>
      <c r="J84" s="223"/>
      <c r="K84" s="224"/>
    </row>
    <row r="85" spans="2:11" ht="12" thickBot="1" x14ac:dyDescent="0.25">
      <c r="B85" s="234" t="s">
        <v>697</v>
      </c>
      <c r="C85" s="225"/>
      <c r="D85" s="225"/>
      <c r="E85" s="225"/>
      <c r="F85" s="225"/>
      <c r="G85" s="225"/>
      <c r="H85" s="225"/>
      <c r="I85" s="225"/>
      <c r="J85" s="226"/>
      <c r="K85" s="227"/>
    </row>
    <row r="86" spans="2:11" x14ac:dyDescent="0.2">
      <c r="B86" s="233" t="s">
        <v>698</v>
      </c>
      <c r="C86" s="228"/>
      <c r="D86" s="228"/>
      <c r="E86" s="228"/>
      <c r="F86" s="228"/>
      <c r="G86" s="228"/>
      <c r="H86" s="228"/>
      <c r="I86" s="228"/>
      <c r="J86" s="229"/>
      <c r="K86" s="229"/>
    </row>
    <row r="87" spans="2:11" x14ac:dyDescent="0.2">
      <c r="B87" s="233" t="s">
        <v>350</v>
      </c>
      <c r="C87" s="228"/>
      <c r="D87" s="228"/>
      <c r="E87" s="228"/>
      <c r="F87" s="228"/>
      <c r="G87" s="228"/>
      <c r="H87" s="228"/>
      <c r="I87" s="228"/>
      <c r="J87" s="229"/>
      <c r="K87" s="229"/>
    </row>
    <row r="88" spans="2:11" x14ac:dyDescent="0.2">
      <c r="B88" s="230" t="s">
        <v>447</v>
      </c>
      <c r="C88" s="231"/>
      <c r="D88" s="231"/>
      <c r="E88" s="231"/>
      <c r="F88" s="231"/>
      <c r="G88" s="231"/>
      <c r="H88" s="231"/>
      <c r="I88" s="416"/>
      <c r="J88" s="159"/>
      <c r="K88" s="159"/>
    </row>
    <row r="89" spans="2:11" ht="22" x14ac:dyDescent="0.2">
      <c r="B89" s="158" t="s">
        <v>448</v>
      </c>
      <c r="C89" s="158"/>
      <c r="D89" s="158"/>
      <c r="E89" s="158"/>
      <c r="F89" s="158"/>
      <c r="G89" s="158"/>
      <c r="H89" s="158"/>
      <c r="I89" s="413"/>
      <c r="J89" s="160"/>
      <c r="K89" s="160"/>
    </row>
    <row r="90" spans="2:11" x14ac:dyDescent="0.2">
      <c r="B90" s="84" t="s">
        <v>467</v>
      </c>
      <c r="C90" s="84"/>
      <c r="D90" s="84"/>
      <c r="E90" s="84"/>
      <c r="F90" s="84"/>
      <c r="G90" s="84"/>
      <c r="H90" s="84"/>
      <c r="I90" s="286"/>
      <c r="J90" s="84"/>
      <c r="K90" s="84"/>
    </row>
    <row r="95" spans="2:11" ht="61.75" customHeight="1" x14ac:dyDescent="0.2">
      <c r="B95" s="645" t="s">
        <v>865</v>
      </c>
      <c r="C95" s="645"/>
      <c r="D95" s="645"/>
      <c r="E95" s="645"/>
      <c r="F95" s="645"/>
      <c r="G95" s="645"/>
      <c r="H95" s="645"/>
      <c r="I95" s="645"/>
      <c r="J95" s="645"/>
      <c r="K95" s="645"/>
    </row>
  </sheetData>
  <mergeCells count="18">
    <mergeCell ref="C7:D7"/>
    <mergeCell ref="C9:D9"/>
    <mergeCell ref="B8:D8"/>
    <mergeCell ref="J5:K5"/>
    <mergeCell ref="J6:K6"/>
    <mergeCell ref="C5:D5"/>
    <mergeCell ref="C6:D6"/>
    <mergeCell ref="C10:D10"/>
    <mergeCell ref="B11:K11"/>
    <mergeCell ref="B95:K95"/>
    <mergeCell ref="C12:C13"/>
    <mergeCell ref="D12:D13"/>
    <mergeCell ref="B12:B13"/>
    <mergeCell ref="E12:E13"/>
    <mergeCell ref="G12:G13"/>
    <mergeCell ref="J12:J13"/>
    <mergeCell ref="K12:K13"/>
    <mergeCell ref="I12:I13"/>
  </mergeCell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enableFormatConditionsCalculation="0"/>
  <dimension ref="A1:C56"/>
  <sheetViews>
    <sheetView workbookViewId="0">
      <pane ySplit="2" topLeftCell="A33" activePane="bottomLeft" state="frozen"/>
      <selection pane="bottomLeft"/>
    </sheetView>
  </sheetViews>
  <sheetFormatPr baseColWidth="10" defaultColWidth="8.5" defaultRowHeight="15" x14ac:dyDescent="0.2"/>
  <cols>
    <col min="1" max="1" width="8.5" style="110"/>
    <col min="2" max="2" width="33.33203125" style="110" customWidth="1"/>
    <col min="3" max="3" width="38.5" style="110" customWidth="1"/>
    <col min="4" max="16384" width="8.5" style="110"/>
  </cols>
  <sheetData>
    <row r="1" spans="1:3" ht="19" x14ac:dyDescent="0.2">
      <c r="A1" s="301"/>
      <c r="B1" s="193" t="s">
        <v>744</v>
      </c>
    </row>
    <row r="2" spans="1:3" ht="45.75" customHeight="1" x14ac:dyDescent="0.4">
      <c r="B2" s="658" t="s">
        <v>450</v>
      </c>
      <c r="C2" s="659"/>
    </row>
    <row r="3" spans="1:3" ht="16" x14ac:dyDescent="0.2">
      <c r="B3" s="246" t="s">
        <v>466</v>
      </c>
      <c r="C3" s="247"/>
    </row>
    <row r="4" spans="1:3" ht="32" x14ac:dyDescent="0.2">
      <c r="B4" s="248" t="s">
        <v>452</v>
      </c>
      <c r="C4" s="249"/>
    </row>
    <row r="5" spans="1:3" ht="16" x14ac:dyDescent="0.2">
      <c r="B5" s="248" t="s">
        <v>453</v>
      </c>
      <c r="C5" s="249"/>
    </row>
    <row r="6" spans="1:3" ht="16" x14ac:dyDescent="0.2">
      <c r="B6" s="248" t="s">
        <v>703</v>
      </c>
      <c r="C6" s="249"/>
    </row>
    <row r="7" spans="1:3" ht="16" x14ac:dyDescent="0.2">
      <c r="B7" s="250" t="s">
        <v>454</v>
      </c>
      <c r="C7" s="251"/>
    </row>
    <row r="8" spans="1:3" ht="16" x14ac:dyDescent="0.2">
      <c r="B8" s="248" t="s">
        <v>455</v>
      </c>
      <c r="C8" s="252">
        <f>IF(_SURVEY_YEAR="TO BE COMPLETED BY CEQ AUTHOR","[Please Fill Title Page]",_SURVEY_YEAR)</f>
        <v>2011</v>
      </c>
    </row>
    <row r="9" spans="1:3" ht="16" x14ac:dyDescent="0.2">
      <c r="B9" s="248" t="s">
        <v>456</v>
      </c>
      <c r="C9" s="252"/>
    </row>
    <row r="10" spans="1:3" ht="32" x14ac:dyDescent="0.2">
      <c r="B10" s="253" t="s">
        <v>457</v>
      </c>
      <c r="C10" s="254"/>
    </row>
    <row r="11" spans="1:3" ht="32" x14ac:dyDescent="0.2">
      <c r="B11" s="253" t="s">
        <v>458</v>
      </c>
      <c r="C11" s="254"/>
    </row>
    <row r="12" spans="1:3" ht="32" x14ac:dyDescent="0.2">
      <c r="B12" s="253" t="s">
        <v>459</v>
      </c>
      <c r="C12" s="255"/>
    </row>
    <row r="13" spans="1:3" ht="32" x14ac:dyDescent="0.2">
      <c r="B13" s="253" t="s">
        <v>704</v>
      </c>
      <c r="C13" s="254"/>
    </row>
    <row r="14" spans="1:3" ht="80" x14ac:dyDescent="0.2">
      <c r="B14" s="253" t="s">
        <v>705</v>
      </c>
      <c r="C14" s="252"/>
    </row>
    <row r="15" spans="1:3" ht="80" x14ac:dyDescent="0.2">
      <c r="B15" s="253" t="s">
        <v>460</v>
      </c>
      <c r="C15" s="256"/>
    </row>
    <row r="16" spans="1:3" ht="112" x14ac:dyDescent="0.2">
      <c r="B16" s="253" t="s">
        <v>706</v>
      </c>
      <c r="C16" s="257"/>
    </row>
    <row r="17" spans="2:3" ht="64" x14ac:dyDescent="0.2">
      <c r="B17" s="248" t="s">
        <v>707</v>
      </c>
      <c r="C17" s="254"/>
    </row>
    <row r="18" spans="2:3" ht="48" x14ac:dyDescent="0.2">
      <c r="B18" s="248" t="s">
        <v>461</v>
      </c>
      <c r="C18" s="258"/>
    </row>
    <row r="19" spans="2:3" ht="96" x14ac:dyDescent="0.2">
      <c r="B19" s="248" t="s">
        <v>708</v>
      </c>
      <c r="C19" s="259"/>
    </row>
    <row r="20" spans="2:3" ht="16" x14ac:dyDescent="0.2">
      <c r="B20" s="248" t="s">
        <v>709</v>
      </c>
      <c r="C20" s="260"/>
    </row>
    <row r="21" spans="2:3" ht="32" x14ac:dyDescent="0.2">
      <c r="B21" s="253" t="s">
        <v>710</v>
      </c>
      <c r="C21" s="260"/>
    </row>
    <row r="22" spans="2:3" ht="64" x14ac:dyDescent="0.2">
      <c r="B22" s="248" t="s">
        <v>711</v>
      </c>
      <c r="C22" s="259"/>
    </row>
    <row r="23" spans="2:3" ht="32" x14ac:dyDescent="0.2">
      <c r="B23" s="248" t="s">
        <v>712</v>
      </c>
      <c r="C23" s="261"/>
    </row>
    <row r="24" spans="2:3" ht="32" x14ac:dyDescent="0.2">
      <c r="B24" s="262" t="s">
        <v>713</v>
      </c>
      <c r="C24" s="263"/>
    </row>
    <row r="25" spans="2:3" ht="32" x14ac:dyDescent="0.2">
      <c r="B25" s="262" t="s">
        <v>714</v>
      </c>
      <c r="C25" s="264"/>
    </row>
    <row r="26" spans="2:3" ht="80" x14ac:dyDescent="0.2">
      <c r="B26" s="248" t="s">
        <v>462</v>
      </c>
      <c r="C26" s="258"/>
    </row>
    <row r="27" spans="2:3" ht="48" x14ac:dyDescent="0.2">
      <c r="B27" s="248" t="s">
        <v>463</v>
      </c>
      <c r="C27" s="259"/>
    </row>
    <row r="28" spans="2:3" ht="32" x14ac:dyDescent="0.2">
      <c r="B28" s="248" t="s">
        <v>464</v>
      </c>
      <c r="C28" s="252"/>
    </row>
    <row r="29" spans="2:3" ht="48" x14ac:dyDescent="0.2">
      <c r="B29" s="248" t="s">
        <v>465</v>
      </c>
      <c r="C29" s="252"/>
    </row>
    <row r="30" spans="2:3" ht="48" x14ac:dyDescent="0.2">
      <c r="B30" s="248" t="s">
        <v>715</v>
      </c>
      <c r="C30" s="265"/>
    </row>
    <row r="31" spans="2:3" ht="59" customHeight="1" x14ac:dyDescent="0.2">
      <c r="B31" s="660" t="s">
        <v>716</v>
      </c>
      <c r="C31" s="661"/>
    </row>
    <row r="32" spans="2:3" ht="66" customHeight="1" x14ac:dyDescent="0.2">
      <c r="B32" s="266" t="s">
        <v>717</v>
      </c>
      <c r="C32" s="267"/>
    </row>
    <row r="33" spans="2:3" ht="59" customHeight="1" x14ac:dyDescent="0.2">
      <c r="B33" s="266" t="s">
        <v>718</v>
      </c>
      <c r="C33" s="268"/>
    </row>
    <row r="34" spans="2:3" ht="97" customHeight="1" x14ac:dyDescent="0.2">
      <c r="B34" s="266" t="s">
        <v>719</v>
      </c>
      <c r="C34" s="268"/>
    </row>
    <row r="35" spans="2:3" ht="64" customHeight="1" x14ac:dyDescent="0.2">
      <c r="B35" s="266" t="s">
        <v>720</v>
      </c>
      <c r="C35" s="268"/>
    </row>
    <row r="36" spans="2:3" ht="93" customHeight="1" x14ac:dyDescent="0.2">
      <c r="B36" s="266" t="s">
        <v>721</v>
      </c>
      <c r="C36" s="268"/>
    </row>
    <row r="37" spans="2:3" ht="80" x14ac:dyDescent="0.2">
      <c r="B37" s="266" t="s">
        <v>722</v>
      </c>
      <c r="C37" s="268"/>
    </row>
    <row r="38" spans="2:3" ht="48" x14ac:dyDescent="0.2">
      <c r="B38" s="253" t="s">
        <v>723</v>
      </c>
      <c r="C38" s="259"/>
    </row>
    <row r="39" spans="2:3" ht="32" x14ac:dyDescent="0.2">
      <c r="B39" s="253" t="s">
        <v>724</v>
      </c>
      <c r="C39" s="258"/>
    </row>
    <row r="40" spans="2:3" ht="48" x14ac:dyDescent="0.2">
      <c r="B40" s="253" t="s">
        <v>725</v>
      </c>
      <c r="C40" s="258"/>
    </row>
    <row r="41" spans="2:3" ht="48" x14ac:dyDescent="0.2">
      <c r="B41" s="253" t="s">
        <v>726</v>
      </c>
      <c r="C41" s="255"/>
    </row>
    <row r="42" spans="2:3" ht="48" x14ac:dyDescent="0.2">
      <c r="B42" s="253" t="s">
        <v>727</v>
      </c>
      <c r="C42" s="269"/>
    </row>
    <row r="43" spans="2:3" ht="48" x14ac:dyDescent="0.2">
      <c r="B43" s="253" t="s">
        <v>728</v>
      </c>
      <c r="C43" s="255"/>
    </row>
    <row r="44" spans="2:3" ht="32" x14ac:dyDescent="0.2">
      <c r="B44" s="253" t="s">
        <v>729</v>
      </c>
      <c r="C44" s="270"/>
    </row>
    <row r="45" spans="2:3" ht="35" customHeight="1" x14ac:dyDescent="0.2">
      <c r="B45" s="662" t="s">
        <v>730</v>
      </c>
      <c r="C45" s="663"/>
    </row>
    <row r="46" spans="2:3" ht="16" x14ac:dyDescent="0.2">
      <c r="B46" s="271"/>
      <c r="C46" s="272"/>
    </row>
    <row r="47" spans="2:3" ht="16" x14ac:dyDescent="0.2">
      <c r="B47" s="273"/>
      <c r="C47" s="274"/>
    </row>
    <row r="48" spans="2:3" ht="16" x14ac:dyDescent="0.2">
      <c r="B48" s="271"/>
      <c r="C48" s="272"/>
    </row>
    <row r="49" spans="2:3" ht="16" x14ac:dyDescent="0.2">
      <c r="B49" s="273"/>
      <c r="C49" s="275"/>
    </row>
    <row r="50" spans="2:3" ht="16" x14ac:dyDescent="0.2">
      <c r="B50" s="273"/>
      <c r="C50" s="276"/>
    </row>
    <row r="51" spans="2:3" ht="16" x14ac:dyDescent="0.2">
      <c r="B51" s="277"/>
      <c r="C51" s="270"/>
    </row>
    <row r="52" spans="2:3" ht="16" x14ac:dyDescent="0.2">
      <c r="B52" s="277"/>
      <c r="C52" s="272"/>
    </row>
    <row r="53" spans="2:3" ht="16" x14ac:dyDescent="0.2">
      <c r="B53" s="277"/>
      <c r="C53" s="270"/>
    </row>
    <row r="54" spans="2:3" ht="16" x14ac:dyDescent="0.2">
      <c r="B54" s="277"/>
      <c r="C54" s="270"/>
    </row>
    <row r="55" spans="2:3" ht="16" x14ac:dyDescent="0.2">
      <c r="B55" s="277"/>
      <c r="C55" s="278"/>
    </row>
    <row r="56" spans="2:3" ht="16" x14ac:dyDescent="0.2">
      <c r="B56" s="277"/>
      <c r="C56" s="278"/>
    </row>
  </sheetData>
  <mergeCells count="3">
    <mergeCell ref="B2:C2"/>
    <mergeCell ref="B31:C31"/>
    <mergeCell ref="B45:C4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enableFormatConditionsCalculation="0"/>
  <dimension ref="A1:L57"/>
  <sheetViews>
    <sheetView showGridLines="0" topLeftCell="A25" zoomScale="85" zoomScaleNormal="85" zoomScalePageLayoutView="85" workbookViewId="0">
      <selection activeCell="H13" sqref="H13"/>
    </sheetView>
  </sheetViews>
  <sheetFormatPr baseColWidth="10" defaultColWidth="12" defaultRowHeight="14" x14ac:dyDescent="0.2"/>
  <cols>
    <col min="1" max="1" width="12" style="332"/>
    <col min="2" max="2" width="65.83203125" style="332" customWidth="1"/>
    <col min="3" max="10" width="15" style="332" customWidth="1"/>
    <col min="11" max="11" width="12" style="332"/>
    <col min="12" max="12" width="14.1640625" style="332" customWidth="1"/>
    <col min="13" max="16384" width="12" style="332"/>
  </cols>
  <sheetData>
    <row r="1" spans="1:11" s="106" customFormat="1" ht="21" customHeight="1" x14ac:dyDescent="0.2">
      <c r="A1" s="301"/>
      <c r="B1" s="193" t="s">
        <v>904</v>
      </c>
      <c r="C1" s="193"/>
      <c r="D1" s="193"/>
      <c r="E1" s="193"/>
      <c r="F1" s="193"/>
      <c r="G1" s="193"/>
      <c r="H1" s="193"/>
      <c r="I1" s="194"/>
      <c r="J1" s="193"/>
      <c r="K1" s="107"/>
    </row>
    <row r="2" spans="1:11" s="106" customFormat="1" ht="14.25" customHeight="1" x14ac:dyDescent="0.2">
      <c r="I2" s="195"/>
      <c r="K2" s="107"/>
    </row>
    <row r="3" spans="1:11" ht="16" x14ac:dyDescent="0.2">
      <c r="A3" s="330"/>
      <c r="B3" s="380" t="s">
        <v>101</v>
      </c>
      <c r="C3" s="380" t="s">
        <v>866</v>
      </c>
      <c r="D3" s="380" t="s">
        <v>867</v>
      </c>
      <c r="E3" s="331"/>
      <c r="F3" s="331"/>
    </row>
    <row r="4" spans="1:11" x14ac:dyDescent="0.2">
      <c r="B4" s="331"/>
      <c r="C4" s="331"/>
      <c r="D4" s="331"/>
      <c r="E4" s="331"/>
      <c r="F4" s="331"/>
    </row>
    <row r="6" spans="1:11" ht="21" x14ac:dyDescent="0.25">
      <c r="B6" s="664" t="s">
        <v>898</v>
      </c>
      <c r="C6" s="664"/>
      <c r="D6" s="664"/>
      <c r="E6" s="664"/>
      <c r="F6" s="664"/>
      <c r="G6" s="664"/>
      <c r="H6" s="664"/>
    </row>
    <row r="7" spans="1:11" ht="57" customHeight="1" thickBot="1" x14ac:dyDescent="0.25">
      <c r="A7" s="333" t="s">
        <v>868</v>
      </c>
      <c r="B7" s="334" t="s">
        <v>869</v>
      </c>
      <c r="C7" s="335" t="s">
        <v>870</v>
      </c>
      <c r="D7" s="335" t="s">
        <v>871</v>
      </c>
      <c r="E7" s="335" t="s">
        <v>872</v>
      </c>
      <c r="F7" s="336" t="s">
        <v>873</v>
      </c>
      <c r="G7" s="335" t="s">
        <v>874</v>
      </c>
      <c r="H7" s="337" t="s">
        <v>875</v>
      </c>
      <c r="I7" s="338" t="s">
        <v>183</v>
      </c>
    </row>
    <row r="8" spans="1:11" ht="57" customHeight="1" thickTop="1" x14ac:dyDescent="0.2">
      <c r="A8" s="370"/>
      <c r="B8" s="371"/>
      <c r="C8" s="372" t="s">
        <v>897</v>
      </c>
      <c r="D8" s="373" t="str">
        <f t="shared" ref="D8:D20" si="0">IF(AND(C8&lt;&gt;"",$C$18&lt;&gt;""),C8/$C$18,"")</f>
        <v/>
      </c>
      <c r="E8" s="372" t="s">
        <v>896</v>
      </c>
      <c r="F8" s="374" t="str">
        <f t="shared" ref="F8:F20" si="1">IF(AND(E8&lt;&gt;"",$E$18&lt;&gt;""),E8/$E$18,"")</f>
        <v/>
      </c>
      <c r="G8" s="375"/>
      <c r="H8" s="376"/>
      <c r="I8" s="338"/>
    </row>
    <row r="9" spans="1:11" x14ac:dyDescent="0.2">
      <c r="A9" s="339" t="s">
        <v>876</v>
      </c>
      <c r="B9" s="340" t="s">
        <v>197</v>
      </c>
      <c r="C9" s="377"/>
      <c r="D9" s="341" t="str">
        <f t="shared" si="0"/>
        <v/>
      </c>
      <c r="E9" s="377"/>
      <c r="F9" s="342" t="str">
        <f t="shared" si="1"/>
        <v/>
      </c>
      <c r="G9" s="343" t="str">
        <f>IF(AND(Table2711745[[#This Row],[Administrative Accounts (millions of LCU)]]&lt;&gt;"",Table2711745[[#This Row],[Survey (millions of LCU)]]&lt;&gt;""),Table2711745[[#This Row],[Administrative Accounts (millions of LCU)]]/Table2711745[[#This Row],[Survey (millions of LCU)]],"")</f>
        <v/>
      </c>
      <c r="H9" s="343" t="str">
        <f>IF(AND(Table2711745[[#This Row],[Administrativas as % of Private consumption]]&lt;&gt;"",Table2711745[[#This Row],[Survey as % of Disposable Income]]&lt;&gt;""),Table2711745[[#This Row],[Administrativas as % of Private consumption]]/Table2711745[[#This Row],[Survey as % of Disposable Income]],"")</f>
        <v/>
      </c>
    </row>
    <row r="10" spans="1:11" x14ac:dyDescent="0.2">
      <c r="A10" s="339" t="s">
        <v>878</v>
      </c>
      <c r="B10" s="340" t="s">
        <v>879</v>
      </c>
      <c r="C10" s="377"/>
      <c r="D10" s="344" t="str">
        <f t="shared" si="0"/>
        <v/>
      </c>
      <c r="E10" s="377"/>
      <c r="F10" s="342" t="str">
        <f t="shared" si="1"/>
        <v/>
      </c>
      <c r="G10" s="343" t="str">
        <f>IF(AND(Table2711745[[#This Row],[Administrative Accounts (millions of LCU)]]&lt;&gt;"",Table2711745[[#This Row],[Survey (millions of LCU)]]&lt;&gt;""),Table2711745[[#This Row],[Administrative Accounts (millions of LCU)]]/Table2711745[[#This Row],[Survey (millions of LCU)]],"")</f>
        <v/>
      </c>
      <c r="H10" s="343" t="str">
        <f>IF(AND(Table2711745[[#This Row],[Administrativas as % of Private consumption]]&lt;&gt;"",Table2711745[[#This Row],[Survey as % of Disposable Income]]&lt;&gt;""),Table2711745[[#This Row],[Administrativas as % of Private consumption]]/Table2711745[[#This Row],[Survey as % of Disposable Income]],"")</f>
        <v/>
      </c>
    </row>
    <row r="11" spans="1:11" x14ac:dyDescent="0.2">
      <c r="A11" s="339" t="s">
        <v>880</v>
      </c>
      <c r="B11" s="340" t="s">
        <v>881</v>
      </c>
      <c r="C11" s="377"/>
      <c r="D11" s="344" t="str">
        <f t="shared" si="0"/>
        <v/>
      </c>
      <c r="E11" s="377"/>
      <c r="F11" s="342" t="str">
        <f t="shared" si="1"/>
        <v/>
      </c>
      <c r="G11" s="343" t="str">
        <f>IF(AND(Table2711745[[#This Row],[Administrative Accounts (millions of LCU)]]&lt;&gt;"",Table2711745[[#This Row],[Survey (millions of LCU)]]&lt;&gt;""),Table2711745[[#This Row],[Administrative Accounts (millions of LCU)]]/Table2711745[[#This Row],[Survey (millions of LCU)]],"")</f>
        <v/>
      </c>
      <c r="H11" s="343" t="str">
        <f>IF(AND(Table2711745[[#This Row],[Administrativas as % of Private consumption]]&lt;&gt;"",Table2711745[[#This Row],[Survey as % of Disposable Income]]&lt;&gt;""),Table2711745[[#This Row],[Administrativas as % of Private consumption]]/Table2711745[[#This Row],[Survey as % of Disposable Income]],"")</f>
        <v/>
      </c>
    </row>
    <row r="12" spans="1:11" x14ac:dyDescent="0.2">
      <c r="A12" s="339" t="s">
        <v>882</v>
      </c>
      <c r="B12" s="340" t="s">
        <v>883</v>
      </c>
      <c r="C12" s="377"/>
      <c r="D12" s="344" t="str">
        <f t="shared" si="0"/>
        <v/>
      </c>
      <c r="E12" s="377"/>
      <c r="F12" s="342" t="str">
        <f t="shared" si="1"/>
        <v/>
      </c>
      <c r="G12" s="343" t="str">
        <f>IF(AND(Table2711745[[#This Row],[Administrative Accounts (millions of LCU)]]&lt;&gt;"",Table2711745[[#This Row],[Survey (millions of LCU)]]&lt;&gt;""),Table2711745[[#This Row],[Administrative Accounts (millions of LCU)]]/Table2711745[[#This Row],[Survey (millions of LCU)]],"")</f>
        <v/>
      </c>
      <c r="H12" s="343" t="str">
        <f>IF(AND(Table2711745[[#This Row],[Administrativas as % of Private consumption]]&lt;&gt;"",Table2711745[[#This Row],[Survey as % of Disposable Income]]&lt;&gt;""),Table2711745[[#This Row],[Administrativas as % of Private consumption]]/Table2711745[[#This Row],[Survey as % of Disposable Income]],"")</f>
        <v/>
      </c>
    </row>
    <row r="13" spans="1:11" x14ac:dyDescent="0.2">
      <c r="A13" s="339" t="s">
        <v>884</v>
      </c>
      <c r="B13" s="340" t="s">
        <v>206</v>
      </c>
      <c r="C13" s="377"/>
      <c r="D13" s="344" t="str">
        <f t="shared" si="0"/>
        <v/>
      </c>
      <c r="E13" s="377"/>
      <c r="F13" s="342" t="str">
        <f t="shared" si="1"/>
        <v/>
      </c>
      <c r="G13" s="343" t="str">
        <f>IF(AND(Table2711745[[#This Row],[Administrative Accounts (millions of LCU)]]&lt;&gt;"",Table2711745[[#This Row],[Survey (millions of LCU)]]&lt;&gt;""),Table2711745[[#This Row],[Administrative Accounts (millions of LCU)]]/Table2711745[[#This Row],[Survey (millions of LCU)]],"")</f>
        <v/>
      </c>
      <c r="H13" s="343" t="str">
        <f>IF(AND(Table2711745[[#This Row],[Administrativas as % of Private consumption]]&lt;&gt;"",Table2711745[[#This Row],[Survey as % of Disposable Income]]&lt;&gt;""),Table2711745[[#This Row],[Administrativas as % of Private consumption]]/Table2711745[[#This Row],[Survey as % of Disposable Income]],"")</f>
        <v/>
      </c>
    </row>
    <row r="14" spans="1:11" x14ac:dyDescent="0.2">
      <c r="A14" s="339" t="s">
        <v>886</v>
      </c>
      <c r="B14" s="340" t="s">
        <v>205</v>
      </c>
      <c r="C14" s="377"/>
      <c r="D14" s="344" t="str">
        <f t="shared" si="0"/>
        <v/>
      </c>
      <c r="E14" s="377"/>
      <c r="F14" s="342" t="str">
        <f t="shared" si="1"/>
        <v/>
      </c>
      <c r="G14" s="343" t="str">
        <f>IF(AND(Table2711745[[#This Row],[Administrative Accounts (millions of LCU)]]&lt;&gt;"",Table2711745[[#This Row],[Survey (millions of LCU)]]&lt;&gt;""),Table2711745[[#This Row],[Administrative Accounts (millions of LCU)]]/Table2711745[[#This Row],[Survey (millions of LCU)]],"")</f>
        <v/>
      </c>
      <c r="H14" s="343" t="str">
        <f>IF(AND(Table2711745[[#This Row],[Administrativas as % of Private consumption]]&lt;&gt;"",Table2711745[[#This Row],[Survey as % of Disposable Income]]&lt;&gt;""),Table2711745[[#This Row],[Administrativas as % of Private consumption]]/Table2711745[[#This Row],[Survey as % of Disposable Income]],"")</f>
        <v/>
      </c>
    </row>
    <row r="15" spans="1:11" x14ac:dyDescent="0.2">
      <c r="A15" s="339" t="s">
        <v>887</v>
      </c>
      <c r="B15" s="340" t="s">
        <v>475</v>
      </c>
      <c r="C15" s="377"/>
      <c r="D15" s="344" t="str">
        <f t="shared" si="0"/>
        <v/>
      </c>
      <c r="E15" s="377"/>
      <c r="F15" s="342" t="str">
        <f t="shared" si="1"/>
        <v/>
      </c>
      <c r="G15" s="343" t="str">
        <f>IF(AND(Table2711745[[#This Row],[Administrative Accounts (millions of LCU)]]&lt;&gt;"",Table2711745[[#This Row],[Survey (millions of LCU)]]&lt;&gt;""),Table2711745[[#This Row],[Administrative Accounts (millions of LCU)]]/Table2711745[[#This Row],[Survey (millions of LCU)]],"")</f>
        <v/>
      </c>
      <c r="H15" s="343" t="str">
        <f>IF(AND(Table2711745[[#This Row],[Administrativas as % of Private consumption]]&lt;&gt;"",Table2711745[[#This Row],[Survey as % of Disposable Income]]&lt;&gt;""),Table2711745[[#This Row],[Administrativas as % of Private consumption]]/Table2711745[[#This Row],[Survey as % of Disposable Income]],"")</f>
        <v/>
      </c>
    </row>
    <row r="16" spans="1:11" x14ac:dyDescent="0.2">
      <c r="A16" s="339" t="s">
        <v>888</v>
      </c>
      <c r="B16" s="340" t="s">
        <v>474</v>
      </c>
      <c r="C16" s="377"/>
      <c r="D16" s="344" t="str">
        <f t="shared" si="0"/>
        <v/>
      </c>
      <c r="E16" s="377"/>
      <c r="F16" s="342" t="str">
        <f t="shared" si="1"/>
        <v/>
      </c>
      <c r="G16" s="343" t="str">
        <f>IF(AND(Table2711745[[#This Row],[Administrative Accounts (millions of LCU)]]&lt;&gt;"",Table2711745[[#This Row],[Survey (millions of LCU)]]&lt;&gt;""),Table2711745[[#This Row],[Administrative Accounts (millions of LCU)]]/Table2711745[[#This Row],[Survey (millions of LCU)]],"")</f>
        <v/>
      </c>
      <c r="H16" s="343" t="str">
        <f>IF(AND(Table2711745[[#This Row],[Administrativas as % of Private consumption]]&lt;&gt;"",Table2711745[[#This Row],[Survey as % of Disposable Income]]&lt;&gt;""),Table2711745[[#This Row],[Administrativas as % of Private consumption]]/Table2711745[[#This Row],[Survey as % of Disposable Income]],"")</f>
        <v/>
      </c>
    </row>
    <row r="17" spans="1:10" x14ac:dyDescent="0.2">
      <c r="A17" s="339" t="s">
        <v>889</v>
      </c>
      <c r="B17" s="345" t="s">
        <v>890</v>
      </c>
      <c r="C17" s="378"/>
      <c r="D17" s="344" t="str">
        <f t="shared" si="0"/>
        <v/>
      </c>
      <c r="E17" s="378"/>
      <c r="F17" s="342" t="str">
        <f t="shared" si="1"/>
        <v/>
      </c>
      <c r="G17" s="343" t="str">
        <f>IF(AND(Table2711745[[#This Row],[Administrative Accounts (millions of LCU)]]&lt;&gt;"",Table2711745[[#This Row],[Survey (millions of LCU)]]&lt;&gt;""),Table2711745[[#This Row],[Administrative Accounts (millions of LCU)]]/Table2711745[[#This Row],[Survey (millions of LCU)]],"")</f>
        <v/>
      </c>
      <c r="H17" s="343" t="str">
        <f>IF(AND(Table2711745[[#This Row],[Administrativas as % of Private consumption]]&lt;&gt;"",Table2711745[[#This Row],[Survey as % of Disposable Income]]&lt;&gt;""),Table2711745[[#This Row],[Administrativas as % of Private consumption]]/Table2711745[[#This Row],[Survey as % of Disposable Income]],"")</f>
        <v/>
      </c>
    </row>
    <row r="18" spans="1:10" x14ac:dyDescent="0.2">
      <c r="A18" s="339" t="s">
        <v>891</v>
      </c>
      <c r="B18" s="340" t="s">
        <v>892</v>
      </c>
      <c r="C18" s="377"/>
      <c r="D18" s="344" t="str">
        <f t="shared" si="0"/>
        <v/>
      </c>
      <c r="E18" s="377"/>
      <c r="F18" s="342" t="str">
        <f t="shared" si="1"/>
        <v/>
      </c>
      <c r="G18" s="343" t="str">
        <f>IF(AND(Table2711745[[#This Row],[Administrative Accounts (millions of LCU)]]&lt;&gt;"",Table2711745[[#This Row],[Survey (millions of LCU)]]&lt;&gt;""),Table2711745[[#This Row],[Administrative Accounts (millions of LCU)]]/Table2711745[[#This Row],[Survey (millions of LCU)]],"")</f>
        <v/>
      </c>
      <c r="H18" s="343" t="str">
        <f>IF(AND(Table2711745[[#This Row],[Administrativas as % of Private consumption]]&lt;&gt;"",Table2711745[[#This Row],[Survey as % of Disposable Income]]&lt;&gt;""),Table2711745[[#This Row],[Administrativas as % of Private consumption]]/Table2711745[[#This Row],[Survey as % of Disposable Income]],"")</f>
        <v/>
      </c>
    </row>
    <row r="19" spans="1:10" x14ac:dyDescent="0.2">
      <c r="A19" s="339" t="s">
        <v>893</v>
      </c>
      <c r="B19" s="346" t="s">
        <v>894</v>
      </c>
      <c r="C19" s="379"/>
      <c r="D19" s="347" t="str">
        <f t="shared" si="0"/>
        <v/>
      </c>
      <c r="E19" s="379"/>
      <c r="F19" s="342" t="str">
        <f t="shared" si="1"/>
        <v/>
      </c>
      <c r="G19" s="348" t="str">
        <f>IF(AND(Table2711745[[#This Row],[Administrative Accounts (millions of LCU)]]&lt;&gt;"",Table2711745[[#This Row],[Survey (millions of LCU)]]&lt;&gt;""),Table2711745[[#This Row],[Administrative Accounts (millions of LCU)]]/Table2711745[[#This Row],[Survey (millions of LCU)]],"")</f>
        <v/>
      </c>
      <c r="H19" s="343" t="str">
        <f>IF(AND(Table2711745[[#This Row],[Administrativas as % of Private consumption]]&lt;&gt;"",Table2711745[[#This Row],[Survey as % of Disposable Income]]&lt;&gt;""),Table2711745[[#This Row],[Administrativas as % of Private consumption]]/Table2711745[[#This Row],[Survey as % of Disposable Income]],"")</f>
        <v/>
      </c>
    </row>
    <row r="20" spans="1:10" x14ac:dyDescent="0.2">
      <c r="A20" s="349"/>
      <c r="B20" s="350"/>
      <c r="C20" s="351"/>
      <c r="D20" s="352" t="str">
        <f t="shared" si="0"/>
        <v/>
      </c>
      <c r="E20" s="351"/>
      <c r="F20" s="353" t="str">
        <f t="shared" si="1"/>
        <v/>
      </c>
      <c r="G20" s="354" t="str">
        <f>IF(AND(Table2711745[[#This Row],[Administrative Accounts (millions of LCU)]]&lt;&gt;"",Table2711745[[#This Row],[Survey (millions of LCU)]]&lt;&gt;""),Table2711745[[#This Row],[Administrative Accounts (millions of LCU)]]/Table2711745[[#This Row],[Survey (millions of LCU)]],"")</f>
        <v/>
      </c>
      <c r="H20" s="354"/>
    </row>
    <row r="21" spans="1:10" x14ac:dyDescent="0.2">
      <c r="B21" s="355" t="s">
        <v>895</v>
      </c>
    </row>
    <row r="24" spans="1:10" ht="16" x14ac:dyDescent="0.2">
      <c r="B24" s="665" t="s">
        <v>899</v>
      </c>
      <c r="C24" s="665"/>
      <c r="D24" s="665"/>
      <c r="E24" s="665"/>
      <c r="F24" s="665"/>
      <c r="G24" s="665"/>
      <c r="H24" s="665"/>
      <c r="I24" s="665"/>
      <c r="J24" s="665"/>
    </row>
    <row r="25" spans="1:10" ht="42" customHeight="1" x14ac:dyDescent="0.2">
      <c r="B25" s="356" t="s">
        <v>903</v>
      </c>
      <c r="C25" s="357" t="s">
        <v>877</v>
      </c>
      <c r="D25" s="357" t="s">
        <v>879</v>
      </c>
      <c r="E25" s="357" t="s">
        <v>881</v>
      </c>
      <c r="F25" s="357" t="s">
        <v>883</v>
      </c>
      <c r="G25" s="357" t="s">
        <v>885</v>
      </c>
      <c r="H25" s="357" t="s">
        <v>205</v>
      </c>
      <c r="I25" s="357" t="s">
        <v>475</v>
      </c>
      <c r="J25" s="358" t="s">
        <v>474</v>
      </c>
    </row>
    <row r="26" spans="1:10" x14ac:dyDescent="0.2">
      <c r="B26" s="359" t="str">
        <f>Table1610644[[#Headers],[Direct tax]]</f>
        <v>Direct tax</v>
      </c>
      <c r="C26" s="360" t="str">
        <f t="shared" ref="C26:C33" si="2">IF(AND(C9&lt;&gt;"",$C$9&lt;&gt;""),$C$9/C9,"")</f>
        <v/>
      </c>
      <c r="D26" s="360" t="str">
        <f t="shared" ref="D26:D33" si="3">IF(AND(C9&lt;&gt;"",$C$10&lt;&gt;""),$C$10/C9,"")</f>
        <v/>
      </c>
      <c r="E26" s="360" t="str">
        <f t="shared" ref="E26:E33" si="4">IF(AND(C9&lt;&gt;"",$C$11&lt;&gt;""),$C$11/C9,"")</f>
        <v/>
      </c>
      <c r="F26" s="360" t="str">
        <f t="shared" ref="F26:F33" si="5">IF(AND(C9&lt;&gt;"",$C$12&lt;&gt;""),$C$12/C9,"")</f>
        <v/>
      </c>
      <c r="G26" s="360" t="str">
        <f t="shared" ref="G26:G33" si="6">IF(AND(C9&lt;&gt;"",$C$13&lt;&gt;""),$C$13/C9,"")</f>
        <v/>
      </c>
      <c r="H26" s="360" t="str">
        <f t="shared" ref="H26:H33" si="7">IF(AND(C9&lt;&gt;"",$C$14&lt;&gt;""),$C$14/C9,"")</f>
        <v/>
      </c>
      <c r="I26" s="360" t="str">
        <f t="shared" ref="I26:I33" si="8">IF(AND(C9&lt;&gt;"",$C$15&lt;&gt;""),$C$15/C9,"")</f>
        <v/>
      </c>
      <c r="J26" s="360" t="str">
        <f t="shared" ref="J26:J33" si="9">IF(AND(C9&lt;&gt;"",$C$16&lt;&gt;""),$C$16/C9,"")</f>
        <v/>
      </c>
    </row>
    <row r="27" spans="1:10" x14ac:dyDescent="0.2">
      <c r="B27" s="362" t="str">
        <f>Table1610644[[#Headers],[Direct transfers without contributory pensions]]</f>
        <v>Direct transfers without contributory pensions</v>
      </c>
      <c r="C27" s="363" t="str">
        <f t="shared" si="2"/>
        <v/>
      </c>
      <c r="D27" s="364" t="str">
        <f t="shared" si="3"/>
        <v/>
      </c>
      <c r="E27" s="361" t="str">
        <f t="shared" si="4"/>
        <v/>
      </c>
      <c r="F27" s="361" t="str">
        <f t="shared" si="5"/>
        <v/>
      </c>
      <c r="G27" s="361" t="str">
        <f t="shared" si="6"/>
        <v/>
      </c>
      <c r="H27" s="361" t="str">
        <f t="shared" si="7"/>
        <v/>
      </c>
      <c r="I27" s="361" t="str">
        <f t="shared" si="8"/>
        <v/>
      </c>
      <c r="J27" s="361" t="str">
        <f t="shared" si="9"/>
        <v/>
      </c>
    </row>
    <row r="28" spans="1:10" x14ac:dyDescent="0.2">
      <c r="B28" s="362" t="str">
        <f>Table1610644[[#Headers],[Contributory pensions]]</f>
        <v>Contributory pensions</v>
      </c>
      <c r="C28" s="363" t="str">
        <f t="shared" si="2"/>
        <v/>
      </c>
      <c r="D28" s="364" t="str">
        <f t="shared" si="3"/>
        <v/>
      </c>
      <c r="E28" s="361" t="str">
        <f t="shared" si="4"/>
        <v/>
      </c>
      <c r="F28" s="361" t="str">
        <f t="shared" si="5"/>
        <v/>
      </c>
      <c r="G28" s="361" t="str">
        <f t="shared" si="6"/>
        <v/>
      </c>
      <c r="H28" s="361" t="str">
        <f t="shared" si="7"/>
        <v/>
      </c>
      <c r="I28" s="361" t="str">
        <f t="shared" si="8"/>
        <v/>
      </c>
      <c r="J28" s="361" t="str">
        <f t="shared" si="9"/>
        <v/>
      </c>
    </row>
    <row r="29" spans="1:10" x14ac:dyDescent="0.2">
      <c r="B29" s="362" t="str">
        <f>Table1610644[[#Headers],[Direct transfers plus pensions]]</f>
        <v>Direct transfers plus pensions</v>
      </c>
      <c r="C29" s="363" t="str">
        <f t="shared" si="2"/>
        <v/>
      </c>
      <c r="D29" s="364" t="str">
        <f t="shared" si="3"/>
        <v/>
      </c>
      <c r="E29" s="361" t="str">
        <f t="shared" si="4"/>
        <v/>
      </c>
      <c r="F29" s="361" t="str">
        <f t="shared" si="5"/>
        <v/>
      </c>
      <c r="G29" s="361" t="str">
        <f t="shared" si="6"/>
        <v/>
      </c>
      <c r="H29" s="361" t="str">
        <f t="shared" si="7"/>
        <v/>
      </c>
      <c r="I29" s="361" t="str">
        <f t="shared" si="8"/>
        <v/>
      </c>
      <c r="J29" s="361" t="str">
        <f t="shared" si="9"/>
        <v/>
      </c>
    </row>
    <row r="30" spans="1:10" x14ac:dyDescent="0.2">
      <c r="B30" s="362" t="str">
        <f>Table1610644[[#Headers],[Indirect tax]]</f>
        <v>Indirect tax</v>
      </c>
      <c r="C30" s="363" t="str">
        <f t="shared" si="2"/>
        <v/>
      </c>
      <c r="D30" s="364" t="str">
        <f t="shared" si="3"/>
        <v/>
      </c>
      <c r="E30" s="361" t="str">
        <f t="shared" si="4"/>
        <v/>
      </c>
      <c r="F30" s="361" t="str">
        <f t="shared" si="5"/>
        <v/>
      </c>
      <c r="G30" s="361" t="str">
        <f t="shared" si="6"/>
        <v/>
      </c>
      <c r="H30" s="361" t="str">
        <f t="shared" si="7"/>
        <v/>
      </c>
      <c r="I30" s="361" t="str">
        <f t="shared" si="8"/>
        <v/>
      </c>
      <c r="J30" s="361" t="str">
        <f t="shared" si="9"/>
        <v/>
      </c>
    </row>
    <row r="31" spans="1:10" x14ac:dyDescent="0.2">
      <c r="B31" s="362" t="str">
        <f>Table1610644[[#Headers],[Indirect subsidies]]</f>
        <v>Indirect subsidies</v>
      </c>
      <c r="C31" s="363" t="str">
        <f t="shared" si="2"/>
        <v/>
      </c>
      <c r="D31" s="364" t="str">
        <f t="shared" si="3"/>
        <v/>
      </c>
      <c r="E31" s="361" t="str">
        <f t="shared" si="4"/>
        <v/>
      </c>
      <c r="F31" s="361" t="str">
        <f t="shared" si="5"/>
        <v/>
      </c>
      <c r="G31" s="361" t="str">
        <f t="shared" si="6"/>
        <v/>
      </c>
      <c r="H31" s="361" t="str">
        <f t="shared" si="7"/>
        <v/>
      </c>
      <c r="I31" s="361" t="str">
        <f t="shared" si="8"/>
        <v/>
      </c>
      <c r="J31" s="361" t="str">
        <f t="shared" si="9"/>
        <v/>
      </c>
    </row>
    <row r="32" spans="1:10" x14ac:dyDescent="0.2">
      <c r="B32" s="362" t="str">
        <f>Table1610644[[#Headers],[Education]]</f>
        <v>Education</v>
      </c>
      <c r="C32" s="363" t="str">
        <f t="shared" si="2"/>
        <v/>
      </c>
      <c r="D32" s="364" t="str">
        <f t="shared" si="3"/>
        <v/>
      </c>
      <c r="E32" s="361" t="str">
        <f t="shared" si="4"/>
        <v/>
      </c>
      <c r="F32" s="361" t="str">
        <f t="shared" si="5"/>
        <v/>
      </c>
      <c r="G32" s="361" t="str">
        <f t="shared" si="6"/>
        <v/>
      </c>
      <c r="H32" s="361" t="str">
        <f t="shared" si="7"/>
        <v/>
      </c>
      <c r="I32" s="361" t="str">
        <f t="shared" si="8"/>
        <v/>
      </c>
      <c r="J32" s="361" t="str">
        <f t="shared" si="9"/>
        <v/>
      </c>
    </row>
    <row r="33" spans="2:12" x14ac:dyDescent="0.2">
      <c r="B33" s="362" t="str">
        <f>Table1610644[[#Headers],[Health]]</f>
        <v>Health</v>
      </c>
      <c r="C33" s="363" t="str">
        <f t="shared" si="2"/>
        <v/>
      </c>
      <c r="D33" s="364" t="str">
        <f t="shared" si="3"/>
        <v/>
      </c>
      <c r="E33" s="361" t="str">
        <f t="shared" si="4"/>
        <v/>
      </c>
      <c r="F33" s="361" t="str">
        <f t="shared" si="5"/>
        <v/>
      </c>
      <c r="G33" s="361" t="str">
        <f t="shared" si="6"/>
        <v/>
      </c>
      <c r="H33" s="361" t="str">
        <f t="shared" si="7"/>
        <v/>
      </c>
      <c r="I33" s="361" t="str">
        <f t="shared" si="8"/>
        <v/>
      </c>
      <c r="J33" s="361" t="str">
        <f t="shared" si="9"/>
        <v/>
      </c>
      <c r="L33" s="365"/>
    </row>
    <row r="34" spans="2:12" x14ac:dyDescent="0.2">
      <c r="B34" s="366"/>
      <c r="C34" s="366"/>
      <c r="D34" s="366"/>
      <c r="E34" s="366"/>
      <c r="F34" s="366"/>
      <c r="G34" s="366"/>
      <c r="H34" s="366"/>
      <c r="I34" s="366"/>
      <c r="J34" s="366"/>
      <c r="L34" s="367"/>
    </row>
    <row r="35" spans="2:12" x14ac:dyDescent="0.2">
      <c r="C35" s="360"/>
      <c r="D35" s="360"/>
      <c r="E35" s="360"/>
      <c r="F35" s="360"/>
      <c r="G35" s="360"/>
      <c r="H35" s="360"/>
      <c r="I35" s="360"/>
      <c r="J35" s="360"/>
    </row>
    <row r="36" spans="2:12" ht="16" x14ac:dyDescent="0.2">
      <c r="B36" s="665" t="s">
        <v>900</v>
      </c>
      <c r="C36" s="665"/>
      <c r="D36" s="665"/>
      <c r="E36" s="665"/>
      <c r="F36" s="665"/>
      <c r="G36" s="665"/>
      <c r="H36" s="665"/>
      <c r="I36" s="665"/>
      <c r="J36" s="665"/>
    </row>
    <row r="37" spans="2:12" ht="42" x14ac:dyDescent="0.2">
      <c r="B37" s="356" t="s">
        <v>903</v>
      </c>
      <c r="C37" s="357" t="s">
        <v>877</v>
      </c>
      <c r="D37" s="357" t="s">
        <v>879</v>
      </c>
      <c r="E37" s="357" t="s">
        <v>881</v>
      </c>
      <c r="F37" s="357" t="s">
        <v>883</v>
      </c>
      <c r="G37" s="357" t="s">
        <v>885</v>
      </c>
      <c r="H37" s="357" t="s">
        <v>205</v>
      </c>
      <c r="I37" s="357" t="s">
        <v>475</v>
      </c>
      <c r="J37" s="358" t="s">
        <v>474</v>
      </c>
      <c r="L37" s="368"/>
    </row>
    <row r="38" spans="2:12" x14ac:dyDescent="0.2">
      <c r="B38" s="359" t="str">
        <f>Table161041246[[#Headers],[Direct tax]]</f>
        <v>Direct tax</v>
      </c>
      <c r="C38" s="360" t="str">
        <f t="shared" ref="C38:C45" si="10">IF(AND(E9&lt;&gt;"",$E$9&lt;&gt;""),$E$9/E9,"")</f>
        <v/>
      </c>
      <c r="D38" s="360" t="str">
        <f t="shared" ref="D38:D45" si="11">IF(AND(E9&lt;&gt;"",$E$10&lt;&gt;""),$E$10/E9,"")</f>
        <v/>
      </c>
      <c r="E38" s="360" t="str">
        <f t="shared" ref="E38:E45" si="12">IF(AND(E9&lt;&gt;"",$E$11&lt;&gt;""),$E$11/E9,"")</f>
        <v/>
      </c>
      <c r="F38" s="360" t="str">
        <f t="shared" ref="F38:F45" si="13">IF(AND(E9&lt;&gt;"",$E$12&lt;&gt;""),$E$12/E9,"")</f>
        <v/>
      </c>
      <c r="G38" s="360" t="str">
        <f t="shared" ref="G38:G45" si="14">IF(AND(E9&lt;&gt;"",$E$13&lt;&gt;""),$E$13/E9,"")</f>
        <v/>
      </c>
      <c r="H38" s="360" t="str">
        <f t="shared" ref="H38:H45" si="15">IF(AND(E9&lt;&gt;"",$E$14&lt;&gt;""),$E$14/E9,"")</f>
        <v/>
      </c>
      <c r="I38" s="360" t="str">
        <f t="shared" ref="I38:I45" si="16">IF(AND(E9&lt;&gt;"",$E$15&lt;&gt;""),$E$15/E9,"")</f>
        <v/>
      </c>
      <c r="J38" s="360" t="str">
        <f t="shared" ref="J38:J45" si="17">IF(AND(E9&lt;&gt;"",$E$16&lt;&gt;""),$E$16/E9,"")</f>
        <v/>
      </c>
    </row>
    <row r="39" spans="2:12" x14ac:dyDescent="0.2">
      <c r="B39" s="362" t="str">
        <f>Table161041246[[#Headers],[Direct transfers without contributory pensions]]</f>
        <v>Direct transfers without contributory pensions</v>
      </c>
      <c r="C39" s="369" t="str">
        <f t="shared" si="10"/>
        <v/>
      </c>
      <c r="D39" s="364" t="str">
        <f t="shared" si="11"/>
        <v/>
      </c>
      <c r="E39" s="361" t="str">
        <f t="shared" si="12"/>
        <v/>
      </c>
      <c r="F39" s="361" t="str">
        <f t="shared" si="13"/>
        <v/>
      </c>
      <c r="G39" s="361" t="str">
        <f t="shared" si="14"/>
        <v/>
      </c>
      <c r="H39" s="361" t="str">
        <f t="shared" si="15"/>
        <v/>
      </c>
      <c r="I39" s="361" t="str">
        <f t="shared" si="16"/>
        <v/>
      </c>
      <c r="J39" s="361" t="str">
        <f t="shared" si="17"/>
        <v/>
      </c>
    </row>
    <row r="40" spans="2:12" x14ac:dyDescent="0.2">
      <c r="B40" s="362" t="str">
        <f>Table161041246[[#Headers],[Contributory pensions]]</f>
        <v>Contributory pensions</v>
      </c>
      <c r="C40" s="369" t="str">
        <f t="shared" si="10"/>
        <v/>
      </c>
      <c r="D40" s="364" t="str">
        <f t="shared" si="11"/>
        <v/>
      </c>
      <c r="E40" s="361" t="str">
        <f t="shared" si="12"/>
        <v/>
      </c>
      <c r="F40" s="361" t="str">
        <f t="shared" si="13"/>
        <v/>
      </c>
      <c r="G40" s="361" t="str">
        <f t="shared" si="14"/>
        <v/>
      </c>
      <c r="H40" s="361" t="str">
        <f t="shared" si="15"/>
        <v/>
      </c>
      <c r="I40" s="361" t="str">
        <f t="shared" si="16"/>
        <v/>
      </c>
      <c r="J40" s="361" t="str">
        <f t="shared" si="17"/>
        <v/>
      </c>
    </row>
    <row r="41" spans="2:12" x14ac:dyDescent="0.2">
      <c r="B41" s="362" t="str">
        <f>Table161041246[[#Headers],[Direct transfers plus pensions]]</f>
        <v>Direct transfers plus pensions</v>
      </c>
      <c r="C41" s="369" t="str">
        <f t="shared" si="10"/>
        <v/>
      </c>
      <c r="D41" s="364" t="str">
        <f t="shared" si="11"/>
        <v/>
      </c>
      <c r="E41" s="361" t="str">
        <f t="shared" si="12"/>
        <v/>
      </c>
      <c r="F41" s="361" t="str">
        <f t="shared" si="13"/>
        <v/>
      </c>
      <c r="G41" s="361" t="str">
        <f t="shared" si="14"/>
        <v/>
      </c>
      <c r="H41" s="361" t="str">
        <f t="shared" si="15"/>
        <v/>
      </c>
      <c r="I41" s="361" t="str">
        <f t="shared" si="16"/>
        <v/>
      </c>
      <c r="J41" s="361" t="str">
        <f t="shared" si="17"/>
        <v/>
      </c>
    </row>
    <row r="42" spans="2:12" x14ac:dyDescent="0.2">
      <c r="B42" s="362" t="str">
        <f>Table161041246[[#Headers],[Indirect tax]]</f>
        <v>Indirect tax</v>
      </c>
      <c r="C42" s="369" t="str">
        <f t="shared" si="10"/>
        <v/>
      </c>
      <c r="D42" s="364" t="str">
        <f t="shared" si="11"/>
        <v/>
      </c>
      <c r="E42" s="361" t="str">
        <f t="shared" si="12"/>
        <v/>
      </c>
      <c r="F42" s="361" t="str">
        <f t="shared" si="13"/>
        <v/>
      </c>
      <c r="G42" s="361" t="str">
        <f t="shared" si="14"/>
        <v/>
      </c>
      <c r="H42" s="361" t="str">
        <f t="shared" si="15"/>
        <v/>
      </c>
      <c r="I42" s="361" t="str">
        <f t="shared" si="16"/>
        <v/>
      </c>
      <c r="J42" s="361" t="str">
        <f t="shared" si="17"/>
        <v/>
      </c>
    </row>
    <row r="43" spans="2:12" x14ac:dyDescent="0.2">
      <c r="B43" s="362" t="str">
        <f>Table161041246[[#Headers],[Indirect subsidies]]</f>
        <v>Indirect subsidies</v>
      </c>
      <c r="C43" s="369" t="str">
        <f t="shared" si="10"/>
        <v/>
      </c>
      <c r="D43" s="364" t="str">
        <f t="shared" si="11"/>
        <v/>
      </c>
      <c r="E43" s="361" t="str">
        <f t="shared" si="12"/>
        <v/>
      </c>
      <c r="F43" s="361" t="str">
        <f t="shared" si="13"/>
        <v/>
      </c>
      <c r="G43" s="361" t="str">
        <f t="shared" si="14"/>
        <v/>
      </c>
      <c r="H43" s="361" t="str">
        <f t="shared" si="15"/>
        <v/>
      </c>
      <c r="I43" s="361" t="str">
        <f t="shared" si="16"/>
        <v/>
      </c>
      <c r="J43" s="361" t="str">
        <f t="shared" si="17"/>
        <v/>
      </c>
    </row>
    <row r="44" spans="2:12" x14ac:dyDescent="0.2">
      <c r="B44" s="362" t="str">
        <f>Table161041246[[#Headers],[Education]]</f>
        <v>Education</v>
      </c>
      <c r="C44" s="369" t="str">
        <f t="shared" si="10"/>
        <v/>
      </c>
      <c r="D44" s="364" t="str">
        <f t="shared" si="11"/>
        <v/>
      </c>
      <c r="E44" s="361" t="str">
        <f t="shared" si="12"/>
        <v/>
      </c>
      <c r="F44" s="361" t="str">
        <f t="shared" si="13"/>
        <v/>
      </c>
      <c r="G44" s="361" t="str">
        <f t="shared" si="14"/>
        <v/>
      </c>
      <c r="H44" s="361" t="str">
        <f t="shared" si="15"/>
        <v/>
      </c>
      <c r="I44" s="361" t="str">
        <f t="shared" si="16"/>
        <v/>
      </c>
      <c r="J44" s="361" t="str">
        <f t="shared" si="17"/>
        <v/>
      </c>
    </row>
    <row r="45" spans="2:12" x14ac:dyDescent="0.2">
      <c r="B45" s="362" t="str">
        <f>Table161041246[[#Headers],[Health]]</f>
        <v>Health</v>
      </c>
      <c r="C45" s="363" t="str">
        <f t="shared" si="10"/>
        <v/>
      </c>
      <c r="D45" s="364" t="str">
        <f t="shared" si="11"/>
        <v/>
      </c>
      <c r="E45" s="361" t="str">
        <f t="shared" si="12"/>
        <v/>
      </c>
      <c r="F45" s="361" t="str">
        <f t="shared" si="13"/>
        <v/>
      </c>
      <c r="G45" s="361" t="str">
        <f t="shared" si="14"/>
        <v/>
      </c>
      <c r="H45" s="361" t="str">
        <f t="shared" si="15"/>
        <v/>
      </c>
      <c r="I45" s="361" t="str">
        <f t="shared" si="16"/>
        <v/>
      </c>
      <c r="J45" s="361" t="str">
        <f t="shared" si="17"/>
        <v/>
      </c>
    </row>
    <row r="48" spans="2:12" ht="16" x14ac:dyDescent="0.2">
      <c r="B48" s="666" t="s">
        <v>901</v>
      </c>
      <c r="C48" s="666"/>
      <c r="D48" s="666"/>
      <c r="E48" s="666"/>
      <c r="F48" s="666"/>
      <c r="G48" s="666"/>
      <c r="H48" s="666"/>
      <c r="I48" s="666"/>
      <c r="J48" s="666"/>
    </row>
    <row r="49" spans="2:10" ht="42" x14ac:dyDescent="0.2">
      <c r="B49" s="356" t="s">
        <v>902</v>
      </c>
      <c r="C49" s="357" t="s">
        <v>877</v>
      </c>
      <c r="D49" s="357" t="s">
        <v>879</v>
      </c>
      <c r="E49" s="357" t="s">
        <v>881</v>
      </c>
      <c r="F49" s="357" t="s">
        <v>883</v>
      </c>
      <c r="G49" s="357" t="s">
        <v>885</v>
      </c>
      <c r="H49" s="357" t="s">
        <v>205</v>
      </c>
      <c r="I49" s="357" t="s">
        <v>475</v>
      </c>
      <c r="J49" s="358" t="s">
        <v>474</v>
      </c>
    </row>
    <row r="50" spans="2:10" x14ac:dyDescent="0.2">
      <c r="B50" s="359" t="str">
        <f>Table1610451347[[#Headers],[Direct tax]]</f>
        <v>Direct tax</v>
      </c>
      <c r="C50" s="369" t="str">
        <f t="shared" ref="C50:C57" si="18">IF(AND(C26&lt;&gt;"",C38&lt;&gt;""),C26/C38,"")</f>
        <v/>
      </c>
      <c r="D50" s="369" t="str">
        <f t="shared" ref="D50:D57" si="19">IF(AND(D26&lt;&gt;"",D38&lt;&gt;""),D26/D38,"")</f>
        <v/>
      </c>
      <c r="E50" s="369" t="str">
        <f t="shared" ref="E50:E57" si="20">IF(AND(E26&lt;&gt;"",E38&lt;&gt;""),E26/E38,"")</f>
        <v/>
      </c>
      <c r="F50" s="369" t="str">
        <f t="shared" ref="F50:F57" si="21">IF(AND(F26&lt;&gt;"",F38&lt;&gt;""),F26/F38,"")</f>
        <v/>
      </c>
      <c r="G50" s="369" t="str">
        <f t="shared" ref="G50:G57" si="22">IF(AND(G26&lt;&gt;"",G38&lt;&gt;""),G26/G38,"")</f>
        <v/>
      </c>
      <c r="H50" s="369" t="str">
        <f t="shared" ref="H50:H57" si="23">IF(AND(H26&lt;&gt;"",H38&lt;&gt;""),H26/H38,"")</f>
        <v/>
      </c>
      <c r="I50" s="369" t="str">
        <f t="shared" ref="I50:I57" si="24">IF(AND(I26&lt;&gt;"",I38&lt;&gt;""),I26/I38,"")</f>
        <v/>
      </c>
      <c r="J50" s="369" t="str">
        <f t="shared" ref="J50:J57" si="25">IF(AND(J26&lt;&gt;"",J38&lt;&gt;""),J26/J38,"")</f>
        <v/>
      </c>
    </row>
    <row r="51" spans="2:10" x14ac:dyDescent="0.2">
      <c r="B51" s="362" t="str">
        <f>Table1610451347[[#Headers],[Direct transfers without contributory pensions]]</f>
        <v>Direct transfers without contributory pensions</v>
      </c>
      <c r="C51" s="369" t="str">
        <f t="shared" si="18"/>
        <v/>
      </c>
      <c r="D51" s="364" t="str">
        <f t="shared" si="19"/>
        <v/>
      </c>
      <c r="E51" s="361" t="str">
        <f t="shared" si="20"/>
        <v/>
      </c>
      <c r="F51" s="361" t="str">
        <f t="shared" si="21"/>
        <v/>
      </c>
      <c r="G51" s="361" t="str">
        <f t="shared" si="22"/>
        <v/>
      </c>
      <c r="H51" s="361" t="str">
        <f t="shared" si="23"/>
        <v/>
      </c>
      <c r="I51" s="361" t="str">
        <f t="shared" si="24"/>
        <v/>
      </c>
      <c r="J51" s="361" t="str">
        <f t="shared" si="25"/>
        <v/>
      </c>
    </row>
    <row r="52" spans="2:10" x14ac:dyDescent="0.2">
      <c r="B52" s="362" t="str">
        <f>Table1610451347[[#Headers],[Contributory pensions]]</f>
        <v>Contributory pensions</v>
      </c>
      <c r="C52" s="369" t="str">
        <f t="shared" si="18"/>
        <v/>
      </c>
      <c r="D52" s="364" t="str">
        <f t="shared" si="19"/>
        <v/>
      </c>
      <c r="E52" s="361" t="str">
        <f t="shared" si="20"/>
        <v/>
      </c>
      <c r="F52" s="361" t="str">
        <f t="shared" si="21"/>
        <v/>
      </c>
      <c r="G52" s="361" t="str">
        <f t="shared" si="22"/>
        <v/>
      </c>
      <c r="H52" s="361" t="str">
        <f t="shared" si="23"/>
        <v/>
      </c>
      <c r="I52" s="361" t="str">
        <f t="shared" si="24"/>
        <v/>
      </c>
      <c r="J52" s="361" t="str">
        <f t="shared" si="25"/>
        <v/>
      </c>
    </row>
    <row r="53" spans="2:10" x14ac:dyDescent="0.2">
      <c r="B53" s="362" t="str">
        <f>Table1610451347[[#Headers],[Direct transfers plus pensions]]</f>
        <v>Direct transfers plus pensions</v>
      </c>
      <c r="C53" s="369" t="str">
        <f t="shared" si="18"/>
        <v/>
      </c>
      <c r="D53" s="364" t="str">
        <f t="shared" si="19"/>
        <v/>
      </c>
      <c r="E53" s="361" t="str">
        <f t="shared" si="20"/>
        <v/>
      </c>
      <c r="F53" s="361" t="str">
        <f t="shared" si="21"/>
        <v/>
      </c>
      <c r="G53" s="361" t="str">
        <f t="shared" si="22"/>
        <v/>
      </c>
      <c r="H53" s="361" t="str">
        <f t="shared" si="23"/>
        <v/>
      </c>
      <c r="I53" s="361" t="str">
        <f t="shared" si="24"/>
        <v/>
      </c>
      <c r="J53" s="361" t="str">
        <f t="shared" si="25"/>
        <v/>
      </c>
    </row>
    <row r="54" spans="2:10" x14ac:dyDescent="0.2">
      <c r="B54" s="362" t="str">
        <f>Table1610451347[[#Headers],[Indirect tax]]</f>
        <v>Indirect tax</v>
      </c>
      <c r="C54" s="369" t="str">
        <f t="shared" si="18"/>
        <v/>
      </c>
      <c r="D54" s="364" t="str">
        <f t="shared" si="19"/>
        <v/>
      </c>
      <c r="E54" s="361" t="str">
        <f t="shared" si="20"/>
        <v/>
      </c>
      <c r="F54" s="361" t="str">
        <f t="shared" si="21"/>
        <v/>
      </c>
      <c r="G54" s="361" t="str">
        <f t="shared" si="22"/>
        <v/>
      </c>
      <c r="H54" s="361" t="str">
        <f t="shared" si="23"/>
        <v/>
      </c>
      <c r="I54" s="361" t="str">
        <f t="shared" si="24"/>
        <v/>
      </c>
      <c r="J54" s="361" t="str">
        <f t="shared" si="25"/>
        <v/>
      </c>
    </row>
    <row r="55" spans="2:10" x14ac:dyDescent="0.2">
      <c r="B55" s="362" t="str">
        <f>Table1610451347[[#Headers],[Indirect subsidies]]</f>
        <v>Indirect subsidies</v>
      </c>
      <c r="C55" s="369" t="str">
        <f t="shared" si="18"/>
        <v/>
      </c>
      <c r="D55" s="364" t="str">
        <f t="shared" si="19"/>
        <v/>
      </c>
      <c r="E55" s="361" t="str">
        <f t="shared" si="20"/>
        <v/>
      </c>
      <c r="F55" s="361" t="str">
        <f t="shared" si="21"/>
        <v/>
      </c>
      <c r="G55" s="361" t="str">
        <f t="shared" si="22"/>
        <v/>
      </c>
      <c r="H55" s="361" t="str">
        <f t="shared" si="23"/>
        <v/>
      </c>
      <c r="I55" s="361" t="str">
        <f t="shared" si="24"/>
        <v/>
      </c>
      <c r="J55" s="361" t="str">
        <f t="shared" si="25"/>
        <v/>
      </c>
    </row>
    <row r="56" spans="2:10" x14ac:dyDescent="0.2">
      <c r="B56" s="362" t="str">
        <f>Table1610451347[[#Headers],[Education]]</f>
        <v>Education</v>
      </c>
      <c r="C56" s="369" t="str">
        <f t="shared" si="18"/>
        <v/>
      </c>
      <c r="D56" s="364" t="str">
        <f t="shared" si="19"/>
        <v/>
      </c>
      <c r="E56" s="361" t="str">
        <f t="shared" si="20"/>
        <v/>
      </c>
      <c r="F56" s="361" t="str">
        <f t="shared" si="21"/>
        <v/>
      </c>
      <c r="G56" s="361" t="str">
        <f t="shared" si="22"/>
        <v/>
      </c>
      <c r="H56" s="361" t="str">
        <f t="shared" si="23"/>
        <v/>
      </c>
      <c r="I56" s="361" t="str">
        <f t="shared" si="24"/>
        <v/>
      </c>
      <c r="J56" s="361" t="str">
        <f t="shared" si="25"/>
        <v/>
      </c>
    </row>
    <row r="57" spans="2:10" x14ac:dyDescent="0.2">
      <c r="B57" s="362" t="str">
        <f>Table1610451347[[#Headers],[Health]]</f>
        <v>Health</v>
      </c>
      <c r="C57" s="363" t="str">
        <f t="shared" si="18"/>
        <v/>
      </c>
      <c r="D57" s="364" t="str">
        <f t="shared" si="19"/>
        <v/>
      </c>
      <c r="E57" s="361" t="str">
        <f t="shared" si="20"/>
        <v/>
      </c>
      <c r="F57" s="361" t="str">
        <f t="shared" si="21"/>
        <v/>
      </c>
      <c r="G57" s="361" t="str">
        <f t="shared" si="22"/>
        <v/>
      </c>
      <c r="H57" s="361" t="str">
        <f t="shared" si="23"/>
        <v/>
      </c>
      <c r="I57" s="361" t="str">
        <f t="shared" si="24"/>
        <v/>
      </c>
      <c r="J57" s="361" t="str">
        <f t="shared" si="25"/>
        <v/>
      </c>
    </row>
  </sheetData>
  <mergeCells count="4">
    <mergeCell ref="B6:H6"/>
    <mergeCell ref="B24:J24"/>
    <mergeCell ref="B36:J36"/>
    <mergeCell ref="B48:J48"/>
  </mergeCells>
  <pageMargins left="0.7" right="0.7" top="0.75" bottom="0.75" header="0.3" footer="0.3"/>
  <pageSetup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tabColor theme="9" tint="0.39997558519241921"/>
  </sheetPr>
  <dimension ref="A2:P35"/>
  <sheetViews>
    <sheetView zoomScale="106" zoomScaleNormal="85" zoomScalePageLayoutView="85" workbookViewId="0">
      <selection activeCell="B30" sqref="B30"/>
    </sheetView>
  </sheetViews>
  <sheetFormatPr baseColWidth="10" defaultColWidth="8.6640625" defaultRowHeight="15" x14ac:dyDescent="0.2"/>
  <cols>
    <col min="1" max="15" width="8.6640625" style="1"/>
    <col min="16" max="16" width="29.1640625" style="1" customWidth="1"/>
    <col min="17" max="16384" width="8.6640625" style="1"/>
  </cols>
  <sheetData>
    <row r="2" spans="2:16" ht="24" x14ac:dyDescent="0.3">
      <c r="B2" s="13" t="s">
        <v>14</v>
      </c>
      <c r="C2" s="14"/>
      <c r="D2" s="14"/>
      <c r="E2" s="14"/>
      <c r="F2" s="14"/>
      <c r="G2" s="14"/>
      <c r="H2" s="14"/>
      <c r="I2" s="14"/>
      <c r="J2" s="14"/>
      <c r="K2" s="14"/>
      <c r="L2" s="14"/>
      <c r="M2" s="14"/>
      <c r="N2" s="14"/>
      <c r="O2" s="14"/>
      <c r="P2" s="14"/>
    </row>
    <row r="3" spans="2:16" ht="24" x14ac:dyDescent="0.3">
      <c r="B3" s="13"/>
      <c r="C3" s="13"/>
      <c r="D3" s="13"/>
      <c r="E3" s="13"/>
      <c r="F3" s="13"/>
      <c r="G3" s="13"/>
      <c r="H3" s="13"/>
      <c r="I3" s="13"/>
      <c r="J3" s="13"/>
      <c r="K3" s="13"/>
      <c r="L3" s="13"/>
      <c r="M3" s="13"/>
      <c r="N3" s="13"/>
      <c r="O3" s="13"/>
      <c r="P3" s="13"/>
    </row>
    <row r="4" spans="2:16" x14ac:dyDescent="0.2">
      <c r="B4" s="15"/>
      <c r="C4" s="15"/>
      <c r="D4" s="15"/>
      <c r="E4" s="15"/>
      <c r="F4" s="15"/>
      <c r="G4" s="15"/>
      <c r="H4" s="15"/>
      <c r="I4" s="15"/>
      <c r="J4" s="15"/>
      <c r="K4" s="15"/>
      <c r="L4" s="15"/>
      <c r="M4" s="15"/>
      <c r="N4" s="15"/>
      <c r="O4" s="15"/>
      <c r="P4" s="15"/>
    </row>
    <row r="5" spans="2:16" ht="19" x14ac:dyDescent="0.25">
      <c r="B5" s="16" t="s">
        <v>755</v>
      </c>
      <c r="C5" s="16"/>
      <c r="D5" s="16"/>
      <c r="E5" s="17"/>
      <c r="F5" s="17"/>
      <c r="G5" s="17"/>
      <c r="H5" s="17"/>
      <c r="I5" s="17"/>
      <c r="J5" s="17"/>
      <c r="K5" s="17"/>
      <c r="L5" s="17"/>
      <c r="M5" s="17"/>
      <c r="N5" s="17"/>
      <c r="O5" s="17"/>
      <c r="P5" s="17"/>
    </row>
    <row r="6" spans="2:16" ht="19" x14ac:dyDescent="0.25">
      <c r="B6" s="18" t="s">
        <v>737</v>
      </c>
      <c r="C6" s="19"/>
      <c r="D6" s="18"/>
      <c r="E6" s="18"/>
      <c r="F6" s="18"/>
      <c r="G6" s="20"/>
      <c r="H6" s="20"/>
      <c r="I6" s="20"/>
      <c r="J6" s="20"/>
      <c r="K6" s="20"/>
      <c r="L6" s="20"/>
      <c r="M6" s="20"/>
      <c r="N6" s="20"/>
      <c r="O6" s="20"/>
    </row>
    <row r="7" spans="2:16" ht="19" x14ac:dyDescent="0.25">
      <c r="B7" s="18" t="s">
        <v>224</v>
      </c>
    </row>
    <row r="8" spans="2:16" ht="19" x14ac:dyDescent="0.25">
      <c r="B8" s="18" t="s">
        <v>225</v>
      </c>
    </row>
    <row r="9" spans="2:16" ht="19" x14ac:dyDescent="0.25">
      <c r="B9" s="18" t="s">
        <v>226</v>
      </c>
    </row>
    <row r="10" spans="2:16" s="64" customFormat="1" ht="19" x14ac:dyDescent="0.25">
      <c r="B10" s="18"/>
    </row>
    <row r="11" spans="2:16" s="64" customFormat="1" ht="19" x14ac:dyDescent="0.25">
      <c r="B11" s="18"/>
    </row>
    <row r="12" spans="2:16" s="64" customFormat="1" ht="19" x14ac:dyDescent="0.25">
      <c r="B12" s="16" t="s">
        <v>757</v>
      </c>
      <c r="C12" s="16"/>
      <c r="D12" s="16"/>
      <c r="E12" s="17"/>
      <c r="F12" s="17"/>
      <c r="G12" s="17"/>
      <c r="H12" s="17"/>
      <c r="I12" s="17"/>
      <c r="J12" s="17"/>
      <c r="K12" s="17"/>
      <c r="L12" s="17"/>
      <c r="M12" s="17"/>
      <c r="N12" s="17"/>
      <c r="O12" s="17"/>
      <c r="P12" s="17"/>
    </row>
    <row r="13" spans="2:16" ht="19" x14ac:dyDescent="0.25">
      <c r="B13" s="18" t="s">
        <v>15</v>
      </c>
    </row>
    <row r="14" spans="2:16" ht="19" x14ac:dyDescent="0.25">
      <c r="B14" s="18" t="s">
        <v>16</v>
      </c>
    </row>
    <row r="15" spans="2:16" s="303" customFormat="1" ht="19" x14ac:dyDescent="0.25">
      <c r="B15" s="306" t="s">
        <v>760</v>
      </c>
    </row>
    <row r="16" spans="2:16" s="303" customFormat="1" ht="19" x14ac:dyDescent="0.25">
      <c r="B16" s="306" t="s">
        <v>746</v>
      </c>
    </row>
    <row r="17" spans="1:16" s="303" customFormat="1" ht="19" x14ac:dyDescent="0.25">
      <c r="B17" s="306" t="s">
        <v>747</v>
      </c>
    </row>
    <row r="18" spans="1:16" s="303" customFormat="1" ht="19" x14ac:dyDescent="0.25">
      <c r="B18" s="306" t="s">
        <v>748</v>
      </c>
    </row>
    <row r="19" spans="1:16" s="303" customFormat="1" ht="19" x14ac:dyDescent="0.25">
      <c r="B19" s="306" t="s">
        <v>749</v>
      </c>
    </row>
    <row r="20" spans="1:16" s="303" customFormat="1" ht="19" x14ac:dyDescent="0.25">
      <c r="B20" s="306" t="s">
        <v>750</v>
      </c>
    </row>
    <row r="21" spans="1:16" s="303" customFormat="1" ht="19" x14ac:dyDescent="0.25">
      <c r="B21" s="306" t="s">
        <v>751</v>
      </c>
    </row>
    <row r="22" spans="1:16" s="303" customFormat="1" ht="19" x14ac:dyDescent="0.25">
      <c r="B22" s="306" t="s">
        <v>752</v>
      </c>
    </row>
    <row r="23" spans="1:16" s="303" customFormat="1" ht="19" x14ac:dyDescent="0.25">
      <c r="B23" s="306" t="s">
        <v>753</v>
      </c>
    </row>
    <row r="24" spans="1:16" s="303" customFormat="1" ht="19" x14ac:dyDescent="0.25">
      <c r="B24" s="306" t="s">
        <v>754</v>
      </c>
    </row>
    <row r="25" spans="1:16" s="303" customFormat="1" ht="19" x14ac:dyDescent="0.25">
      <c r="B25" s="18"/>
    </row>
    <row r="26" spans="1:16" ht="19" x14ac:dyDescent="0.25">
      <c r="B26" s="18"/>
    </row>
    <row r="27" spans="1:16" s="144" customFormat="1" ht="19" x14ac:dyDescent="0.25">
      <c r="B27" s="16" t="s">
        <v>745</v>
      </c>
      <c r="C27" s="16"/>
      <c r="D27" s="16"/>
      <c r="E27" s="17"/>
      <c r="F27" s="17"/>
      <c r="G27" s="17"/>
      <c r="H27" s="17"/>
      <c r="I27" s="17"/>
      <c r="J27" s="17"/>
      <c r="K27" s="17"/>
      <c r="L27" s="17"/>
      <c r="M27" s="17"/>
      <c r="N27" s="17"/>
      <c r="O27" s="17"/>
      <c r="P27" s="17"/>
    </row>
    <row r="28" spans="1:16" ht="19" x14ac:dyDescent="0.25">
      <c r="B28" s="18" t="s">
        <v>440</v>
      </c>
    </row>
    <row r="29" spans="1:16" ht="19" x14ac:dyDescent="0.25">
      <c r="B29" s="18" t="s">
        <v>449</v>
      </c>
    </row>
    <row r="30" spans="1:16" ht="19" x14ac:dyDescent="0.25">
      <c r="B30" s="18" t="s">
        <v>913</v>
      </c>
    </row>
    <row r="31" spans="1:16" s="302" customFormat="1" ht="19" x14ac:dyDescent="0.25">
      <c r="B31" s="19"/>
    </row>
    <row r="32" spans="1:16" ht="19" x14ac:dyDescent="0.25">
      <c r="A32" s="192"/>
      <c r="B32" s="19"/>
      <c r="C32" s="192"/>
      <c r="D32" s="192"/>
      <c r="E32" s="192"/>
      <c r="F32" s="192"/>
      <c r="G32" s="192"/>
      <c r="H32" s="192"/>
      <c r="I32" s="192"/>
      <c r="J32" s="192"/>
      <c r="K32" s="192"/>
      <c r="L32" s="192"/>
      <c r="M32" s="192"/>
    </row>
    <row r="33" spans="1:13" ht="19" x14ac:dyDescent="0.25">
      <c r="A33" s="192"/>
      <c r="B33" s="19"/>
      <c r="C33" s="192"/>
      <c r="D33" s="192"/>
      <c r="E33" s="192"/>
      <c r="F33" s="192"/>
      <c r="G33" s="192"/>
      <c r="H33" s="192"/>
      <c r="I33" s="192"/>
      <c r="J33" s="192"/>
      <c r="K33" s="192"/>
      <c r="L33" s="192"/>
      <c r="M33" s="192"/>
    </row>
    <row r="34" spans="1:13" ht="19" x14ac:dyDescent="0.25">
      <c r="A34" s="192"/>
      <c r="B34" s="19"/>
      <c r="C34" s="192"/>
      <c r="D34" s="192"/>
      <c r="E34" s="192"/>
      <c r="F34" s="192"/>
      <c r="G34" s="192"/>
      <c r="H34" s="192"/>
      <c r="I34" s="192"/>
      <c r="J34" s="192"/>
      <c r="K34" s="192"/>
      <c r="L34" s="192"/>
      <c r="M34" s="192"/>
    </row>
    <row r="35" spans="1:13" ht="19" x14ac:dyDescent="0.25">
      <c r="A35" s="192"/>
      <c r="B35" s="19"/>
      <c r="C35" s="192"/>
      <c r="D35" s="192"/>
      <c r="E35" s="192"/>
      <c r="F35" s="192"/>
      <c r="G35" s="192"/>
      <c r="H35" s="192"/>
      <c r="I35" s="192"/>
      <c r="J35" s="192"/>
      <c r="K35" s="192"/>
      <c r="L35" s="192"/>
      <c r="M35" s="192"/>
    </row>
  </sheetData>
  <hyperlinks>
    <hyperlink ref="B5" location="'A.a Macro, Poli, Socio Cntxt'!A1" display="Section A.a:Macroeconomic, Political &amp; Sociodemographic Context"/>
    <hyperlink ref="B6" location="'A1. Country Context'!A1" display="A1. Country context: Recession or crisis? Election year? Natural disaster? Civil conflict? War? Epidemic? Other?"/>
    <hyperlink ref="B7" location="'A2. Sociodemograhic Character.'!A1" display="A2. Sociodemographic Characteristics: Education, Health &amp; Other Sociodemographic Indicators"/>
    <hyperlink ref="B8" location="'A3. Evol Ineq Pov'!A1" display="A3. Evolution of Inequality and Poverty"/>
    <hyperlink ref="B9" location="'A4. Evol Macro'!A1" display="A4. Evolution of Macroeconomic Indicators"/>
    <hyperlink ref="B13" location="'B1. General Survey Info'!A1" display="B1. General Survey Information"/>
    <hyperlink ref="B12" location="'B. Description of Data'!A1" display="Section B: Description of Data"/>
    <hyperlink ref="B14" location="'B2. Survey Questions'!A1" display="B2. Survey Questions and Variable Names"/>
    <hyperlink ref="B28" location="C1.ConstructionOfIncomeConcepts!A1" display="C1. Construction of Income Concepts"/>
    <hyperlink ref="B29" location="'C2. Key Assumptions'!A1" display="C2. Key Assumptions"/>
    <hyperlink ref="B27" location="'C. METHODOLOGY'!A1" display="C. METHODOLOGICAL ASPECTS AND ASSUMPTIONS"/>
    <hyperlink ref="B15" location="'B3. General Government Budget'!A1" display="B3. General Government Budget and Fiscal Totals Included in Analysis"/>
    <hyperlink ref="B16" location="'B4. Tax System'!A1" display="B4. Description of Tax System (Including Direct and Indirect --Consumer and Producer--Taxes and Tax Expenditures)"/>
    <hyperlink ref="B17" location="'B5. Pension System'!A1" display="B5. Description of Contributory Old-Age Pension System, Unemployment Insurance and Other Contributory Social Protection Programs"/>
    <hyperlink ref="B18" location="'B6. Cash Transfer Programs'!A1" display="B6. Description of Cash Transfer Programs (Including Non-contributory Pensions)"/>
    <hyperlink ref="B19" location="'B7. Near Cash Transfers'!A1" display="B7. Description of Near Cash Transfer Programs (Food Rations, School Uniforms, etc.)"/>
    <hyperlink ref="B20" location="'B8. Subsidies'!A1" display="B8. Description of Price Subsidies (Consumer and Producer)"/>
    <hyperlink ref="B21" location="'B9. Education System'!A1" display="B9. Description of Public Education System"/>
    <hyperlink ref="B22" location="'B10. Health System'!A1" display="B10. Description of Public Health System (Contributory and Non-contributory)"/>
    <hyperlink ref="B23" location="'B11. Housing Subsidies'!A1" display="B11. Description of Public Housing Subsidies"/>
    <hyperlink ref="B24" location="'B12. Other'!A1" display="B12. Other Country-specific Additional Information"/>
    <hyperlink ref="B30" location="'C3.Structure of Interventions'!A1" display="C3. Structure of Interventions"/>
  </hyperlinks>
  <pageMargins left="0.7" right="0.7" top="0.75" bottom="0.75" header="0.3" footer="0.3"/>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tabColor theme="9"/>
  </sheetPr>
  <dimension ref="B2:P10"/>
  <sheetViews>
    <sheetView topLeftCell="B1" workbookViewId="0">
      <selection activeCell="I26" sqref="I26"/>
    </sheetView>
  </sheetViews>
  <sheetFormatPr baseColWidth="10" defaultColWidth="11.1640625" defaultRowHeight="15" x14ac:dyDescent="0.2"/>
  <cols>
    <col min="1" max="1" width="2.1640625" style="1" customWidth="1"/>
    <col min="2" max="16384" width="11.1640625" style="1"/>
  </cols>
  <sheetData>
    <row r="2" spans="2:16" ht="19" x14ac:dyDescent="0.25">
      <c r="B2" s="16" t="s">
        <v>756</v>
      </c>
      <c r="C2" s="16"/>
      <c r="D2" s="16"/>
      <c r="E2" s="17"/>
      <c r="F2" s="17"/>
      <c r="G2" s="17"/>
      <c r="H2" s="17"/>
      <c r="I2" s="17"/>
      <c r="J2" s="17"/>
      <c r="K2" s="17"/>
      <c r="L2" s="17"/>
      <c r="M2" s="17"/>
      <c r="N2" s="17"/>
      <c r="O2" s="17"/>
      <c r="P2" s="17"/>
    </row>
    <row r="3" spans="2:16" ht="19" x14ac:dyDescent="0.25">
      <c r="B3" s="18" t="s">
        <v>737</v>
      </c>
      <c r="C3" s="19"/>
      <c r="D3" s="18"/>
      <c r="E3" s="18"/>
      <c r="F3" s="18"/>
      <c r="G3" s="20"/>
      <c r="H3" s="20"/>
      <c r="I3" s="20"/>
      <c r="J3" s="20"/>
      <c r="K3" s="20"/>
      <c r="L3" s="20"/>
      <c r="M3" s="20"/>
      <c r="N3" s="20"/>
      <c r="O3" s="20"/>
      <c r="P3" s="64"/>
    </row>
    <row r="4" spans="2:16" ht="19" x14ac:dyDescent="0.25">
      <c r="B4" s="18" t="s">
        <v>224</v>
      </c>
      <c r="C4" s="64"/>
      <c r="D4" s="64"/>
      <c r="E4" s="64"/>
      <c r="F4" s="64"/>
      <c r="G4" s="64"/>
      <c r="H4" s="64"/>
      <c r="I4" s="64"/>
      <c r="J4" s="64"/>
      <c r="K4" s="64"/>
      <c r="L4" s="64"/>
      <c r="M4" s="64"/>
      <c r="N4" s="64"/>
      <c r="O4" s="64"/>
      <c r="P4" s="64"/>
    </row>
    <row r="5" spans="2:16" ht="19" x14ac:dyDescent="0.25">
      <c r="B5" s="18" t="s">
        <v>225</v>
      </c>
      <c r="C5" s="64"/>
      <c r="D5" s="64"/>
      <c r="E5" s="64"/>
      <c r="F5" s="64"/>
      <c r="G5" s="64"/>
      <c r="H5" s="64"/>
      <c r="I5" s="64"/>
      <c r="J5" s="64"/>
      <c r="K5" s="64"/>
      <c r="L5" s="64"/>
      <c r="M5" s="64"/>
      <c r="N5" s="64"/>
      <c r="O5" s="64"/>
      <c r="P5" s="64"/>
    </row>
    <row r="6" spans="2:16" ht="19" x14ac:dyDescent="0.25">
      <c r="B6" s="18" t="s">
        <v>226</v>
      </c>
      <c r="C6" s="64"/>
      <c r="D6" s="64"/>
      <c r="E6" s="64"/>
      <c r="F6" s="64"/>
      <c r="G6" s="64"/>
      <c r="H6" s="64"/>
      <c r="I6" s="64"/>
      <c r="J6" s="64"/>
      <c r="K6" s="64"/>
      <c r="L6" s="64"/>
      <c r="M6" s="64"/>
      <c r="N6" s="64"/>
      <c r="O6" s="64"/>
      <c r="P6" s="64"/>
    </row>
    <row r="10" spans="2:16" x14ac:dyDescent="0.2">
      <c r="C10" s="23"/>
    </row>
  </sheetData>
  <hyperlinks>
    <hyperlink ref="B2" location="'A.a Macro, Poli, Socio Cntxt'!A1" display="Section A.a:Macroeconomic, Political &amp; Sociodemographic Context"/>
    <hyperlink ref="B3" location="'A1. Country Context'!A1" display="A1. Country context: Recession or crisis? Election year? Natural disaster? Civil conflict? War? Epidemic? Other?"/>
    <hyperlink ref="B4" location="'A2. Sociodemograhic Character.'!A1" display="A2. Sociodemographic Characteristics: Education, Health &amp; Other Sociodemographic Indicators"/>
    <hyperlink ref="B5" location="'A3. Evol Ineq Pov'!A1" display="A3. Evolution of Inequality and Poverty"/>
    <hyperlink ref="B6" location="'A4. Evol Macro'!A1" display="A4. Evolution of Macroeconomic Indicators"/>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enableFormatConditionsCalculation="0"/>
  <dimension ref="A1:H55"/>
  <sheetViews>
    <sheetView workbookViewId="0">
      <selection activeCell="C4" sqref="C4:E4"/>
    </sheetView>
  </sheetViews>
  <sheetFormatPr baseColWidth="10" defaultColWidth="8.83203125" defaultRowHeight="15" x14ac:dyDescent="0.2"/>
  <cols>
    <col min="1" max="1" width="8.83203125" style="104"/>
    <col min="2" max="2" width="56.5" style="104" bestFit="1" customWidth="1"/>
    <col min="3" max="6" width="8.83203125" style="104"/>
    <col min="7" max="7" width="11.33203125" style="104" customWidth="1"/>
    <col min="8" max="16384" width="8.83203125" style="104"/>
  </cols>
  <sheetData>
    <row r="1" spans="1:8" ht="19" x14ac:dyDescent="0.25">
      <c r="A1" s="301"/>
      <c r="B1" s="19" t="s">
        <v>738</v>
      </c>
    </row>
    <row r="3" spans="1:8" x14ac:dyDescent="0.2">
      <c r="B3" s="123" t="s">
        <v>349</v>
      </c>
      <c r="C3" s="575" t="str">
        <f>IF(OR(_COUNTRY_NAME="",_COUNTRY_NAME="TO BE COMPLETED BY CEQ AUTHOR"),"[PLEASE FILL TITLE PAGE]",_COUNTRY_NAME)</f>
        <v>Senegal</v>
      </c>
      <c r="D3" s="575"/>
      <c r="E3" s="575"/>
    </row>
    <row r="4" spans="1:8" x14ac:dyDescent="0.2">
      <c r="B4" s="123" t="s">
        <v>100</v>
      </c>
      <c r="C4" s="575">
        <f>IF(OR(_SURVEY_YEAR="",_SURVEY_YEAR="TO BE COMPLETED BY CEQ AUTHOR"),"[PLEASE FILL TITLE PAGE]",_SURVEY_YEAR)</f>
        <v>2011</v>
      </c>
      <c r="D4" s="575"/>
      <c r="E4" s="575"/>
    </row>
    <row r="5" spans="1:8" x14ac:dyDescent="0.2">
      <c r="B5" s="123" t="s">
        <v>395</v>
      </c>
      <c r="C5" s="124"/>
      <c r="D5" s="124"/>
      <c r="E5" s="124"/>
    </row>
    <row r="6" spans="1:8" x14ac:dyDescent="0.2">
      <c r="B6" s="123"/>
      <c r="C6" s="124"/>
      <c r="D6" s="124"/>
      <c r="E6" s="124"/>
    </row>
    <row r="7" spans="1:8" ht="60" x14ac:dyDescent="0.2">
      <c r="D7" s="102" t="s">
        <v>367</v>
      </c>
      <c r="E7" s="102" t="s">
        <v>369</v>
      </c>
      <c r="F7" s="102" t="s">
        <v>378</v>
      </c>
      <c r="G7" s="104" t="s">
        <v>351</v>
      </c>
      <c r="H7" s="104" t="s">
        <v>352</v>
      </c>
    </row>
    <row r="9" spans="1:8" x14ac:dyDescent="0.2">
      <c r="B9" s="104" t="s">
        <v>377</v>
      </c>
    </row>
    <row r="10" spans="1:8" x14ac:dyDescent="0.2">
      <c r="B10" s="104" t="s">
        <v>701</v>
      </c>
    </row>
    <row r="12" spans="1:8" x14ac:dyDescent="0.2">
      <c r="B12" s="104" t="s">
        <v>373</v>
      </c>
    </row>
    <row r="13" spans="1:8" x14ac:dyDescent="0.2">
      <c r="B13" s="104" t="s">
        <v>374</v>
      </c>
    </row>
    <row r="14" spans="1:8" x14ac:dyDescent="0.2">
      <c r="B14" s="104" t="s">
        <v>372</v>
      </c>
    </row>
    <row r="15" spans="1:8" x14ac:dyDescent="0.2">
      <c r="B15" s="104" t="s">
        <v>375</v>
      </c>
    </row>
    <row r="16" spans="1:8" x14ac:dyDescent="0.2">
      <c r="B16" s="104" t="s">
        <v>376</v>
      </c>
    </row>
    <row r="18" spans="2:2" x14ac:dyDescent="0.2">
      <c r="B18" s="104" t="s">
        <v>700</v>
      </c>
    </row>
    <row r="19" spans="2:2" x14ac:dyDescent="0.2">
      <c r="B19" s="125" t="s">
        <v>353</v>
      </c>
    </row>
    <row r="20" spans="2:2" x14ac:dyDescent="0.2">
      <c r="B20" s="125" t="s">
        <v>354</v>
      </c>
    </row>
    <row r="21" spans="2:2" x14ac:dyDescent="0.2">
      <c r="B21" s="125" t="s">
        <v>355</v>
      </c>
    </row>
    <row r="22" spans="2:2" x14ac:dyDescent="0.2">
      <c r="B22" s="125" t="s">
        <v>356</v>
      </c>
    </row>
    <row r="23" spans="2:2" x14ac:dyDescent="0.2">
      <c r="B23" s="125" t="s">
        <v>393</v>
      </c>
    </row>
    <row r="24" spans="2:2" x14ac:dyDescent="0.2">
      <c r="B24" s="125" t="s">
        <v>394</v>
      </c>
    </row>
    <row r="25" spans="2:2" x14ac:dyDescent="0.2">
      <c r="B25" s="125" t="s">
        <v>357</v>
      </c>
    </row>
    <row r="26" spans="2:2" x14ac:dyDescent="0.2">
      <c r="B26" s="125" t="s">
        <v>358</v>
      </c>
    </row>
    <row r="27" spans="2:2" x14ac:dyDescent="0.2">
      <c r="B27" s="125" t="s">
        <v>386</v>
      </c>
    </row>
    <row r="28" spans="2:2" x14ac:dyDescent="0.2">
      <c r="B28" s="125" t="s">
        <v>359</v>
      </c>
    </row>
    <row r="29" spans="2:2" x14ac:dyDescent="0.2">
      <c r="B29" s="125" t="s">
        <v>360</v>
      </c>
    </row>
    <row r="30" spans="2:2" x14ac:dyDescent="0.2">
      <c r="B30" s="125" t="s">
        <v>389</v>
      </c>
    </row>
    <row r="31" spans="2:2" x14ac:dyDescent="0.2">
      <c r="B31" s="125" t="s">
        <v>388</v>
      </c>
    </row>
    <row r="32" spans="2:2" x14ac:dyDescent="0.2">
      <c r="B32" s="125" t="s">
        <v>390</v>
      </c>
    </row>
    <row r="33" spans="2:2" x14ac:dyDescent="0.2">
      <c r="B33" s="125" t="s">
        <v>392</v>
      </c>
    </row>
    <row r="34" spans="2:2" x14ac:dyDescent="0.2">
      <c r="B34" s="125" t="s">
        <v>361</v>
      </c>
    </row>
    <row r="35" spans="2:2" x14ac:dyDescent="0.2">
      <c r="B35" s="125"/>
    </row>
    <row r="36" spans="2:2" x14ac:dyDescent="0.2">
      <c r="B36" s="104" t="s">
        <v>391</v>
      </c>
    </row>
    <row r="37" spans="2:2" x14ac:dyDescent="0.2">
      <c r="B37" s="125" t="s">
        <v>379</v>
      </c>
    </row>
    <row r="38" spans="2:2" x14ac:dyDescent="0.2">
      <c r="B38" s="125" t="s">
        <v>380</v>
      </c>
    </row>
    <row r="39" spans="2:2" x14ac:dyDescent="0.2">
      <c r="B39" s="125" t="s">
        <v>381</v>
      </c>
    </row>
    <row r="40" spans="2:2" x14ac:dyDescent="0.2">
      <c r="B40" s="125" t="s">
        <v>382</v>
      </c>
    </row>
    <row r="41" spans="2:2" x14ac:dyDescent="0.2">
      <c r="B41" s="125" t="s">
        <v>383</v>
      </c>
    </row>
    <row r="42" spans="2:2" x14ac:dyDescent="0.2">
      <c r="B42" s="125" t="s">
        <v>384</v>
      </c>
    </row>
    <row r="43" spans="2:2" x14ac:dyDescent="0.2">
      <c r="B43" s="125" t="s">
        <v>385</v>
      </c>
    </row>
    <row r="45" spans="2:2" x14ac:dyDescent="0.2">
      <c r="B45" s="104" t="s">
        <v>368</v>
      </c>
    </row>
    <row r="46" spans="2:2" x14ac:dyDescent="0.2">
      <c r="B46" s="125" t="s">
        <v>370</v>
      </c>
    </row>
    <row r="47" spans="2:2" ht="30" x14ac:dyDescent="0.2">
      <c r="B47" s="126" t="s">
        <v>371</v>
      </c>
    </row>
    <row r="48" spans="2:2" x14ac:dyDescent="0.2">
      <c r="B48" s="126" t="s">
        <v>387</v>
      </c>
    </row>
    <row r="49" spans="2:2" x14ac:dyDescent="0.2">
      <c r="B49" s="125" t="s">
        <v>385</v>
      </c>
    </row>
    <row r="51" spans="2:2" x14ac:dyDescent="0.2">
      <c r="B51" s="104" t="s">
        <v>362</v>
      </c>
    </row>
    <row r="52" spans="2:2" x14ac:dyDescent="0.2">
      <c r="B52" s="125" t="s">
        <v>363</v>
      </c>
    </row>
    <row r="53" spans="2:2" x14ac:dyDescent="0.2">
      <c r="B53" s="125" t="s">
        <v>364</v>
      </c>
    </row>
    <row r="54" spans="2:2" x14ac:dyDescent="0.2">
      <c r="B54" s="125" t="s">
        <v>365</v>
      </c>
    </row>
    <row r="55" spans="2:2" x14ac:dyDescent="0.2">
      <c r="B55" s="125" t="s">
        <v>366</v>
      </c>
    </row>
  </sheetData>
  <mergeCells count="2">
    <mergeCell ref="C3:E3"/>
    <mergeCell ref="C4:E4"/>
  </mergeCell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enableFormatConditionsCalculation="0"/>
  <dimension ref="A1:BR184"/>
  <sheetViews>
    <sheetView zoomScale="55" zoomScaleNormal="55" zoomScalePageLayoutView="55" workbookViewId="0">
      <pane xSplit="2" ySplit="9" topLeftCell="C136" activePane="bottomRight" state="frozen"/>
      <selection pane="topRight" activeCell="C1" sqref="C1"/>
      <selection pane="bottomLeft" activeCell="A10" sqref="A10"/>
      <selection pane="bottomRight" activeCell="B151" sqref="B151"/>
    </sheetView>
  </sheetViews>
  <sheetFormatPr baseColWidth="10" defaultColWidth="12.1640625" defaultRowHeight="16" x14ac:dyDescent="0.2"/>
  <cols>
    <col min="1" max="1" width="12.1640625" style="161"/>
    <col min="2" max="2" width="82.1640625" style="161" customWidth="1"/>
    <col min="3" max="3" width="17.83203125" style="161" customWidth="1"/>
    <col min="4" max="4" width="16.5" style="161" customWidth="1"/>
    <col min="5" max="6" width="16.1640625" style="161" customWidth="1"/>
    <col min="7" max="7" width="35.5" style="161" customWidth="1"/>
    <col min="8" max="8" width="31.83203125" style="161" customWidth="1"/>
    <col min="9" max="16384" width="12.1640625" style="161"/>
  </cols>
  <sheetData>
    <row r="1" spans="1:70" ht="69" customHeight="1" x14ac:dyDescent="0.2">
      <c r="X1" s="162"/>
      <c r="Y1" s="162"/>
      <c r="Z1" s="162"/>
      <c r="AA1" s="162"/>
      <c r="AB1" s="162"/>
      <c r="AE1" s="162"/>
      <c r="AG1" s="162"/>
      <c r="AH1" s="162"/>
      <c r="AI1" s="162"/>
      <c r="AY1" s="162"/>
      <c r="AZ1" s="162"/>
      <c r="BA1" s="162"/>
      <c r="BB1" s="162"/>
      <c r="BC1" s="162"/>
      <c r="BD1" s="162"/>
      <c r="BE1" s="162"/>
      <c r="BF1" s="162"/>
      <c r="BJ1" s="162"/>
      <c r="BK1" s="162"/>
      <c r="BM1" s="162"/>
      <c r="BP1" s="162"/>
      <c r="BQ1" s="162"/>
      <c r="BR1" s="162"/>
    </row>
    <row r="2" spans="1:70" s="165" customFormat="1" ht="21" x14ac:dyDescent="0.25">
      <c r="A2" s="163" t="s">
        <v>451</v>
      </c>
      <c r="B2" s="163"/>
      <c r="C2" s="163" t="s">
        <v>469</v>
      </c>
      <c r="D2" s="164"/>
      <c r="E2" s="164"/>
      <c r="F2" s="164" t="s">
        <v>470</v>
      </c>
      <c r="G2" s="164"/>
      <c r="H2" s="164" t="s">
        <v>471</v>
      </c>
      <c r="I2" s="164"/>
      <c r="J2" s="164" t="s">
        <v>472</v>
      </c>
      <c r="K2" s="164"/>
      <c r="L2" s="164"/>
      <c r="M2" s="164" t="s">
        <v>473</v>
      </c>
      <c r="N2" s="164"/>
      <c r="O2" s="164"/>
    </row>
    <row r="3" spans="1:70" s="165" customFormat="1" ht="21" x14ac:dyDescent="0.25">
      <c r="A3" s="318" t="str">
        <f>IF(OR(_COUNTRY_NAME="",_COUNTRY_NAME="TO BE COMPLETED BY CEQ AUTHOR"),"[PLEASE FILL TITLE PAGE]",_COUNTRY_NAME)</f>
        <v>Senegal</v>
      </c>
      <c r="B3" s="319"/>
      <c r="C3" s="318">
        <f>IF(OR(_SURVEY_YEAR="",_SURVEY_YEAR="TO BE COMPLETED BY CEQ AUTHOR"),"[PLEASE FILL TITLE PAGE]",_SURVEY_YEAR)</f>
        <v>2011</v>
      </c>
      <c r="D3" s="320"/>
      <c r="E3" s="320"/>
      <c r="F3" s="321" t="str">
        <f>IF(OR(_DATE_SUBMISSION_MWB="",_SURVEY_YEAR="TO BE COMPLETED BY CEQ AUTHOR"),"[PLEASE FILL TITLE PAGE]",_DATE_SUBMISSION_MWB)</f>
        <v>TO BE COMPLETED BY CEQ AUTHOR</v>
      </c>
      <c r="G3" s="320"/>
      <c r="H3" s="321" t="str">
        <f>IF(OR(_DATE_SUBMISSION_MWB="",_SURVEY_YEAR="TO BE COMPLETED BY CEQ AUTHOR"),"[PLEASE FILL TITLE PAGE]",_DATE_SUBMISSION_MWB)</f>
        <v>TO BE COMPLETED BY CEQ AUTHOR</v>
      </c>
      <c r="I3" s="320"/>
      <c r="J3" s="320"/>
      <c r="K3" s="320"/>
      <c r="L3" s="320"/>
      <c r="M3" s="320"/>
      <c r="N3" s="320"/>
      <c r="O3" s="320"/>
    </row>
    <row r="4" spans="1:70" s="165" customFormat="1" ht="21" x14ac:dyDescent="0.25">
      <c r="A4" s="170" t="s">
        <v>476</v>
      </c>
      <c r="B4" s="166"/>
      <c r="C4" s="167"/>
    </row>
    <row r="5" spans="1:70" s="165" customFormat="1" ht="21" x14ac:dyDescent="0.25">
      <c r="A5" s="318"/>
      <c r="B5" s="166"/>
      <c r="C5" s="167"/>
    </row>
    <row r="6" spans="1:70" s="168" customFormat="1" ht="24" x14ac:dyDescent="0.3">
      <c r="A6" s="169" t="s">
        <v>736</v>
      </c>
      <c r="B6" s="170"/>
      <c r="C6" s="171"/>
      <c r="X6" s="172"/>
    </row>
    <row r="8" spans="1:70" ht="64" customHeight="1" x14ac:dyDescent="0.2">
      <c r="C8" s="173" t="s">
        <v>477</v>
      </c>
      <c r="D8" s="173" t="s">
        <v>478</v>
      </c>
      <c r="E8" s="173" t="s">
        <v>479</v>
      </c>
      <c r="F8" s="174" t="s">
        <v>480</v>
      </c>
      <c r="G8" s="173" t="s">
        <v>481</v>
      </c>
      <c r="H8" s="173" t="s">
        <v>482</v>
      </c>
    </row>
    <row r="9" spans="1:70" x14ac:dyDescent="0.2">
      <c r="A9" s="175" t="s">
        <v>483</v>
      </c>
      <c r="B9" s="176"/>
      <c r="C9" s="177"/>
      <c r="D9" s="177"/>
      <c r="E9" s="177"/>
      <c r="F9" s="177"/>
      <c r="G9" s="177"/>
      <c r="H9" s="177"/>
    </row>
    <row r="10" spans="1:70" x14ac:dyDescent="0.2">
      <c r="B10" s="178" t="s">
        <v>468</v>
      </c>
      <c r="H10" s="179" t="s">
        <v>484</v>
      </c>
    </row>
    <row r="11" spans="1:70" x14ac:dyDescent="0.2">
      <c r="B11" s="178" t="s">
        <v>485</v>
      </c>
      <c r="H11" s="180"/>
    </row>
    <row r="12" spans="1:70" x14ac:dyDescent="0.2">
      <c r="B12" s="178" t="s">
        <v>486</v>
      </c>
      <c r="H12" s="180"/>
    </row>
    <row r="13" spans="1:70" x14ac:dyDescent="0.2">
      <c r="B13" s="178" t="s">
        <v>487</v>
      </c>
      <c r="H13" s="180"/>
    </row>
    <row r="14" spans="1:70" x14ac:dyDescent="0.2">
      <c r="B14" s="178" t="s">
        <v>488</v>
      </c>
      <c r="H14" s="180"/>
    </row>
    <row r="15" spans="1:70" x14ac:dyDescent="0.2">
      <c r="B15" s="178" t="s">
        <v>489</v>
      </c>
      <c r="H15" s="180"/>
    </row>
    <row r="16" spans="1:70" x14ac:dyDescent="0.2">
      <c r="B16" s="178" t="s">
        <v>490</v>
      </c>
      <c r="H16" s="180"/>
    </row>
    <row r="17" spans="2:8" x14ac:dyDescent="0.2">
      <c r="B17" s="178" t="s">
        <v>491</v>
      </c>
      <c r="H17" s="180"/>
    </row>
    <row r="18" spans="2:8" x14ac:dyDescent="0.2">
      <c r="B18" s="178" t="s">
        <v>492</v>
      </c>
      <c r="H18" s="180"/>
    </row>
    <row r="19" spans="2:8" x14ac:dyDescent="0.2">
      <c r="B19" s="178"/>
      <c r="H19" s="180"/>
    </row>
    <row r="20" spans="2:8" x14ac:dyDescent="0.2">
      <c r="B20" s="178" t="s">
        <v>493</v>
      </c>
      <c r="H20" s="181" t="s">
        <v>494</v>
      </c>
    </row>
    <row r="21" spans="2:8" x14ac:dyDescent="0.2">
      <c r="B21" s="178" t="s">
        <v>495</v>
      </c>
      <c r="H21" s="180"/>
    </row>
    <row r="22" spans="2:8" x14ac:dyDescent="0.2">
      <c r="B22" s="178" t="s">
        <v>496</v>
      </c>
      <c r="H22" s="180"/>
    </row>
    <row r="23" spans="2:8" x14ac:dyDescent="0.2">
      <c r="B23" s="178" t="s">
        <v>497</v>
      </c>
      <c r="H23" s="180"/>
    </row>
    <row r="24" spans="2:8" x14ac:dyDescent="0.2">
      <c r="B24" s="178" t="s">
        <v>498</v>
      </c>
      <c r="H24" s="180"/>
    </row>
    <row r="25" spans="2:8" x14ac:dyDescent="0.2">
      <c r="B25" s="178" t="s">
        <v>499</v>
      </c>
      <c r="H25" s="180"/>
    </row>
    <row r="26" spans="2:8" x14ac:dyDescent="0.2">
      <c r="B26" s="178" t="s">
        <v>500</v>
      </c>
      <c r="H26" s="180"/>
    </row>
    <row r="27" spans="2:8" x14ac:dyDescent="0.2">
      <c r="B27" s="178" t="s">
        <v>501</v>
      </c>
      <c r="H27" s="180"/>
    </row>
    <row r="28" spans="2:8" x14ac:dyDescent="0.2">
      <c r="B28" s="178" t="s">
        <v>502</v>
      </c>
      <c r="H28" s="180"/>
    </row>
    <row r="29" spans="2:8" x14ac:dyDescent="0.2">
      <c r="B29" s="178"/>
      <c r="H29" s="180"/>
    </row>
    <row r="30" spans="2:8" x14ac:dyDescent="0.2">
      <c r="B30" s="178" t="s">
        <v>503</v>
      </c>
      <c r="H30" s="181" t="s">
        <v>504</v>
      </c>
    </row>
    <row r="31" spans="2:8" x14ac:dyDescent="0.2">
      <c r="B31" s="178" t="s">
        <v>505</v>
      </c>
      <c r="H31" s="180"/>
    </row>
    <row r="32" spans="2:8" x14ac:dyDescent="0.2">
      <c r="B32" s="178" t="s">
        <v>506</v>
      </c>
      <c r="H32" s="180"/>
    </row>
    <row r="33" spans="1:8" x14ac:dyDescent="0.2">
      <c r="B33" s="178" t="s">
        <v>507</v>
      </c>
      <c r="H33" s="180"/>
    </row>
    <row r="34" spans="1:8" x14ac:dyDescent="0.2">
      <c r="B34" s="178" t="s">
        <v>508</v>
      </c>
      <c r="H34" s="180"/>
    </row>
    <row r="35" spans="1:8" x14ac:dyDescent="0.2">
      <c r="B35" s="178" t="s">
        <v>509</v>
      </c>
      <c r="H35" s="180"/>
    </row>
    <row r="36" spans="1:8" x14ac:dyDescent="0.2">
      <c r="B36" s="178" t="s">
        <v>510</v>
      </c>
      <c r="H36" s="180"/>
    </row>
    <row r="37" spans="1:8" x14ac:dyDescent="0.2">
      <c r="B37" s="178" t="s">
        <v>511</v>
      </c>
      <c r="H37" s="180"/>
    </row>
    <row r="38" spans="1:8" x14ac:dyDescent="0.2">
      <c r="B38" s="178" t="s">
        <v>512</v>
      </c>
      <c r="H38" s="180"/>
    </row>
    <row r="39" spans="1:8" x14ac:dyDescent="0.2">
      <c r="B39" s="178"/>
      <c r="H39" s="180"/>
    </row>
    <row r="40" spans="1:8" x14ac:dyDescent="0.2">
      <c r="B40" s="178" t="s">
        <v>513</v>
      </c>
      <c r="H40" s="181" t="s">
        <v>514</v>
      </c>
    </row>
    <row r="41" spans="1:8" x14ac:dyDescent="0.2">
      <c r="B41" s="182"/>
      <c r="H41" s="180"/>
    </row>
    <row r="42" spans="1:8" x14ac:dyDescent="0.2">
      <c r="B42" s="178" t="s">
        <v>515</v>
      </c>
      <c r="H42" s="181" t="s">
        <v>516</v>
      </c>
    </row>
    <row r="43" spans="1:8" x14ac:dyDescent="0.2">
      <c r="B43" s="182" t="s">
        <v>517</v>
      </c>
      <c r="H43" s="181" t="s">
        <v>518</v>
      </c>
    </row>
    <row r="44" spans="1:8" x14ac:dyDescent="0.2">
      <c r="B44" s="178" t="s">
        <v>519</v>
      </c>
      <c r="H44" s="181" t="s">
        <v>520</v>
      </c>
    </row>
    <row r="45" spans="1:8" x14ac:dyDescent="0.2">
      <c r="A45" s="175" t="s">
        <v>521</v>
      </c>
      <c r="B45" s="177"/>
      <c r="C45" s="177"/>
      <c r="D45" s="177"/>
      <c r="E45" s="177"/>
      <c r="F45" s="177"/>
      <c r="G45" s="177"/>
      <c r="H45" s="183"/>
    </row>
    <row r="46" spans="1:8" x14ac:dyDescent="0.2">
      <c r="B46" s="184" t="s">
        <v>522</v>
      </c>
      <c r="H46" s="180"/>
    </row>
    <row r="47" spans="1:8" x14ac:dyDescent="0.2">
      <c r="B47" s="185" t="s">
        <v>523</v>
      </c>
      <c r="H47" s="181" t="s">
        <v>524</v>
      </c>
    </row>
    <row r="48" spans="1:8" x14ac:dyDescent="0.2">
      <c r="B48" s="185" t="s">
        <v>525</v>
      </c>
      <c r="H48" s="181" t="s">
        <v>526</v>
      </c>
    </row>
    <row r="49" spans="2:8" x14ac:dyDescent="0.2">
      <c r="B49" s="185" t="s">
        <v>527</v>
      </c>
      <c r="H49" s="181" t="s">
        <v>528</v>
      </c>
    </row>
    <row r="50" spans="2:8" x14ac:dyDescent="0.2">
      <c r="B50" s="185" t="s">
        <v>529</v>
      </c>
      <c r="H50" s="181" t="s">
        <v>530</v>
      </c>
    </row>
    <row r="51" spans="2:8" x14ac:dyDescent="0.2">
      <c r="B51" s="185" t="s">
        <v>531</v>
      </c>
      <c r="H51" s="181" t="s">
        <v>532</v>
      </c>
    </row>
    <row r="52" spans="2:8" x14ac:dyDescent="0.2">
      <c r="B52" s="185" t="s">
        <v>533</v>
      </c>
      <c r="H52" s="181" t="s">
        <v>534</v>
      </c>
    </row>
    <row r="53" spans="2:8" x14ac:dyDescent="0.2">
      <c r="B53" s="185" t="s">
        <v>535</v>
      </c>
      <c r="H53" s="180" t="s">
        <v>536</v>
      </c>
    </row>
    <row r="54" spans="2:8" x14ac:dyDescent="0.2">
      <c r="B54" s="185" t="s">
        <v>537</v>
      </c>
      <c r="H54" s="180" t="s">
        <v>538</v>
      </c>
    </row>
    <row r="55" spans="2:8" x14ac:dyDescent="0.2">
      <c r="B55" s="184"/>
      <c r="H55" s="180"/>
    </row>
    <row r="56" spans="2:8" x14ac:dyDescent="0.2">
      <c r="B56" s="184" t="s">
        <v>539</v>
      </c>
      <c r="H56" s="180" t="s">
        <v>540</v>
      </c>
    </row>
    <row r="57" spans="2:8" x14ac:dyDescent="0.2">
      <c r="B57" s="185" t="s">
        <v>541</v>
      </c>
      <c r="H57" s="180"/>
    </row>
    <row r="58" spans="2:8" x14ac:dyDescent="0.2">
      <c r="B58" s="186" t="s">
        <v>542</v>
      </c>
      <c r="H58" s="180"/>
    </row>
    <row r="59" spans="2:8" x14ac:dyDescent="0.2">
      <c r="B59" s="182" t="s">
        <v>543</v>
      </c>
      <c r="H59" s="180"/>
    </row>
    <row r="60" spans="2:8" x14ac:dyDescent="0.2">
      <c r="B60" s="182" t="s">
        <v>544</v>
      </c>
      <c r="H60" s="180"/>
    </row>
    <row r="61" spans="2:8" x14ac:dyDescent="0.2">
      <c r="B61" s="182" t="s">
        <v>545</v>
      </c>
      <c r="H61" s="180"/>
    </row>
    <row r="62" spans="2:8" x14ac:dyDescent="0.2">
      <c r="B62" s="182" t="s">
        <v>546</v>
      </c>
      <c r="H62" s="180"/>
    </row>
    <row r="63" spans="2:8" x14ac:dyDescent="0.2">
      <c r="B63" s="182"/>
      <c r="H63" s="180"/>
    </row>
    <row r="64" spans="2:8" x14ac:dyDescent="0.2">
      <c r="B64" s="178" t="s">
        <v>547</v>
      </c>
      <c r="H64" s="180"/>
    </row>
    <row r="65" spans="2:8" x14ac:dyDescent="0.2">
      <c r="B65" s="182" t="s">
        <v>548</v>
      </c>
      <c r="H65" s="180" t="s">
        <v>549</v>
      </c>
    </row>
    <row r="66" spans="2:8" x14ac:dyDescent="0.2">
      <c r="B66" s="182" t="s">
        <v>550</v>
      </c>
      <c r="H66" s="180" t="s">
        <v>551</v>
      </c>
    </row>
    <row r="67" spans="2:8" x14ac:dyDescent="0.2">
      <c r="B67" s="182" t="s">
        <v>552</v>
      </c>
      <c r="H67" s="180" t="s">
        <v>553</v>
      </c>
    </row>
    <row r="68" spans="2:8" x14ac:dyDescent="0.2">
      <c r="B68" s="182" t="s">
        <v>554</v>
      </c>
      <c r="H68" s="180" t="s">
        <v>555</v>
      </c>
    </row>
    <row r="69" spans="2:8" x14ac:dyDescent="0.2">
      <c r="B69" s="182" t="s">
        <v>556</v>
      </c>
      <c r="H69" s="180" t="s">
        <v>557</v>
      </c>
    </row>
    <row r="70" spans="2:8" x14ac:dyDescent="0.2">
      <c r="B70" s="182"/>
      <c r="H70" s="180"/>
    </row>
    <row r="71" spans="2:8" x14ac:dyDescent="0.2">
      <c r="B71" s="178" t="s">
        <v>558</v>
      </c>
      <c r="H71" s="180" t="s">
        <v>559</v>
      </c>
    </row>
    <row r="72" spans="2:8" x14ac:dyDescent="0.2">
      <c r="B72" s="182"/>
      <c r="H72" s="180"/>
    </row>
    <row r="73" spans="2:8" x14ac:dyDescent="0.2">
      <c r="B73" s="178" t="s">
        <v>560</v>
      </c>
      <c r="H73" s="180"/>
    </row>
    <row r="74" spans="2:8" x14ac:dyDescent="0.2">
      <c r="B74" s="182" t="s">
        <v>548</v>
      </c>
      <c r="H74" s="180" t="s">
        <v>561</v>
      </c>
    </row>
    <row r="75" spans="2:8" x14ac:dyDescent="0.2">
      <c r="B75" s="182" t="s">
        <v>550</v>
      </c>
      <c r="H75" s="180" t="s">
        <v>562</v>
      </c>
    </row>
    <row r="76" spans="2:8" x14ac:dyDescent="0.2">
      <c r="B76" s="182" t="s">
        <v>552</v>
      </c>
      <c r="H76" s="180" t="s">
        <v>563</v>
      </c>
    </row>
    <row r="77" spans="2:8" x14ac:dyDescent="0.2">
      <c r="B77" s="182" t="s">
        <v>554</v>
      </c>
      <c r="H77" s="180" t="s">
        <v>564</v>
      </c>
    </row>
    <row r="78" spans="2:8" x14ac:dyDescent="0.2">
      <c r="B78" s="182" t="s">
        <v>556</v>
      </c>
      <c r="H78" s="181" t="s">
        <v>565</v>
      </c>
    </row>
    <row r="79" spans="2:8" x14ac:dyDescent="0.2">
      <c r="B79" s="182"/>
      <c r="H79" s="180"/>
    </row>
    <row r="80" spans="2:8" x14ac:dyDescent="0.2">
      <c r="B80" s="184" t="s">
        <v>566</v>
      </c>
      <c r="H80" s="180"/>
    </row>
    <row r="81" spans="2:8" x14ac:dyDescent="0.2">
      <c r="B81" s="186" t="s">
        <v>548</v>
      </c>
      <c r="H81" s="180" t="s">
        <v>567</v>
      </c>
    </row>
    <row r="82" spans="2:8" x14ac:dyDescent="0.2">
      <c r="B82" s="182" t="s">
        <v>550</v>
      </c>
      <c r="H82" s="180" t="s">
        <v>568</v>
      </c>
    </row>
    <row r="83" spans="2:8" x14ac:dyDescent="0.2">
      <c r="B83" s="182" t="s">
        <v>552</v>
      </c>
      <c r="H83" s="181" t="s">
        <v>569</v>
      </c>
    </row>
    <row r="84" spans="2:8" x14ac:dyDescent="0.2">
      <c r="B84" s="182" t="s">
        <v>554</v>
      </c>
      <c r="H84" s="181" t="s">
        <v>570</v>
      </c>
    </row>
    <row r="85" spans="2:8" x14ac:dyDescent="0.2">
      <c r="B85" s="182" t="s">
        <v>556</v>
      </c>
      <c r="H85" s="181" t="s">
        <v>571</v>
      </c>
    </row>
    <row r="86" spans="2:8" x14ac:dyDescent="0.2">
      <c r="B86" s="182"/>
      <c r="H86" s="180"/>
    </row>
    <row r="87" spans="2:8" x14ac:dyDescent="0.2">
      <c r="B87" s="178" t="s">
        <v>572</v>
      </c>
      <c r="H87" s="180"/>
    </row>
    <row r="88" spans="2:8" x14ac:dyDescent="0.2">
      <c r="B88" s="182" t="s">
        <v>573</v>
      </c>
      <c r="H88" s="180" t="s">
        <v>574</v>
      </c>
    </row>
    <row r="89" spans="2:8" x14ac:dyDescent="0.2">
      <c r="B89" s="182" t="s">
        <v>575</v>
      </c>
      <c r="H89" s="180" t="s">
        <v>576</v>
      </c>
    </row>
    <row r="90" spans="2:8" x14ac:dyDescent="0.2">
      <c r="B90" s="182"/>
      <c r="H90" s="180"/>
    </row>
    <row r="91" spans="2:8" x14ac:dyDescent="0.2">
      <c r="B91" s="178" t="s">
        <v>577</v>
      </c>
      <c r="H91" s="180"/>
    </row>
    <row r="92" spans="2:8" x14ac:dyDescent="0.2">
      <c r="B92" s="182" t="s">
        <v>542</v>
      </c>
      <c r="H92" s="180" t="s">
        <v>578</v>
      </c>
    </row>
    <row r="93" spans="2:8" x14ac:dyDescent="0.2">
      <c r="B93" s="182" t="s">
        <v>543</v>
      </c>
      <c r="H93" s="180" t="s">
        <v>579</v>
      </c>
    </row>
    <row r="94" spans="2:8" x14ac:dyDescent="0.2">
      <c r="B94" s="182"/>
      <c r="H94" s="180"/>
    </row>
    <row r="95" spans="2:8" x14ac:dyDescent="0.2">
      <c r="B95" s="178" t="s">
        <v>580</v>
      </c>
      <c r="H95" s="180"/>
    </row>
    <row r="96" spans="2:8" x14ac:dyDescent="0.2">
      <c r="B96" s="182" t="s">
        <v>581</v>
      </c>
      <c r="H96" s="180" t="s">
        <v>582</v>
      </c>
    </row>
    <row r="97" spans="1:8" x14ac:dyDescent="0.2">
      <c r="B97" s="182" t="s">
        <v>583</v>
      </c>
      <c r="H97" s="180" t="s">
        <v>584</v>
      </c>
    </row>
    <row r="98" spans="1:8" x14ac:dyDescent="0.2">
      <c r="B98" s="182"/>
      <c r="H98" s="180"/>
    </row>
    <row r="99" spans="1:8" x14ac:dyDescent="0.2">
      <c r="B99" s="178" t="s">
        <v>585</v>
      </c>
      <c r="H99" s="180"/>
    </row>
    <row r="100" spans="1:8" x14ac:dyDescent="0.2">
      <c r="B100" s="182" t="s">
        <v>586</v>
      </c>
      <c r="H100" s="180" t="s">
        <v>587</v>
      </c>
    </row>
    <row r="101" spans="1:8" x14ac:dyDescent="0.2">
      <c r="B101" s="182" t="s">
        <v>588</v>
      </c>
      <c r="H101" s="180" t="s">
        <v>589</v>
      </c>
    </row>
    <row r="102" spans="1:8" x14ac:dyDescent="0.2">
      <c r="B102" s="182" t="s">
        <v>590</v>
      </c>
      <c r="H102" s="180" t="s">
        <v>591</v>
      </c>
    </row>
    <row r="103" spans="1:8" x14ac:dyDescent="0.2">
      <c r="B103" s="182" t="s">
        <v>592</v>
      </c>
      <c r="H103" s="180" t="s">
        <v>593</v>
      </c>
    </row>
    <row r="104" spans="1:8" x14ac:dyDescent="0.2">
      <c r="B104" s="182" t="s">
        <v>594</v>
      </c>
      <c r="H104" s="180" t="s">
        <v>595</v>
      </c>
    </row>
    <row r="105" spans="1:8" x14ac:dyDescent="0.2">
      <c r="B105" s="182" t="s">
        <v>596</v>
      </c>
      <c r="H105" s="180" t="s">
        <v>597</v>
      </c>
    </row>
    <row r="106" spans="1:8" x14ac:dyDescent="0.2">
      <c r="B106" s="182" t="s">
        <v>598</v>
      </c>
      <c r="H106" s="180" t="s">
        <v>599</v>
      </c>
    </row>
    <row r="107" spans="1:8" x14ac:dyDescent="0.2">
      <c r="B107" s="182" t="s">
        <v>600</v>
      </c>
      <c r="H107" s="180" t="s">
        <v>601</v>
      </c>
    </row>
    <row r="108" spans="1:8" x14ac:dyDescent="0.2">
      <c r="A108" s="175" t="s">
        <v>602</v>
      </c>
      <c r="B108" s="177"/>
      <c r="C108" s="177"/>
      <c r="D108" s="177"/>
      <c r="E108" s="177"/>
      <c r="F108" s="177"/>
      <c r="G108" s="177"/>
      <c r="H108" s="183"/>
    </row>
    <row r="109" spans="1:8" x14ac:dyDescent="0.2">
      <c r="A109" s="184"/>
      <c r="B109" s="184" t="s">
        <v>603</v>
      </c>
      <c r="H109" s="180" t="s">
        <v>604</v>
      </c>
    </row>
    <row r="110" spans="1:8" x14ac:dyDescent="0.2">
      <c r="A110" s="184"/>
      <c r="H110" s="180"/>
    </row>
    <row r="111" spans="1:8" x14ac:dyDescent="0.2">
      <c r="A111" s="184"/>
      <c r="B111" s="184" t="s">
        <v>605</v>
      </c>
      <c r="H111" s="180"/>
    </row>
    <row r="112" spans="1:8" x14ac:dyDescent="0.2">
      <c r="B112" s="185" t="s">
        <v>606</v>
      </c>
      <c r="H112" s="180" t="s">
        <v>607</v>
      </c>
    </row>
    <row r="113" spans="2:8" x14ac:dyDescent="0.2">
      <c r="B113" s="185" t="s">
        <v>608</v>
      </c>
      <c r="H113" s="180" t="s">
        <v>609</v>
      </c>
    </row>
    <row r="114" spans="2:8" x14ac:dyDescent="0.2">
      <c r="B114" s="187" t="s">
        <v>610</v>
      </c>
      <c r="C114" s="188"/>
      <c r="D114" s="188"/>
      <c r="H114" s="180" t="s">
        <v>611</v>
      </c>
    </row>
    <row r="115" spans="2:8" x14ac:dyDescent="0.2">
      <c r="B115" s="185" t="s">
        <v>612</v>
      </c>
      <c r="C115" s="188"/>
      <c r="D115" s="188"/>
      <c r="H115" s="180" t="s">
        <v>613</v>
      </c>
    </row>
    <row r="116" spans="2:8" x14ac:dyDescent="0.2">
      <c r="B116" s="185" t="s">
        <v>614</v>
      </c>
      <c r="C116" s="188"/>
      <c r="D116" s="188"/>
      <c r="H116" s="180" t="s">
        <v>615</v>
      </c>
    </row>
    <row r="117" spans="2:8" x14ac:dyDescent="0.2">
      <c r="B117" s="185" t="s">
        <v>616</v>
      </c>
      <c r="C117" s="188"/>
      <c r="D117" s="188"/>
      <c r="H117" s="180" t="s">
        <v>617</v>
      </c>
    </row>
    <row r="118" spans="2:8" x14ac:dyDescent="0.2">
      <c r="B118" s="185"/>
      <c r="H118" s="180"/>
    </row>
    <row r="119" spans="2:8" x14ac:dyDescent="0.2">
      <c r="B119" s="184" t="s">
        <v>618</v>
      </c>
      <c r="H119" s="180"/>
    </row>
    <row r="120" spans="2:8" x14ac:dyDescent="0.2">
      <c r="B120" s="185" t="s">
        <v>619</v>
      </c>
      <c r="C120" s="189"/>
      <c r="D120" s="189"/>
      <c r="H120" s="180" t="s">
        <v>620</v>
      </c>
    </row>
    <row r="121" spans="2:8" x14ac:dyDescent="0.2">
      <c r="B121" s="185" t="s">
        <v>621</v>
      </c>
      <c r="C121" s="189"/>
      <c r="D121" s="189"/>
      <c r="H121" s="180" t="s">
        <v>622</v>
      </c>
    </row>
    <row r="122" spans="2:8" x14ac:dyDescent="0.2">
      <c r="B122" s="184"/>
      <c r="H122" s="180"/>
    </row>
    <row r="123" spans="2:8" x14ac:dyDescent="0.2">
      <c r="B123" s="185" t="s">
        <v>623</v>
      </c>
      <c r="C123" s="190"/>
      <c r="D123" s="188"/>
      <c r="E123" s="188"/>
      <c r="H123" s="180" t="s">
        <v>624</v>
      </c>
    </row>
    <row r="124" spans="2:8" x14ac:dyDescent="0.2">
      <c r="B124" s="185"/>
      <c r="H124" s="180"/>
    </row>
    <row r="125" spans="2:8" x14ac:dyDescent="0.2">
      <c r="B125" s="185" t="s">
        <v>625</v>
      </c>
      <c r="C125" s="188"/>
      <c r="D125" s="188"/>
      <c r="H125" s="180" t="s">
        <v>626</v>
      </c>
    </row>
    <row r="126" spans="2:8" ht="210" x14ac:dyDescent="0.2">
      <c r="B126" s="185" t="s">
        <v>627</v>
      </c>
      <c r="C126" s="188"/>
      <c r="D126" s="188"/>
      <c r="H126" s="191" t="s">
        <v>628</v>
      </c>
    </row>
    <row r="127" spans="2:8" x14ac:dyDescent="0.2">
      <c r="B127" s="184"/>
      <c r="H127" s="180"/>
    </row>
    <row r="128" spans="2:8" x14ac:dyDescent="0.2">
      <c r="B128" s="184" t="s">
        <v>629</v>
      </c>
      <c r="H128" s="180"/>
    </row>
    <row r="129" spans="2:8" x14ac:dyDescent="0.2">
      <c r="B129" s="161" t="s">
        <v>630</v>
      </c>
      <c r="H129" s="180" t="s">
        <v>631</v>
      </c>
    </row>
    <row r="130" spans="2:8" x14ac:dyDescent="0.2">
      <c r="B130" s="161" t="s">
        <v>632</v>
      </c>
      <c r="H130" s="180" t="s">
        <v>633</v>
      </c>
    </row>
    <row r="131" spans="2:8" x14ac:dyDescent="0.2">
      <c r="B131" s="161" t="s">
        <v>634</v>
      </c>
      <c r="H131" s="180" t="s">
        <v>635</v>
      </c>
    </row>
    <row r="132" spans="2:8" x14ac:dyDescent="0.2">
      <c r="H132" s="180"/>
    </row>
    <row r="133" spans="2:8" x14ac:dyDescent="0.2">
      <c r="B133" s="161" t="s">
        <v>636</v>
      </c>
      <c r="H133" s="180" t="s">
        <v>637</v>
      </c>
    </row>
    <row r="134" spans="2:8" x14ac:dyDescent="0.2">
      <c r="B134" s="161" t="s">
        <v>638</v>
      </c>
      <c r="H134" s="180" t="s">
        <v>637</v>
      </c>
    </row>
    <row r="135" spans="2:8" x14ac:dyDescent="0.2">
      <c r="B135" s="161" t="s">
        <v>639</v>
      </c>
      <c r="H135" s="180" t="s">
        <v>637</v>
      </c>
    </row>
    <row r="136" spans="2:8" x14ac:dyDescent="0.2">
      <c r="B136" s="161" t="s">
        <v>640</v>
      </c>
      <c r="H136" s="180" t="s">
        <v>637</v>
      </c>
    </row>
    <row r="137" spans="2:8" x14ac:dyDescent="0.2">
      <c r="H137" s="180"/>
    </row>
    <row r="138" spans="2:8" x14ac:dyDescent="0.2">
      <c r="B138" s="184" t="s">
        <v>641</v>
      </c>
      <c r="C138" s="189"/>
      <c r="D138" s="189"/>
      <c r="H138" s="180" t="s">
        <v>642</v>
      </c>
    </row>
    <row r="139" spans="2:8" x14ac:dyDescent="0.2">
      <c r="H139" s="180"/>
    </row>
    <row r="140" spans="2:8" x14ac:dyDescent="0.2">
      <c r="B140" s="184" t="s">
        <v>643</v>
      </c>
      <c r="H140" s="180" t="s">
        <v>644</v>
      </c>
    </row>
    <row r="141" spans="2:8" x14ac:dyDescent="0.2">
      <c r="B141" s="184"/>
      <c r="H141" s="180"/>
    </row>
    <row r="142" spans="2:8" x14ac:dyDescent="0.2">
      <c r="B142" s="184" t="s">
        <v>645</v>
      </c>
      <c r="H142" s="180" t="s">
        <v>646</v>
      </c>
    </row>
    <row r="143" spans="2:8" x14ac:dyDescent="0.2">
      <c r="B143" s="184"/>
      <c r="H143" s="180"/>
    </row>
    <row r="144" spans="2:8" x14ac:dyDescent="0.2">
      <c r="B144" s="184" t="s">
        <v>647</v>
      </c>
      <c r="H144" s="180" t="s">
        <v>648</v>
      </c>
    </row>
    <row r="145" spans="1:8" x14ac:dyDescent="0.2">
      <c r="A145" s="175" t="s">
        <v>649</v>
      </c>
      <c r="B145" s="177"/>
      <c r="C145" s="177"/>
      <c r="D145" s="177"/>
      <c r="E145" s="177"/>
      <c r="F145" s="177"/>
      <c r="G145" s="177"/>
      <c r="H145" s="183"/>
    </row>
    <row r="146" spans="1:8" x14ac:dyDescent="0.2">
      <c r="A146" s="184"/>
      <c r="B146" s="184" t="s">
        <v>650</v>
      </c>
      <c r="H146" s="180"/>
    </row>
    <row r="147" spans="1:8" x14ac:dyDescent="0.2">
      <c r="B147" s="185" t="s">
        <v>651</v>
      </c>
      <c r="H147" s="180" t="s">
        <v>652</v>
      </c>
    </row>
    <row r="148" spans="1:8" x14ac:dyDescent="0.2">
      <c r="B148" s="185" t="s">
        <v>653</v>
      </c>
      <c r="H148" s="180" t="s">
        <v>654</v>
      </c>
    </row>
    <row r="149" spans="1:8" x14ac:dyDescent="0.2">
      <c r="B149" s="185" t="s">
        <v>655</v>
      </c>
      <c r="H149" s="179" t="s">
        <v>656</v>
      </c>
    </row>
    <row r="150" spans="1:8" x14ac:dyDescent="0.2">
      <c r="H150" s="180"/>
    </row>
    <row r="151" spans="1:8" x14ac:dyDescent="0.2">
      <c r="B151" s="184" t="s">
        <v>657</v>
      </c>
      <c r="H151" s="180" t="s">
        <v>658</v>
      </c>
    </row>
    <row r="152" spans="1:8" x14ac:dyDescent="0.2">
      <c r="H152" s="180"/>
    </row>
    <row r="153" spans="1:8" x14ac:dyDescent="0.2">
      <c r="B153" s="184" t="s">
        <v>659</v>
      </c>
      <c r="H153" s="180" t="s">
        <v>660</v>
      </c>
    </row>
    <row r="154" spans="1:8" x14ac:dyDescent="0.2">
      <c r="H154" s="180"/>
    </row>
    <row r="155" spans="1:8" x14ac:dyDescent="0.2">
      <c r="B155" s="184" t="s">
        <v>661</v>
      </c>
      <c r="H155" s="180"/>
    </row>
    <row r="156" spans="1:8" x14ac:dyDescent="0.2">
      <c r="B156" s="161" t="s">
        <v>662</v>
      </c>
      <c r="H156" s="180" t="s">
        <v>663</v>
      </c>
    </row>
    <row r="157" spans="1:8" x14ac:dyDescent="0.2">
      <c r="B157" s="161" t="s">
        <v>664</v>
      </c>
      <c r="H157" s="180" t="s">
        <v>665</v>
      </c>
    </row>
    <row r="158" spans="1:8" x14ac:dyDescent="0.2">
      <c r="B158" s="161" t="s">
        <v>666</v>
      </c>
      <c r="H158" s="180" t="s">
        <v>667</v>
      </c>
    </row>
    <row r="159" spans="1:8" x14ac:dyDescent="0.2">
      <c r="B159" s="161" t="s">
        <v>668</v>
      </c>
      <c r="H159" s="181" t="s">
        <v>669</v>
      </c>
    </row>
    <row r="160" spans="1:8" x14ac:dyDescent="0.2">
      <c r="B160" s="161" t="s">
        <v>670</v>
      </c>
      <c r="H160" s="180"/>
    </row>
    <row r="161" spans="8:8" x14ac:dyDescent="0.2">
      <c r="H161" s="180"/>
    </row>
    <row r="162" spans="8:8" x14ac:dyDescent="0.2">
      <c r="H162" s="180"/>
    </row>
    <row r="163" spans="8:8" x14ac:dyDescent="0.2">
      <c r="H163" s="180"/>
    </row>
    <row r="164" spans="8:8" x14ac:dyDescent="0.2">
      <c r="H164" s="180"/>
    </row>
    <row r="165" spans="8:8" x14ac:dyDescent="0.2">
      <c r="H165" s="180"/>
    </row>
    <row r="166" spans="8:8" x14ac:dyDescent="0.2">
      <c r="H166" s="180"/>
    </row>
    <row r="167" spans="8:8" x14ac:dyDescent="0.2">
      <c r="H167" s="180"/>
    </row>
    <row r="168" spans="8:8" x14ac:dyDescent="0.2">
      <c r="H168" s="180"/>
    </row>
    <row r="169" spans="8:8" x14ac:dyDescent="0.2">
      <c r="H169" s="180"/>
    </row>
    <row r="170" spans="8:8" x14ac:dyDescent="0.2">
      <c r="H170" s="180"/>
    </row>
    <row r="171" spans="8:8" x14ac:dyDescent="0.2">
      <c r="H171" s="180"/>
    </row>
    <row r="172" spans="8:8" x14ac:dyDescent="0.2">
      <c r="H172" s="180"/>
    </row>
    <row r="173" spans="8:8" x14ac:dyDescent="0.2">
      <c r="H173" s="180"/>
    </row>
    <row r="174" spans="8:8" x14ac:dyDescent="0.2">
      <c r="H174" s="180"/>
    </row>
    <row r="175" spans="8:8" x14ac:dyDescent="0.2">
      <c r="H175" s="180"/>
    </row>
    <row r="176" spans="8:8" x14ac:dyDescent="0.2">
      <c r="H176" s="180"/>
    </row>
    <row r="177" spans="8:8" x14ac:dyDescent="0.2">
      <c r="H177" s="180"/>
    </row>
    <row r="178" spans="8:8" x14ac:dyDescent="0.2">
      <c r="H178" s="180"/>
    </row>
    <row r="179" spans="8:8" x14ac:dyDescent="0.2">
      <c r="H179" s="180"/>
    </row>
    <row r="180" spans="8:8" x14ac:dyDescent="0.2">
      <c r="H180" s="180"/>
    </row>
    <row r="181" spans="8:8" x14ac:dyDescent="0.2">
      <c r="H181" s="180"/>
    </row>
    <row r="182" spans="8:8" x14ac:dyDescent="0.2">
      <c r="H182" s="180"/>
    </row>
    <row r="183" spans="8:8" x14ac:dyDescent="0.2">
      <c r="H183" s="180"/>
    </row>
    <row r="184" spans="8:8" x14ac:dyDescent="0.2">
      <c r="H184" s="180"/>
    </row>
  </sheetData>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enableFormatConditionsCalculation="0"/>
  <dimension ref="A1:V54"/>
  <sheetViews>
    <sheetView zoomScale="85" zoomScaleNormal="85" zoomScalePageLayoutView="85" workbookViewId="0"/>
  </sheetViews>
  <sheetFormatPr baseColWidth="10" defaultColWidth="11.1640625" defaultRowHeight="15" x14ac:dyDescent="0.2"/>
  <cols>
    <col min="1" max="1" width="2.1640625" style="1" customWidth="1"/>
    <col min="2" max="2" width="42" style="1" customWidth="1"/>
    <col min="3" max="10" width="11.1640625" style="1"/>
    <col min="11" max="14" width="11.1640625" style="381"/>
    <col min="15" max="19" width="11.1640625" style="1"/>
    <col min="20" max="20" width="41" style="1" customWidth="1"/>
    <col min="21" max="21" width="46.1640625" style="1" customWidth="1"/>
    <col min="22" max="16384" width="11.1640625" style="1"/>
  </cols>
  <sheetData>
    <row r="1" spans="1:22" ht="19" x14ac:dyDescent="0.25">
      <c r="A1" s="301"/>
      <c r="B1" s="19" t="s">
        <v>739</v>
      </c>
    </row>
    <row r="3" spans="1:22" ht="42" customHeight="1" x14ac:dyDescent="0.2">
      <c r="B3" s="576" t="s">
        <v>17</v>
      </c>
      <c r="C3" s="576"/>
      <c r="D3" s="576"/>
      <c r="E3" s="576"/>
      <c r="F3" s="576"/>
      <c r="G3" s="576"/>
      <c r="H3" s="576"/>
      <c r="I3" s="576"/>
      <c r="J3" s="576"/>
      <c r="K3" s="576"/>
      <c r="L3" s="576"/>
      <c r="M3" s="576"/>
      <c r="N3" s="576"/>
      <c r="O3" s="576"/>
      <c r="P3" s="576"/>
      <c r="Q3" s="576"/>
      <c r="R3" s="576"/>
      <c r="S3" s="576"/>
      <c r="T3" s="576"/>
      <c r="U3" s="24"/>
    </row>
    <row r="4" spans="1:22" ht="61.25" customHeight="1" thickBot="1" x14ac:dyDescent="0.25">
      <c r="B4" s="577" t="s">
        <v>396</v>
      </c>
      <c r="C4" s="577"/>
      <c r="D4" s="577"/>
      <c r="E4" s="577"/>
      <c r="F4" s="577"/>
      <c r="G4" s="577"/>
      <c r="H4" s="577"/>
      <c r="I4" s="577"/>
      <c r="J4" s="577"/>
      <c r="K4" s="577"/>
      <c r="L4" s="577"/>
      <c r="M4" s="577"/>
      <c r="N4" s="577"/>
      <c r="O4" s="577"/>
      <c r="P4" s="577"/>
      <c r="Q4" s="577"/>
      <c r="R4" s="577"/>
      <c r="S4" s="577"/>
      <c r="T4" s="577"/>
      <c r="U4" s="25"/>
    </row>
    <row r="5" spans="1:22" ht="16" thickBot="1" x14ac:dyDescent="0.25">
      <c r="T5" s="26" t="s">
        <v>18</v>
      </c>
      <c r="U5" s="27" t="s">
        <v>19</v>
      </c>
      <c r="V5" s="28" t="s">
        <v>20</v>
      </c>
    </row>
    <row r="6" spans="1:22" x14ac:dyDescent="0.2">
      <c r="B6" s="29"/>
      <c r="C6" s="30">
        <v>2000</v>
      </c>
      <c r="D6" s="30">
        <f>C6+1</f>
        <v>2001</v>
      </c>
      <c r="E6" s="30">
        <f t="shared" ref="E6:S6" si="0">D6+1</f>
        <v>2002</v>
      </c>
      <c r="F6" s="30">
        <f t="shared" si="0"/>
        <v>2003</v>
      </c>
      <c r="G6" s="30">
        <f t="shared" si="0"/>
        <v>2004</v>
      </c>
      <c r="H6" s="30">
        <f t="shared" si="0"/>
        <v>2005</v>
      </c>
      <c r="I6" s="30">
        <f t="shared" si="0"/>
        <v>2006</v>
      </c>
      <c r="J6" s="30">
        <f t="shared" si="0"/>
        <v>2007</v>
      </c>
      <c r="K6" s="30">
        <f t="shared" ref="K6" si="1">J6+1</f>
        <v>2008</v>
      </c>
      <c r="L6" s="30">
        <f t="shared" ref="L6" si="2">K6+1</f>
        <v>2009</v>
      </c>
      <c r="M6" s="30">
        <f t="shared" ref="M6" si="3">L6+1</f>
        <v>2010</v>
      </c>
      <c r="N6" s="30">
        <f t="shared" ref="N6" si="4">M6+1</f>
        <v>2011</v>
      </c>
      <c r="O6" s="30">
        <f t="shared" ref="O6" si="5">N6+1</f>
        <v>2012</v>
      </c>
      <c r="P6" s="30">
        <f t="shared" ref="P6" si="6">O6+1</f>
        <v>2013</v>
      </c>
      <c r="Q6" s="30">
        <f t="shared" ref="Q6" si="7">P6+1</f>
        <v>2014</v>
      </c>
      <c r="R6" s="30">
        <f t="shared" ref="R6" si="8">Q6+1</f>
        <v>2015</v>
      </c>
      <c r="S6" s="31">
        <f t="shared" si="0"/>
        <v>2016</v>
      </c>
      <c r="V6" s="1" t="s">
        <v>21</v>
      </c>
    </row>
    <row r="7" spans="1:22" x14ac:dyDescent="0.2">
      <c r="B7" s="32" t="s">
        <v>22</v>
      </c>
      <c r="C7" s="33"/>
      <c r="D7" s="33"/>
      <c r="E7" s="33"/>
      <c r="F7" s="33"/>
      <c r="G7" s="33"/>
      <c r="H7" s="33"/>
      <c r="I7" s="33"/>
      <c r="J7" s="33"/>
      <c r="K7" s="33"/>
      <c r="L7" s="33"/>
      <c r="M7" s="33"/>
      <c r="N7" s="33"/>
      <c r="O7" s="33"/>
      <c r="P7" s="33"/>
      <c r="Q7" s="33"/>
      <c r="R7" s="33"/>
      <c r="S7" s="34"/>
    </row>
    <row r="8" spans="1:22" x14ac:dyDescent="0.2">
      <c r="B8" s="2" t="s">
        <v>23</v>
      </c>
      <c r="C8" s="33"/>
      <c r="D8" s="33"/>
      <c r="E8" s="33"/>
      <c r="F8" s="33"/>
      <c r="G8" s="33"/>
      <c r="H8" s="33"/>
      <c r="I8" s="33"/>
      <c r="J8" s="33"/>
      <c r="K8" s="33"/>
      <c r="L8" s="33"/>
      <c r="M8" s="33"/>
      <c r="N8" s="33"/>
      <c r="O8" s="33"/>
      <c r="P8" s="33"/>
      <c r="Q8" s="33"/>
      <c r="R8" s="33"/>
      <c r="S8" s="34"/>
    </row>
    <row r="9" spans="1:22" x14ac:dyDescent="0.2">
      <c r="B9" s="2" t="s">
        <v>24</v>
      </c>
      <c r="C9" s="33"/>
      <c r="D9" s="33"/>
      <c r="E9" s="33"/>
      <c r="F9" s="33"/>
      <c r="G9" s="33"/>
      <c r="H9" s="33"/>
      <c r="I9" s="33"/>
      <c r="J9" s="33"/>
      <c r="K9" s="33"/>
      <c r="L9" s="33"/>
      <c r="M9" s="33"/>
      <c r="N9" s="33"/>
      <c r="O9" s="33"/>
      <c r="P9" s="33"/>
      <c r="Q9" s="33"/>
      <c r="R9" s="33"/>
      <c r="S9" s="34"/>
    </row>
    <row r="10" spans="1:22" x14ac:dyDescent="0.2">
      <c r="B10" s="2" t="s">
        <v>25</v>
      </c>
      <c r="C10" s="33"/>
      <c r="D10" s="33"/>
      <c r="E10" s="33"/>
      <c r="F10" s="33"/>
      <c r="G10" s="33"/>
      <c r="H10" s="33"/>
      <c r="I10" s="33"/>
      <c r="J10" s="33"/>
      <c r="K10" s="33"/>
      <c r="L10" s="33"/>
      <c r="M10" s="33"/>
      <c r="N10" s="33"/>
      <c r="O10" s="33"/>
      <c r="P10" s="33"/>
      <c r="Q10" s="33"/>
      <c r="R10" s="33"/>
      <c r="S10" s="34"/>
    </row>
    <row r="11" spans="1:22" x14ac:dyDescent="0.2">
      <c r="B11" s="32"/>
      <c r="C11" s="33"/>
      <c r="D11" s="33"/>
      <c r="E11" s="33"/>
      <c r="F11" s="33"/>
      <c r="G11" s="33"/>
      <c r="H11" s="33"/>
      <c r="I11" s="33"/>
      <c r="J11" s="33"/>
      <c r="K11" s="33"/>
      <c r="L11" s="33"/>
      <c r="M11" s="33"/>
      <c r="N11" s="33"/>
      <c r="O11" s="33"/>
      <c r="P11" s="33"/>
      <c r="Q11" s="33"/>
      <c r="R11" s="33"/>
      <c r="S11" s="34"/>
    </row>
    <row r="12" spans="1:22" x14ac:dyDescent="0.2">
      <c r="B12" s="32" t="s">
        <v>26</v>
      </c>
      <c r="C12" s="33"/>
      <c r="D12" s="33"/>
      <c r="E12" s="33"/>
      <c r="F12" s="33"/>
      <c r="G12" s="33"/>
      <c r="H12" s="33"/>
      <c r="I12" s="33"/>
      <c r="J12" s="33"/>
      <c r="K12" s="33"/>
      <c r="L12" s="33"/>
      <c r="M12" s="33"/>
      <c r="N12" s="33"/>
      <c r="O12" s="33"/>
      <c r="P12" s="33"/>
      <c r="Q12" s="33"/>
      <c r="R12" s="33"/>
      <c r="S12" s="34"/>
    </row>
    <row r="13" spans="1:22" ht="16" x14ac:dyDescent="0.2">
      <c r="B13" s="2" t="s">
        <v>940</v>
      </c>
      <c r="C13" s="35"/>
      <c r="D13" s="33"/>
      <c r="E13" s="33"/>
      <c r="F13" s="33"/>
      <c r="G13" s="33"/>
      <c r="H13" s="33"/>
      <c r="I13" s="33"/>
      <c r="J13" s="33"/>
      <c r="K13" s="33"/>
      <c r="L13" s="33"/>
      <c r="M13" s="33"/>
      <c r="N13" s="33"/>
      <c r="O13" s="33"/>
      <c r="P13" s="33"/>
      <c r="Q13" s="33"/>
      <c r="R13" s="33"/>
      <c r="S13" s="34"/>
      <c r="T13" s="36"/>
      <c r="U13" s="36"/>
      <c r="V13" s="37"/>
    </row>
    <row r="14" spans="1:22" ht="16" x14ac:dyDescent="0.2">
      <c r="B14" s="2" t="s">
        <v>941</v>
      </c>
      <c r="C14" s="38"/>
      <c r="D14" s="38"/>
      <c r="E14" s="38"/>
      <c r="F14" s="38"/>
      <c r="G14" s="38"/>
      <c r="H14" s="38"/>
      <c r="I14" s="38"/>
      <c r="J14" s="38"/>
      <c r="K14" s="38"/>
      <c r="L14" s="38"/>
      <c r="M14" s="38"/>
      <c r="N14" s="38"/>
      <c r="O14" s="38"/>
      <c r="P14" s="38"/>
      <c r="Q14" s="38"/>
      <c r="R14" s="38"/>
      <c r="S14" s="39"/>
      <c r="V14" s="37"/>
    </row>
    <row r="15" spans="1:22" x14ac:dyDescent="0.2">
      <c r="B15" s="2"/>
      <c r="C15" s="40"/>
      <c r="D15" s="40"/>
      <c r="E15" s="40"/>
      <c r="F15" s="40"/>
      <c r="G15" s="40"/>
      <c r="H15" s="40"/>
      <c r="I15" s="40"/>
      <c r="J15" s="40"/>
      <c r="K15" s="40"/>
      <c r="L15" s="40"/>
      <c r="M15" s="40"/>
      <c r="N15" s="40"/>
      <c r="O15" s="40"/>
      <c r="P15" s="40"/>
      <c r="Q15" s="40"/>
      <c r="R15" s="40"/>
      <c r="S15" s="39"/>
      <c r="V15"/>
    </row>
    <row r="16" spans="1:22" x14ac:dyDescent="0.2">
      <c r="B16" s="384" t="s">
        <v>27</v>
      </c>
      <c r="C16" s="40"/>
      <c r="D16" s="40"/>
      <c r="E16" s="40"/>
      <c r="F16" s="40"/>
      <c r="G16" s="40"/>
      <c r="H16" s="40"/>
      <c r="I16" s="40"/>
      <c r="J16" s="40"/>
      <c r="K16" s="40"/>
      <c r="L16" s="40"/>
      <c r="M16" s="40"/>
      <c r="N16" s="40"/>
      <c r="O16" s="40"/>
      <c r="P16" s="40"/>
      <c r="Q16" s="40"/>
      <c r="R16" s="40"/>
      <c r="S16" s="39"/>
      <c r="V16"/>
    </row>
    <row r="17" spans="2:22" x14ac:dyDescent="0.2">
      <c r="B17" s="2" t="s">
        <v>942</v>
      </c>
      <c r="C17" s="40"/>
      <c r="D17" s="40"/>
      <c r="E17" s="40"/>
      <c r="F17" s="40"/>
      <c r="G17" s="40"/>
      <c r="H17" s="40"/>
      <c r="I17" s="40"/>
      <c r="J17" s="40"/>
      <c r="K17" s="40"/>
      <c r="L17" s="40"/>
      <c r="M17" s="40"/>
      <c r="N17" s="40"/>
      <c r="O17" s="40"/>
      <c r="P17" s="40"/>
      <c r="Q17" s="40"/>
      <c r="R17" s="40"/>
      <c r="S17" s="39"/>
      <c r="V17"/>
    </row>
    <row r="18" spans="2:22" x14ac:dyDescent="0.2">
      <c r="B18" s="2" t="s">
        <v>943</v>
      </c>
      <c r="C18" s="40"/>
      <c r="D18" s="40"/>
      <c r="E18" s="40"/>
      <c r="F18" s="40"/>
      <c r="G18" s="40"/>
      <c r="H18" s="40"/>
      <c r="I18" s="40"/>
      <c r="J18" s="40"/>
      <c r="K18" s="40"/>
      <c r="L18" s="40"/>
      <c r="M18" s="40"/>
      <c r="N18" s="40"/>
      <c r="O18" s="40"/>
      <c r="P18" s="40"/>
      <c r="Q18" s="40"/>
      <c r="R18" s="40"/>
      <c r="S18" s="39"/>
      <c r="V18"/>
    </row>
    <row r="19" spans="2:22" x14ac:dyDescent="0.2">
      <c r="B19" s="2"/>
      <c r="C19" s="40"/>
      <c r="D19" s="40"/>
      <c r="E19" s="40"/>
      <c r="F19" s="40"/>
      <c r="G19" s="40"/>
      <c r="H19" s="40"/>
      <c r="I19" s="40"/>
      <c r="J19" s="40"/>
      <c r="K19" s="40"/>
      <c r="L19" s="40"/>
      <c r="M19" s="40"/>
      <c r="N19" s="40"/>
      <c r="O19" s="40"/>
      <c r="P19" s="40"/>
      <c r="Q19" s="40"/>
      <c r="R19" s="40"/>
      <c r="S19" s="39"/>
      <c r="V19"/>
    </row>
    <row r="20" spans="2:22" x14ac:dyDescent="0.2">
      <c r="B20" s="2"/>
      <c r="C20" s="40"/>
      <c r="D20" s="40"/>
      <c r="E20" s="40"/>
      <c r="F20" s="40"/>
      <c r="G20" s="40"/>
      <c r="H20" s="40"/>
      <c r="I20" s="40"/>
      <c r="J20" s="40"/>
      <c r="K20" s="40"/>
      <c r="L20" s="40"/>
      <c r="M20" s="40"/>
      <c r="N20" s="40"/>
      <c r="O20" s="40"/>
      <c r="P20" s="40"/>
      <c r="Q20" s="40"/>
      <c r="R20" s="40"/>
      <c r="S20" s="39"/>
      <c r="V20"/>
    </row>
    <row r="21" spans="2:22" x14ac:dyDescent="0.2">
      <c r="B21" s="41" t="s">
        <v>28</v>
      </c>
      <c r="C21" s="40"/>
      <c r="D21" s="40"/>
      <c r="E21" s="40"/>
      <c r="F21" s="40"/>
      <c r="G21" s="40"/>
      <c r="H21" s="40"/>
      <c r="I21" s="40"/>
      <c r="J21" s="40"/>
      <c r="K21" s="40"/>
      <c r="L21" s="40"/>
      <c r="M21" s="40"/>
      <c r="N21" s="40"/>
      <c r="O21" s="40"/>
      <c r="P21" s="40"/>
      <c r="Q21" s="40"/>
      <c r="R21" s="40"/>
      <c r="S21" s="39"/>
      <c r="V21"/>
    </row>
    <row r="22" spans="2:22" ht="16" x14ac:dyDescent="0.2">
      <c r="B22" s="2" t="s">
        <v>29</v>
      </c>
      <c r="C22" s="40"/>
      <c r="D22" s="40"/>
      <c r="E22" s="40"/>
      <c r="F22" s="40"/>
      <c r="G22" s="40"/>
      <c r="H22" s="40"/>
      <c r="I22" s="40"/>
      <c r="J22" s="40"/>
      <c r="K22" s="40"/>
      <c r="L22" s="40"/>
      <c r="M22" s="40"/>
      <c r="N22" s="40"/>
      <c r="O22" s="40"/>
      <c r="P22" s="40"/>
      <c r="Q22" s="40"/>
      <c r="R22" s="40"/>
      <c r="S22" s="39"/>
      <c r="V22" s="37"/>
    </row>
    <row r="23" spans="2:22" x14ac:dyDescent="0.2">
      <c r="B23" s="2" t="s">
        <v>30</v>
      </c>
      <c r="C23" s="40"/>
      <c r="D23" s="40"/>
      <c r="E23" s="40"/>
      <c r="F23" s="40"/>
      <c r="G23" s="40"/>
      <c r="H23" s="40"/>
      <c r="I23" s="40"/>
      <c r="J23" s="40"/>
      <c r="K23" s="40"/>
      <c r="L23" s="40"/>
      <c r="M23" s="40"/>
      <c r="N23" s="40"/>
      <c r="O23" s="40"/>
      <c r="P23" s="40"/>
      <c r="Q23" s="40"/>
      <c r="R23" s="40"/>
      <c r="S23" s="39"/>
      <c r="V23" s="42"/>
    </row>
    <row r="24" spans="2:22" x14ac:dyDescent="0.2">
      <c r="B24" s="2" t="s">
        <v>31</v>
      </c>
      <c r="C24" s="40"/>
      <c r="D24" s="40"/>
      <c r="E24" s="40"/>
      <c r="F24" s="40"/>
      <c r="G24" s="40"/>
      <c r="H24" s="40"/>
      <c r="I24" s="40"/>
      <c r="J24" s="40"/>
      <c r="K24" s="40"/>
      <c r="L24" s="40"/>
      <c r="M24" s="40"/>
      <c r="N24" s="40"/>
      <c r="O24" s="40"/>
      <c r="P24" s="40"/>
      <c r="Q24" s="40"/>
      <c r="R24" s="40"/>
      <c r="S24" s="39"/>
      <c r="V24" s="43"/>
    </row>
    <row r="25" spans="2:22" x14ac:dyDescent="0.2">
      <c r="B25" s="2" t="s">
        <v>32</v>
      </c>
      <c r="C25" s="40"/>
      <c r="D25" s="40"/>
      <c r="E25" s="40"/>
      <c r="F25" s="40"/>
      <c r="G25" s="40"/>
      <c r="H25" s="40"/>
      <c r="I25" s="40"/>
      <c r="J25" s="40"/>
      <c r="K25" s="40"/>
      <c r="L25" s="40"/>
      <c r="M25" s="40"/>
      <c r="N25" s="40"/>
      <c r="O25" s="40"/>
      <c r="P25" s="40"/>
      <c r="Q25" s="40"/>
      <c r="R25" s="40"/>
      <c r="S25" s="39"/>
      <c r="V25" s="43"/>
    </row>
    <row r="26" spans="2:22" x14ac:dyDescent="0.2">
      <c r="B26" s="2" t="s">
        <v>33</v>
      </c>
      <c r="C26" s="44"/>
      <c r="D26" s="44"/>
      <c r="E26" s="44"/>
      <c r="F26" s="44"/>
      <c r="G26" s="44"/>
      <c r="H26" s="44"/>
      <c r="I26" s="44"/>
      <c r="J26" s="44"/>
      <c r="K26" s="44"/>
      <c r="L26" s="44"/>
      <c r="M26" s="44"/>
      <c r="N26" s="44"/>
      <c r="O26" s="44"/>
      <c r="P26" s="44"/>
      <c r="Q26" s="44"/>
      <c r="R26" s="44"/>
      <c r="S26" s="45"/>
    </row>
    <row r="27" spans="2:22" x14ac:dyDescent="0.2">
      <c r="B27" s="384" t="s">
        <v>34</v>
      </c>
      <c r="C27" s="44"/>
      <c r="D27" s="44"/>
      <c r="E27" s="44"/>
      <c r="F27" s="44"/>
      <c r="G27" s="44"/>
      <c r="H27" s="44"/>
      <c r="I27" s="44"/>
      <c r="J27" s="44"/>
      <c r="K27" s="44"/>
      <c r="L27" s="44"/>
      <c r="M27" s="44"/>
      <c r="N27" s="44"/>
      <c r="O27" s="44"/>
      <c r="P27" s="44"/>
      <c r="Q27" s="44"/>
      <c r="R27" s="44"/>
      <c r="S27" s="45"/>
    </row>
    <row r="28" spans="2:22" x14ac:dyDescent="0.2">
      <c r="B28" s="2"/>
      <c r="C28" s="44"/>
      <c r="D28" s="44"/>
      <c r="E28" s="44"/>
      <c r="F28" s="44"/>
      <c r="G28" s="44"/>
      <c r="H28" s="44"/>
      <c r="I28" s="44"/>
      <c r="J28" s="44"/>
      <c r="K28" s="44"/>
      <c r="L28" s="44"/>
      <c r="M28" s="44"/>
      <c r="N28" s="44"/>
      <c r="O28" s="44"/>
      <c r="P28" s="44"/>
      <c r="Q28" s="44"/>
      <c r="R28" s="44"/>
      <c r="S28" s="45"/>
    </row>
    <row r="29" spans="2:22" x14ac:dyDescent="0.2">
      <c r="B29" s="41" t="s">
        <v>35</v>
      </c>
      <c r="C29" s="44"/>
      <c r="D29" s="44"/>
      <c r="E29" s="44"/>
      <c r="F29" s="44"/>
      <c r="G29" s="44"/>
      <c r="H29" s="44"/>
      <c r="I29" s="44"/>
      <c r="J29" s="44"/>
      <c r="K29" s="44"/>
      <c r="L29" s="44"/>
      <c r="M29" s="44"/>
      <c r="N29" s="44"/>
      <c r="O29" s="44"/>
      <c r="P29" s="44"/>
      <c r="Q29" s="44"/>
      <c r="R29" s="44"/>
      <c r="S29" s="45"/>
    </row>
    <row r="30" spans="2:22" x14ac:dyDescent="0.2">
      <c r="B30" s="2" t="s">
        <v>29</v>
      </c>
      <c r="C30" s="44"/>
      <c r="D30" s="44"/>
      <c r="E30" s="44"/>
      <c r="F30" s="44"/>
      <c r="G30" s="44"/>
      <c r="H30" s="44"/>
      <c r="I30" s="44"/>
      <c r="J30" s="44"/>
      <c r="K30" s="44"/>
      <c r="L30" s="44"/>
      <c r="M30" s="44"/>
      <c r="N30" s="44"/>
      <c r="O30" s="44"/>
      <c r="P30" s="44"/>
      <c r="Q30" s="44"/>
      <c r="R30" s="44"/>
      <c r="S30" s="45"/>
    </row>
    <row r="31" spans="2:22" x14ac:dyDescent="0.2">
      <c r="B31" s="2" t="s">
        <v>30</v>
      </c>
      <c r="C31" s="44"/>
      <c r="D31" s="44"/>
      <c r="E31" s="44"/>
      <c r="F31" s="44"/>
      <c r="G31" s="44"/>
      <c r="H31" s="44"/>
      <c r="I31" s="44"/>
      <c r="J31" s="44"/>
      <c r="K31" s="44"/>
      <c r="L31" s="44"/>
      <c r="M31" s="44"/>
      <c r="N31" s="44"/>
      <c r="O31" s="44"/>
      <c r="P31" s="44"/>
      <c r="Q31" s="44"/>
      <c r="R31" s="44"/>
      <c r="S31" s="45"/>
    </row>
    <row r="32" spans="2:22" x14ac:dyDescent="0.2">
      <c r="B32" s="2" t="s">
        <v>31</v>
      </c>
      <c r="C32" s="44"/>
      <c r="D32" s="44"/>
      <c r="E32" s="44"/>
      <c r="F32" s="44"/>
      <c r="G32" s="44"/>
      <c r="H32" s="44"/>
      <c r="I32" s="44"/>
      <c r="J32" s="44"/>
      <c r="K32" s="44"/>
      <c r="L32" s="44"/>
      <c r="M32" s="44"/>
      <c r="N32" s="44"/>
      <c r="O32" s="44"/>
      <c r="P32" s="44"/>
      <c r="Q32" s="44"/>
      <c r="R32" s="44"/>
      <c r="S32" s="45"/>
    </row>
    <row r="33" spans="2:19" x14ac:dyDescent="0.2">
      <c r="B33" s="2" t="s">
        <v>32</v>
      </c>
      <c r="C33" s="44"/>
      <c r="D33" s="44"/>
      <c r="E33" s="44"/>
      <c r="F33" s="44"/>
      <c r="G33" s="44"/>
      <c r="H33" s="44"/>
      <c r="I33" s="44"/>
      <c r="J33" s="44"/>
      <c r="K33" s="44"/>
      <c r="L33" s="44"/>
      <c r="M33" s="44"/>
      <c r="N33" s="44"/>
      <c r="O33" s="44"/>
      <c r="P33" s="44"/>
      <c r="Q33" s="44"/>
      <c r="R33" s="44"/>
      <c r="S33" s="45"/>
    </row>
    <row r="34" spans="2:19" x14ac:dyDescent="0.2">
      <c r="B34" s="2" t="s">
        <v>33</v>
      </c>
      <c r="C34" s="44"/>
      <c r="D34" s="44"/>
      <c r="E34" s="44"/>
      <c r="F34" s="44"/>
      <c r="G34" s="44"/>
      <c r="H34" s="44"/>
      <c r="I34" s="44"/>
      <c r="J34" s="44"/>
      <c r="K34" s="44"/>
      <c r="L34" s="44"/>
      <c r="M34" s="44"/>
      <c r="N34" s="44"/>
      <c r="O34" s="44"/>
      <c r="P34" s="44"/>
      <c r="Q34" s="44"/>
      <c r="R34" s="44"/>
      <c r="S34" s="45"/>
    </row>
    <row r="35" spans="2:19" x14ac:dyDescent="0.2">
      <c r="B35" s="384" t="s">
        <v>34</v>
      </c>
      <c r="C35" s="44"/>
      <c r="D35" s="44"/>
      <c r="E35" s="44"/>
      <c r="F35" s="44"/>
      <c r="G35" s="44"/>
      <c r="H35" s="44"/>
      <c r="I35" s="44"/>
      <c r="J35" s="44"/>
      <c r="K35" s="44"/>
      <c r="L35" s="44"/>
      <c r="M35" s="44"/>
      <c r="N35" s="44"/>
      <c r="O35" s="44"/>
      <c r="P35" s="44"/>
      <c r="Q35" s="44"/>
      <c r="R35" s="44"/>
      <c r="S35" s="45"/>
    </row>
    <row r="36" spans="2:19" x14ac:dyDescent="0.2">
      <c r="B36" s="384"/>
      <c r="C36" s="44"/>
      <c r="D36" s="44"/>
      <c r="E36" s="44"/>
      <c r="F36" s="44"/>
      <c r="G36" s="44"/>
      <c r="H36" s="44"/>
      <c r="I36" s="44"/>
      <c r="J36" s="44"/>
      <c r="K36" s="44"/>
      <c r="L36" s="44"/>
      <c r="M36" s="44"/>
      <c r="N36" s="44"/>
      <c r="O36" s="44"/>
      <c r="P36" s="44"/>
      <c r="Q36" s="44"/>
      <c r="R36" s="44"/>
      <c r="S36" s="45"/>
    </row>
    <row r="37" spans="2:19" x14ac:dyDescent="0.2">
      <c r="B37" s="384"/>
      <c r="C37" s="44"/>
      <c r="D37" s="44"/>
      <c r="E37" s="44"/>
      <c r="F37" s="44"/>
      <c r="G37" s="44"/>
      <c r="H37" s="44"/>
      <c r="I37" s="44"/>
      <c r="J37" s="44"/>
      <c r="K37" s="44"/>
      <c r="L37" s="44"/>
      <c r="M37" s="44"/>
      <c r="N37" s="44"/>
      <c r="O37" s="44"/>
      <c r="P37" s="44"/>
      <c r="Q37" s="44"/>
      <c r="R37" s="44"/>
      <c r="S37" s="45"/>
    </row>
    <row r="38" spans="2:19" x14ac:dyDescent="0.2">
      <c r="B38" s="41" t="s">
        <v>36</v>
      </c>
      <c r="C38" s="44"/>
      <c r="D38" s="44"/>
      <c r="E38" s="44"/>
      <c r="F38" s="44"/>
      <c r="G38" s="44"/>
      <c r="H38" s="44"/>
      <c r="I38" s="44"/>
      <c r="J38" s="44"/>
      <c r="K38" s="44"/>
      <c r="L38" s="44"/>
      <c r="M38" s="44"/>
      <c r="N38" s="44"/>
      <c r="O38" s="44"/>
      <c r="P38" s="44"/>
      <c r="Q38" s="44"/>
      <c r="R38" s="44"/>
      <c r="S38" s="45"/>
    </row>
    <row r="39" spans="2:19" x14ac:dyDescent="0.2">
      <c r="B39" s="2" t="s">
        <v>37</v>
      </c>
      <c r="C39" s="38"/>
      <c r="D39" s="38"/>
      <c r="E39" s="38"/>
      <c r="F39" s="38"/>
      <c r="G39" s="38"/>
      <c r="H39" s="38"/>
      <c r="I39" s="38"/>
      <c r="J39" s="38"/>
      <c r="K39" s="38"/>
      <c r="L39" s="38"/>
      <c r="M39" s="38"/>
      <c r="N39" s="38"/>
      <c r="O39" s="38"/>
      <c r="P39" s="38"/>
      <c r="Q39" s="38"/>
      <c r="R39" s="38"/>
      <c r="S39" s="46"/>
    </row>
    <row r="40" spans="2:19" x14ac:dyDescent="0.2">
      <c r="B40" s="2" t="s">
        <v>38</v>
      </c>
      <c r="C40" s="38"/>
      <c r="D40" s="38"/>
      <c r="E40" s="38"/>
      <c r="F40" s="38"/>
      <c r="G40" s="38"/>
      <c r="H40" s="38"/>
      <c r="I40" s="38"/>
      <c r="J40" s="38"/>
      <c r="K40" s="38"/>
      <c r="L40" s="38"/>
      <c r="M40" s="38"/>
      <c r="N40" s="38"/>
      <c r="O40" s="38"/>
      <c r="P40" s="38"/>
      <c r="Q40" s="38"/>
      <c r="R40" s="38"/>
      <c r="S40" s="46"/>
    </row>
    <row r="41" spans="2:19" x14ac:dyDescent="0.2">
      <c r="B41" s="2"/>
      <c r="C41" s="40"/>
      <c r="D41" s="40"/>
      <c r="E41" s="40"/>
      <c r="F41" s="40"/>
      <c r="G41" s="40"/>
      <c r="H41" s="40"/>
      <c r="I41" s="40"/>
      <c r="J41" s="40"/>
      <c r="K41" s="40"/>
      <c r="L41" s="40"/>
      <c r="M41" s="40"/>
      <c r="N41" s="40"/>
      <c r="O41" s="40"/>
      <c r="P41" s="40"/>
      <c r="Q41" s="40"/>
      <c r="R41" s="40"/>
      <c r="S41" s="39"/>
    </row>
    <row r="42" spans="2:19" x14ac:dyDescent="0.2">
      <c r="B42" s="2" t="s">
        <v>944</v>
      </c>
      <c r="C42" s="127"/>
      <c r="D42" s="127"/>
      <c r="E42" s="127"/>
      <c r="F42" s="127"/>
      <c r="G42" s="127"/>
      <c r="H42" s="127"/>
      <c r="I42" s="127"/>
      <c r="J42" s="127"/>
      <c r="K42" s="127"/>
      <c r="L42" s="127"/>
      <c r="M42" s="127"/>
      <c r="N42" s="127"/>
      <c r="O42" s="127"/>
      <c r="P42" s="127"/>
      <c r="Q42" s="127"/>
      <c r="R42" s="127"/>
      <c r="S42" s="436"/>
    </row>
    <row r="43" spans="2:19" x14ac:dyDescent="0.2">
      <c r="B43" s="2" t="s">
        <v>945</v>
      </c>
      <c r="C43" s="127"/>
      <c r="D43" s="127"/>
      <c r="E43" s="127"/>
      <c r="F43" s="127"/>
      <c r="G43" s="127"/>
      <c r="H43" s="127"/>
      <c r="I43" s="127"/>
      <c r="J43" s="127"/>
      <c r="K43" s="127"/>
      <c r="L43" s="127"/>
      <c r="M43" s="127"/>
      <c r="N43" s="127"/>
      <c r="O43" s="127"/>
      <c r="P43" s="127"/>
      <c r="Q43" s="127"/>
      <c r="R43" s="127"/>
      <c r="S43" s="436"/>
    </row>
    <row r="44" spans="2:19" ht="16" thickBot="1" x14ac:dyDescent="0.25">
      <c r="B44" s="437" t="s">
        <v>946</v>
      </c>
      <c r="C44" s="438"/>
      <c r="D44" s="438"/>
      <c r="E44" s="438"/>
      <c r="F44" s="438"/>
      <c r="G44" s="438"/>
      <c r="H44" s="438"/>
      <c r="I44" s="438"/>
      <c r="J44" s="438"/>
      <c r="K44" s="438"/>
      <c r="L44" s="438"/>
      <c r="M44" s="438"/>
      <c r="N44" s="438"/>
      <c r="O44" s="438"/>
      <c r="P44" s="438"/>
      <c r="Q44" s="438"/>
      <c r="R44" s="438"/>
      <c r="S44" s="439"/>
    </row>
    <row r="45" spans="2:19" ht="16" x14ac:dyDescent="0.2">
      <c r="C45" s="47"/>
      <c r="D45" s="47"/>
      <c r="E45" s="21"/>
    </row>
    <row r="54" spans="2:2" ht="16" x14ac:dyDescent="0.2">
      <c r="B54" s="48" t="s">
        <v>39</v>
      </c>
    </row>
  </sheetData>
  <mergeCells count="2">
    <mergeCell ref="B3:T3"/>
    <mergeCell ref="B4:T4"/>
  </mergeCells>
  <pageMargins left="0.75" right="0.75" top="1" bottom="1" header="0.5" footer="0.5"/>
  <pageSetup orientation="portrait" horizontalDpi="4294967294" verticalDpi="4294967294"/>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enableFormatConditionsCalculation="0"/>
  <dimension ref="A1:V88"/>
  <sheetViews>
    <sheetView zoomScale="90" zoomScaleNormal="90" zoomScalePageLayoutView="90" workbookViewId="0">
      <selection sqref="A1:XFD1048576"/>
    </sheetView>
  </sheetViews>
  <sheetFormatPr baseColWidth="10" defaultColWidth="11.1640625" defaultRowHeight="14" x14ac:dyDescent="0.2"/>
  <cols>
    <col min="1" max="1" width="1.6640625" style="50" customWidth="1"/>
    <col min="2" max="2" width="50.83203125" style="50" customWidth="1"/>
    <col min="3" max="18" width="11.1640625" style="50"/>
    <col min="19" max="19" width="10.1640625" style="50" customWidth="1"/>
    <col min="20" max="20" width="20.83203125" style="50" customWidth="1"/>
    <col min="21" max="21" width="22.1640625" style="50" customWidth="1"/>
    <col min="22" max="22" width="23.1640625" style="50" customWidth="1"/>
    <col min="23" max="16384" width="11.1640625" style="50"/>
  </cols>
  <sheetData>
    <row r="1" spans="1:22" ht="19" x14ac:dyDescent="0.25">
      <c r="A1" s="301"/>
      <c r="B1" s="49" t="s">
        <v>740</v>
      </c>
    </row>
    <row r="2" spans="1:22" x14ac:dyDescent="0.2">
      <c r="B2" s="51" t="s">
        <v>40</v>
      </c>
    </row>
    <row r="3" spans="1:22" ht="15" thickBot="1" x14ac:dyDescent="0.25">
      <c r="B3" s="52" t="s">
        <v>41</v>
      </c>
    </row>
    <row r="4" spans="1:22" ht="15" thickBot="1" x14ac:dyDescent="0.25">
      <c r="B4" s="385"/>
      <c r="C4" s="386">
        <v>2000</v>
      </c>
      <c r="D4" s="386">
        <v>2001</v>
      </c>
      <c r="E4" s="386">
        <v>2002</v>
      </c>
      <c r="F4" s="386">
        <v>2003</v>
      </c>
      <c r="G4" s="386">
        <v>2004</v>
      </c>
      <c r="H4" s="386">
        <v>2005</v>
      </c>
      <c r="I4" s="386">
        <v>2006</v>
      </c>
      <c r="J4" s="386">
        <v>2007</v>
      </c>
      <c r="K4" s="386">
        <v>2008</v>
      </c>
      <c r="L4" s="386">
        <v>2009</v>
      </c>
      <c r="M4" s="386">
        <v>2010</v>
      </c>
      <c r="N4" s="386">
        <v>2011</v>
      </c>
      <c r="O4" s="386">
        <v>2012</v>
      </c>
      <c r="P4" s="386">
        <v>2013</v>
      </c>
      <c r="Q4" s="386">
        <v>2014</v>
      </c>
      <c r="R4" s="386">
        <v>2015</v>
      </c>
      <c r="S4" s="387">
        <v>2016</v>
      </c>
      <c r="T4" s="385" t="s">
        <v>18</v>
      </c>
      <c r="U4" s="386" t="s">
        <v>19</v>
      </c>
      <c r="V4" s="387" t="s">
        <v>20</v>
      </c>
    </row>
    <row r="5" spans="1:22" x14ac:dyDescent="0.2">
      <c r="B5" s="388" t="s">
        <v>42</v>
      </c>
      <c r="C5" s="389"/>
      <c r="D5" s="389"/>
      <c r="E5" s="389"/>
      <c r="F5" s="389"/>
      <c r="G5" s="389"/>
      <c r="H5" s="389"/>
      <c r="I5" s="389"/>
      <c r="J5" s="389"/>
      <c r="K5" s="389"/>
      <c r="L5" s="389"/>
      <c r="M5" s="389"/>
      <c r="N5" s="389"/>
      <c r="O5" s="389"/>
      <c r="P5" s="389"/>
      <c r="Q5" s="389"/>
      <c r="R5" s="389"/>
      <c r="S5" s="390"/>
      <c r="T5" s="389"/>
      <c r="U5" s="389"/>
      <c r="V5" s="389"/>
    </row>
    <row r="6" spans="1:22" ht="15" x14ac:dyDescent="0.2">
      <c r="B6" s="391" t="s">
        <v>43</v>
      </c>
      <c r="C6" s="406"/>
      <c r="D6" s="406"/>
      <c r="E6" s="406"/>
      <c r="F6" s="406"/>
      <c r="G6" s="406"/>
      <c r="H6" s="406"/>
      <c r="I6" s="406"/>
      <c r="J6" s="406"/>
      <c r="K6" s="406"/>
      <c r="L6" s="406"/>
      <c r="M6" s="406"/>
      <c r="N6" s="406"/>
      <c r="O6" s="406"/>
      <c r="P6" s="406"/>
      <c r="Q6" s="406"/>
      <c r="R6" s="406"/>
      <c r="S6" s="390"/>
      <c r="T6" s="389"/>
      <c r="U6" s="389"/>
      <c r="V6" s="382"/>
    </row>
    <row r="7" spans="1:22" ht="15" x14ac:dyDescent="0.2">
      <c r="B7" s="391" t="s">
        <v>44</v>
      </c>
      <c r="C7" s="406"/>
      <c r="D7" s="406"/>
      <c r="E7" s="406"/>
      <c r="F7" s="406"/>
      <c r="G7" s="406"/>
      <c r="H7" s="406"/>
      <c r="I7" s="406"/>
      <c r="J7" s="406"/>
      <c r="K7" s="406"/>
      <c r="L7" s="406"/>
      <c r="M7" s="406"/>
      <c r="N7" s="406"/>
      <c r="O7" s="406"/>
      <c r="P7" s="406"/>
      <c r="Q7" s="406"/>
      <c r="R7" s="406"/>
      <c r="S7" s="390"/>
      <c r="T7" s="389"/>
      <c r="U7" s="389"/>
      <c r="V7" s="382"/>
    </row>
    <row r="8" spans="1:22" ht="15" x14ac:dyDescent="0.2">
      <c r="B8" s="391" t="s">
        <v>45</v>
      </c>
      <c r="C8" s="406"/>
      <c r="D8" s="406"/>
      <c r="E8" s="406"/>
      <c r="F8" s="406"/>
      <c r="G8" s="406"/>
      <c r="H8" s="406"/>
      <c r="I8" s="406"/>
      <c r="J8" s="406"/>
      <c r="K8" s="406"/>
      <c r="L8" s="406"/>
      <c r="M8" s="406"/>
      <c r="N8" s="406"/>
      <c r="O8" s="406"/>
      <c r="P8" s="406"/>
      <c r="Q8" s="406"/>
      <c r="R8" s="406"/>
      <c r="S8" s="390"/>
      <c r="T8" s="389"/>
      <c r="U8" s="389"/>
      <c r="V8" s="382"/>
    </row>
    <row r="9" spans="1:22" ht="15" x14ac:dyDescent="0.2">
      <c r="B9" s="384" t="s">
        <v>46</v>
      </c>
      <c r="C9" s="389"/>
      <c r="D9" s="389"/>
      <c r="E9" s="389"/>
      <c r="F9" s="389"/>
      <c r="G9" s="389"/>
      <c r="H9" s="389"/>
      <c r="I9" s="389"/>
      <c r="J9" s="389"/>
      <c r="K9" s="389"/>
      <c r="L9" s="389"/>
      <c r="M9" s="389"/>
      <c r="N9" s="389"/>
      <c r="O9" s="389"/>
      <c r="P9" s="389"/>
      <c r="Q9" s="389"/>
      <c r="R9" s="389"/>
      <c r="S9" s="390"/>
      <c r="T9" s="389"/>
      <c r="U9" s="389"/>
      <c r="V9" s="382"/>
    </row>
    <row r="10" spans="1:22" ht="15" x14ac:dyDescent="0.2">
      <c r="B10" s="391" t="s">
        <v>43</v>
      </c>
      <c r="C10" s="389"/>
      <c r="D10" s="389"/>
      <c r="E10" s="389"/>
      <c r="F10" s="389"/>
      <c r="G10" s="389"/>
      <c r="H10" s="389"/>
      <c r="I10" s="389"/>
      <c r="J10" s="389"/>
      <c r="K10" s="389"/>
      <c r="L10" s="389"/>
      <c r="M10" s="389"/>
      <c r="N10" s="389"/>
      <c r="O10" s="389"/>
      <c r="P10" s="389"/>
      <c r="Q10" s="389"/>
      <c r="R10" s="389"/>
      <c r="S10" s="390"/>
      <c r="T10" s="389"/>
      <c r="U10" s="389"/>
      <c r="V10" s="382"/>
    </row>
    <row r="11" spans="1:22" ht="15" x14ac:dyDescent="0.2">
      <c r="B11" s="391" t="s">
        <v>44</v>
      </c>
      <c r="C11" s="389"/>
      <c r="D11" s="389"/>
      <c r="E11" s="389"/>
      <c r="F11" s="389"/>
      <c r="G11" s="389"/>
      <c r="H11" s="389"/>
      <c r="I11" s="389"/>
      <c r="J11" s="389"/>
      <c r="K11" s="389"/>
      <c r="L11" s="389"/>
      <c r="M11" s="389"/>
      <c r="N11" s="389"/>
      <c r="O11" s="389"/>
      <c r="P11" s="389"/>
      <c r="Q11" s="389"/>
      <c r="R11" s="389"/>
      <c r="S11" s="390"/>
      <c r="T11" s="389"/>
      <c r="U11" s="389"/>
      <c r="V11" s="382"/>
    </row>
    <row r="12" spans="1:22" ht="15" x14ac:dyDescent="0.2">
      <c r="B12" s="391" t="s">
        <v>45</v>
      </c>
      <c r="C12" s="389"/>
      <c r="D12" s="389"/>
      <c r="E12" s="389"/>
      <c r="F12" s="389"/>
      <c r="G12" s="389"/>
      <c r="H12" s="389"/>
      <c r="I12" s="389"/>
      <c r="J12" s="389"/>
      <c r="K12" s="389"/>
      <c r="L12" s="389"/>
      <c r="M12" s="389"/>
      <c r="N12" s="389"/>
      <c r="O12" s="389"/>
      <c r="P12" s="389"/>
      <c r="Q12" s="389"/>
      <c r="R12" s="389"/>
      <c r="S12" s="390"/>
      <c r="T12" s="389"/>
      <c r="U12" s="389"/>
      <c r="V12" s="382"/>
    </row>
    <row r="13" spans="1:22" ht="15" x14ac:dyDescent="0.2">
      <c r="B13" s="384" t="s">
        <v>47</v>
      </c>
      <c r="C13" s="389"/>
      <c r="D13" s="389"/>
      <c r="E13" s="389"/>
      <c r="F13" s="389"/>
      <c r="G13" s="389"/>
      <c r="H13" s="389"/>
      <c r="I13" s="389"/>
      <c r="J13" s="389"/>
      <c r="K13" s="389"/>
      <c r="L13" s="389"/>
      <c r="M13" s="389"/>
      <c r="N13" s="389"/>
      <c r="O13" s="389"/>
      <c r="P13" s="389"/>
      <c r="Q13" s="389"/>
      <c r="R13" s="389"/>
      <c r="S13" s="390"/>
      <c r="T13" s="389"/>
      <c r="U13" s="389"/>
      <c r="V13" s="382"/>
    </row>
    <row r="14" spans="1:22" ht="15" x14ac:dyDescent="0.2">
      <c r="B14" s="391" t="s">
        <v>43</v>
      </c>
      <c r="C14" s="434" t="str">
        <f>IF(OR(C6="",C6=0,C10="",C10=0),"",C10/C6)</f>
        <v/>
      </c>
      <c r="D14" s="434" t="str">
        <f t="shared" ref="D14:S14" si="0">IF(OR(D6="",D6=0,D10="",D10=0),"",D10/D6)</f>
        <v/>
      </c>
      <c r="E14" s="434" t="str">
        <f t="shared" si="0"/>
        <v/>
      </c>
      <c r="F14" s="434" t="str">
        <f t="shared" si="0"/>
        <v/>
      </c>
      <c r="G14" s="434" t="str">
        <f t="shared" si="0"/>
        <v/>
      </c>
      <c r="H14" s="434" t="str">
        <f t="shared" si="0"/>
        <v/>
      </c>
      <c r="I14" s="434" t="str">
        <f t="shared" si="0"/>
        <v/>
      </c>
      <c r="J14" s="434" t="str">
        <f t="shared" si="0"/>
        <v/>
      </c>
      <c r="K14" s="434" t="str">
        <f t="shared" si="0"/>
        <v/>
      </c>
      <c r="L14" s="434" t="str">
        <f t="shared" si="0"/>
        <v/>
      </c>
      <c r="M14" s="434" t="str">
        <f t="shared" si="0"/>
        <v/>
      </c>
      <c r="N14" s="434" t="str">
        <f t="shared" si="0"/>
        <v/>
      </c>
      <c r="O14" s="434" t="str">
        <f t="shared" si="0"/>
        <v/>
      </c>
      <c r="P14" s="434" t="str">
        <f t="shared" si="0"/>
        <v/>
      </c>
      <c r="Q14" s="434" t="str">
        <f t="shared" si="0"/>
        <v/>
      </c>
      <c r="R14" s="434" t="str">
        <f t="shared" si="0"/>
        <v/>
      </c>
      <c r="S14" s="404" t="str">
        <f t="shared" si="0"/>
        <v/>
      </c>
      <c r="T14" s="389"/>
      <c r="U14" s="389"/>
      <c r="V14" s="382"/>
    </row>
    <row r="15" spans="1:22" ht="15" x14ac:dyDescent="0.2">
      <c r="B15" s="391" t="s">
        <v>44</v>
      </c>
      <c r="C15" s="434" t="str">
        <f t="shared" ref="C15:S15" si="1">IF(OR(C7="",C7=0,C11="",C11=0),"",C11/C7)</f>
        <v/>
      </c>
      <c r="D15" s="434" t="str">
        <f t="shared" si="1"/>
        <v/>
      </c>
      <c r="E15" s="434" t="str">
        <f t="shared" si="1"/>
        <v/>
      </c>
      <c r="F15" s="434" t="str">
        <f t="shared" si="1"/>
        <v/>
      </c>
      <c r="G15" s="434" t="str">
        <f t="shared" si="1"/>
        <v/>
      </c>
      <c r="H15" s="434" t="str">
        <f t="shared" si="1"/>
        <v/>
      </c>
      <c r="I15" s="434" t="str">
        <f t="shared" si="1"/>
        <v/>
      </c>
      <c r="J15" s="434" t="str">
        <f t="shared" si="1"/>
        <v/>
      </c>
      <c r="K15" s="434" t="str">
        <f t="shared" si="1"/>
        <v/>
      </c>
      <c r="L15" s="434" t="str">
        <f t="shared" si="1"/>
        <v/>
      </c>
      <c r="M15" s="434" t="str">
        <f t="shared" si="1"/>
        <v/>
      </c>
      <c r="N15" s="434" t="str">
        <f t="shared" si="1"/>
        <v/>
      </c>
      <c r="O15" s="434" t="str">
        <f t="shared" si="1"/>
        <v/>
      </c>
      <c r="P15" s="434" t="str">
        <f t="shared" si="1"/>
        <v/>
      </c>
      <c r="Q15" s="434" t="str">
        <f t="shared" si="1"/>
        <v/>
      </c>
      <c r="R15" s="434" t="str">
        <f t="shared" si="1"/>
        <v/>
      </c>
      <c r="S15" s="404" t="str">
        <f t="shared" si="1"/>
        <v/>
      </c>
      <c r="T15" s="389"/>
      <c r="U15" s="389"/>
      <c r="V15" s="382"/>
    </row>
    <row r="16" spans="1:22" ht="15" x14ac:dyDescent="0.2">
      <c r="B16" s="391" t="s">
        <v>45</v>
      </c>
      <c r="C16" s="434" t="str">
        <f t="shared" ref="C16:S16" si="2">IF(OR(C8="",C8=0,C12="",C12=0),"",C12/C8)</f>
        <v/>
      </c>
      <c r="D16" s="434" t="str">
        <f t="shared" si="2"/>
        <v/>
      </c>
      <c r="E16" s="434" t="str">
        <f t="shared" si="2"/>
        <v/>
      </c>
      <c r="F16" s="434" t="str">
        <f t="shared" si="2"/>
        <v/>
      </c>
      <c r="G16" s="434" t="str">
        <f t="shared" si="2"/>
        <v/>
      </c>
      <c r="H16" s="434" t="str">
        <f t="shared" si="2"/>
        <v/>
      </c>
      <c r="I16" s="434" t="str">
        <f t="shared" si="2"/>
        <v/>
      </c>
      <c r="J16" s="434" t="str">
        <f t="shared" si="2"/>
        <v/>
      </c>
      <c r="K16" s="434" t="str">
        <f t="shared" si="2"/>
        <v/>
      </c>
      <c r="L16" s="434" t="str">
        <f t="shared" si="2"/>
        <v/>
      </c>
      <c r="M16" s="434" t="str">
        <f t="shared" si="2"/>
        <v/>
      </c>
      <c r="N16" s="434" t="str">
        <f t="shared" si="2"/>
        <v/>
      </c>
      <c r="O16" s="434" t="str">
        <f t="shared" si="2"/>
        <v/>
      </c>
      <c r="P16" s="434" t="str">
        <f t="shared" si="2"/>
        <v/>
      </c>
      <c r="Q16" s="434" t="str">
        <f t="shared" si="2"/>
        <v/>
      </c>
      <c r="R16" s="434" t="str">
        <f t="shared" si="2"/>
        <v/>
      </c>
      <c r="S16" s="404" t="str">
        <f t="shared" si="2"/>
        <v/>
      </c>
      <c r="T16" s="389"/>
      <c r="U16" s="389"/>
      <c r="V16" s="382"/>
    </row>
    <row r="17" spans="2:21" x14ac:dyDescent="0.2">
      <c r="B17" s="391"/>
      <c r="C17" s="389"/>
      <c r="D17" s="389"/>
      <c r="E17" s="389"/>
      <c r="F17" s="389"/>
      <c r="G17" s="389"/>
      <c r="H17" s="389"/>
      <c r="I17" s="389"/>
      <c r="J17" s="389"/>
      <c r="K17" s="389"/>
      <c r="L17" s="389"/>
      <c r="M17" s="389"/>
      <c r="N17" s="389"/>
      <c r="O17" s="389"/>
      <c r="P17" s="389"/>
      <c r="Q17" s="389"/>
      <c r="R17" s="389"/>
      <c r="S17" s="390"/>
      <c r="T17" s="389"/>
      <c r="U17" s="389"/>
    </row>
    <row r="18" spans="2:21" x14ac:dyDescent="0.2">
      <c r="B18" s="388" t="s">
        <v>48</v>
      </c>
      <c r="C18" s="389"/>
      <c r="D18" s="389"/>
      <c r="E18" s="389"/>
      <c r="F18" s="389"/>
      <c r="G18" s="389"/>
      <c r="H18" s="389"/>
      <c r="I18" s="389"/>
      <c r="J18" s="389"/>
      <c r="K18" s="389"/>
      <c r="L18" s="389"/>
      <c r="M18" s="389"/>
      <c r="N18" s="389"/>
      <c r="O18" s="389"/>
      <c r="P18" s="389"/>
      <c r="Q18" s="389"/>
      <c r="R18" s="389"/>
      <c r="S18" s="390"/>
      <c r="T18" s="389"/>
      <c r="U18" s="389"/>
    </row>
    <row r="19" spans="2:21" x14ac:dyDescent="0.2">
      <c r="B19" s="392" t="s">
        <v>49</v>
      </c>
      <c r="C19" s="406"/>
      <c r="D19" s="407"/>
      <c r="E19" s="407"/>
      <c r="F19" s="407"/>
      <c r="G19" s="407"/>
      <c r="H19" s="406"/>
      <c r="I19" s="406"/>
      <c r="J19" s="406"/>
      <c r="K19" s="406"/>
      <c r="L19" s="406"/>
      <c r="M19" s="406"/>
      <c r="N19" s="406"/>
      <c r="O19" s="406"/>
      <c r="P19" s="406"/>
      <c r="Q19" s="406"/>
      <c r="R19" s="406"/>
      <c r="S19" s="408"/>
      <c r="T19" s="389"/>
      <c r="U19" s="389"/>
    </row>
    <row r="20" spans="2:21" x14ac:dyDescent="0.2">
      <c r="B20" s="392" t="s">
        <v>936</v>
      </c>
      <c r="C20" s="406"/>
      <c r="D20" s="406"/>
      <c r="E20" s="406"/>
      <c r="F20" s="406"/>
      <c r="G20" s="406"/>
      <c r="H20" s="406"/>
      <c r="I20" s="406"/>
      <c r="J20" s="406"/>
      <c r="K20" s="406"/>
      <c r="L20" s="406"/>
      <c r="M20" s="406"/>
      <c r="N20" s="406"/>
      <c r="O20" s="406"/>
      <c r="P20" s="406"/>
      <c r="Q20" s="406"/>
      <c r="R20" s="406"/>
      <c r="S20" s="408"/>
      <c r="T20" s="389"/>
      <c r="U20" s="389"/>
    </row>
    <row r="21" spans="2:21" x14ac:dyDescent="0.2">
      <c r="B21" s="392" t="s">
        <v>51</v>
      </c>
      <c r="C21" s="406"/>
      <c r="D21" s="406"/>
      <c r="E21" s="406"/>
      <c r="F21" s="406"/>
      <c r="G21" s="406"/>
      <c r="H21" s="406"/>
      <c r="I21" s="406"/>
      <c r="J21" s="406"/>
      <c r="K21" s="406"/>
      <c r="L21" s="406"/>
      <c r="M21" s="406"/>
      <c r="N21" s="406"/>
      <c r="O21" s="406"/>
      <c r="P21" s="406"/>
      <c r="Q21" s="406"/>
      <c r="R21" s="406"/>
      <c r="S21" s="408"/>
      <c r="T21" s="389"/>
      <c r="U21" s="389"/>
    </row>
    <row r="22" spans="2:21" x14ac:dyDescent="0.2">
      <c r="B22" s="392" t="s">
        <v>905</v>
      </c>
      <c r="C22" s="406"/>
      <c r="D22" s="406"/>
      <c r="E22" s="406"/>
      <c r="F22" s="406"/>
      <c r="G22" s="406"/>
      <c r="H22" s="406"/>
      <c r="I22" s="406"/>
      <c r="J22" s="406"/>
      <c r="K22" s="406"/>
      <c r="L22" s="406"/>
      <c r="M22" s="406"/>
      <c r="N22" s="406"/>
      <c r="O22" s="406"/>
      <c r="P22" s="406"/>
      <c r="Q22" s="406"/>
      <c r="R22" s="406"/>
      <c r="S22" s="408"/>
      <c r="T22" s="389"/>
      <c r="U22" s="389"/>
    </row>
    <row r="23" spans="2:21" x14ac:dyDescent="0.2">
      <c r="B23" s="392" t="s">
        <v>52</v>
      </c>
      <c r="C23" s="406"/>
      <c r="D23" s="406"/>
      <c r="E23" s="406"/>
      <c r="F23" s="406"/>
      <c r="G23" s="406"/>
      <c r="H23" s="406"/>
      <c r="I23" s="406"/>
      <c r="J23" s="406"/>
      <c r="K23" s="406"/>
      <c r="L23" s="406"/>
      <c r="M23" s="406"/>
      <c r="N23" s="406"/>
      <c r="O23" s="406"/>
      <c r="P23" s="406"/>
      <c r="Q23" s="406"/>
      <c r="R23" s="406"/>
      <c r="S23" s="408"/>
      <c r="T23" s="389"/>
      <c r="U23" s="389"/>
    </row>
    <row r="24" spans="2:21" x14ac:dyDescent="0.2">
      <c r="B24" s="392" t="s">
        <v>50</v>
      </c>
      <c r="C24" s="406"/>
      <c r="D24" s="406"/>
      <c r="E24" s="406"/>
      <c r="F24" s="406"/>
      <c r="G24" s="406"/>
      <c r="H24" s="406"/>
      <c r="I24" s="406"/>
      <c r="J24" s="406"/>
      <c r="K24" s="406"/>
      <c r="L24" s="406"/>
      <c r="M24" s="406"/>
      <c r="N24" s="406"/>
      <c r="O24" s="406"/>
      <c r="P24" s="406"/>
      <c r="Q24" s="406"/>
      <c r="R24" s="406"/>
      <c r="S24" s="408"/>
      <c r="T24" s="389"/>
      <c r="U24" s="389"/>
    </row>
    <row r="25" spans="2:21" x14ac:dyDescent="0.2">
      <c r="B25" s="384" t="s">
        <v>46</v>
      </c>
      <c r="C25" s="389"/>
      <c r="D25" s="389"/>
      <c r="E25" s="389"/>
      <c r="F25" s="389"/>
      <c r="G25" s="389"/>
      <c r="H25" s="389"/>
      <c r="I25" s="389"/>
      <c r="J25" s="389"/>
      <c r="K25" s="389"/>
      <c r="L25" s="389"/>
      <c r="M25" s="389"/>
      <c r="N25" s="389"/>
      <c r="O25" s="389"/>
      <c r="P25" s="389"/>
      <c r="Q25" s="389"/>
      <c r="R25" s="389"/>
      <c r="S25" s="390"/>
      <c r="T25" s="389"/>
      <c r="U25" s="389"/>
    </row>
    <row r="26" spans="2:21" x14ac:dyDescent="0.2">
      <c r="B26" s="393" t="s">
        <v>53</v>
      </c>
      <c r="C26" s="389"/>
      <c r="D26" s="389"/>
      <c r="E26" s="389"/>
      <c r="F26" s="389"/>
      <c r="G26" s="389"/>
      <c r="H26" s="389"/>
      <c r="I26" s="389"/>
      <c r="J26" s="389"/>
      <c r="K26" s="389"/>
      <c r="L26" s="389"/>
      <c r="M26" s="389"/>
      <c r="N26" s="389"/>
      <c r="O26" s="389"/>
      <c r="P26" s="389"/>
      <c r="Q26" s="389"/>
      <c r="R26" s="389"/>
      <c r="S26" s="390"/>
      <c r="T26" s="389"/>
      <c r="U26" s="389"/>
    </row>
    <row r="27" spans="2:21" x14ac:dyDescent="0.2">
      <c r="B27" s="394" t="s">
        <v>54</v>
      </c>
      <c r="C27" s="434" t="str">
        <f>IF(OR(C19="",C19=0,C26="",C26=0),"",C26/C19)</f>
        <v/>
      </c>
      <c r="D27" s="434" t="str">
        <f t="shared" ref="D27:S27" si="3">IF(OR(D19="",D19=0,D26="",D26=0),"",D26/D19)</f>
        <v/>
      </c>
      <c r="E27" s="434" t="str">
        <f t="shared" si="3"/>
        <v/>
      </c>
      <c r="F27" s="434" t="str">
        <f t="shared" si="3"/>
        <v/>
      </c>
      <c r="G27" s="434" t="str">
        <f t="shared" si="3"/>
        <v/>
      </c>
      <c r="H27" s="434" t="str">
        <f t="shared" si="3"/>
        <v/>
      </c>
      <c r="I27" s="434" t="str">
        <f t="shared" si="3"/>
        <v/>
      </c>
      <c r="J27" s="434" t="str">
        <f t="shared" si="3"/>
        <v/>
      </c>
      <c r="K27" s="434" t="str">
        <f t="shared" si="3"/>
        <v/>
      </c>
      <c r="L27" s="434" t="str">
        <f t="shared" si="3"/>
        <v/>
      </c>
      <c r="M27" s="434" t="str">
        <f t="shared" si="3"/>
        <v/>
      </c>
      <c r="N27" s="434" t="str">
        <f t="shared" si="3"/>
        <v/>
      </c>
      <c r="O27" s="434" t="str">
        <f t="shared" si="3"/>
        <v/>
      </c>
      <c r="P27" s="434" t="str">
        <f t="shared" si="3"/>
        <v/>
      </c>
      <c r="Q27" s="434" t="str">
        <f t="shared" si="3"/>
        <v/>
      </c>
      <c r="R27" s="434" t="str">
        <f t="shared" si="3"/>
        <v/>
      </c>
      <c r="S27" s="404" t="str">
        <f t="shared" si="3"/>
        <v/>
      </c>
      <c r="T27" s="389"/>
      <c r="U27" s="389"/>
    </row>
    <row r="28" spans="2:21" x14ac:dyDescent="0.2">
      <c r="B28" s="393"/>
      <c r="C28" s="389"/>
      <c r="D28" s="389"/>
      <c r="E28" s="389"/>
      <c r="F28" s="389"/>
      <c r="G28" s="389"/>
      <c r="H28" s="389"/>
      <c r="I28" s="389"/>
      <c r="J28" s="389"/>
      <c r="K28" s="389"/>
      <c r="L28" s="389"/>
      <c r="M28" s="389"/>
      <c r="N28" s="389"/>
      <c r="O28" s="389"/>
      <c r="P28" s="389"/>
      <c r="Q28" s="389"/>
      <c r="R28" s="389"/>
      <c r="S28" s="390"/>
      <c r="T28" s="389"/>
      <c r="U28" s="389"/>
    </row>
    <row r="29" spans="2:21" x14ac:dyDescent="0.2">
      <c r="B29" s="392" t="s">
        <v>55</v>
      </c>
      <c r="C29" s="406"/>
      <c r="D29" s="406"/>
      <c r="E29" s="406"/>
      <c r="F29" s="406"/>
      <c r="G29" s="406"/>
      <c r="H29" s="406"/>
      <c r="I29" s="406"/>
      <c r="J29" s="406"/>
      <c r="K29" s="406"/>
      <c r="L29" s="406"/>
      <c r="M29" s="406"/>
      <c r="N29" s="406"/>
      <c r="O29" s="406"/>
      <c r="P29" s="406"/>
      <c r="Q29" s="406"/>
      <c r="R29" s="406"/>
      <c r="S29" s="390"/>
      <c r="T29" s="389"/>
      <c r="U29" s="389"/>
    </row>
    <row r="30" spans="2:21" x14ac:dyDescent="0.2">
      <c r="B30" s="395" t="s">
        <v>937</v>
      </c>
      <c r="C30" s="406"/>
      <c r="D30" s="406"/>
      <c r="E30" s="406"/>
      <c r="F30" s="406"/>
      <c r="G30" s="406"/>
      <c r="H30" s="406"/>
      <c r="I30" s="406"/>
      <c r="J30" s="406"/>
      <c r="K30" s="406"/>
      <c r="L30" s="406"/>
      <c r="M30" s="406"/>
      <c r="N30" s="406"/>
      <c r="O30" s="406"/>
      <c r="P30" s="406"/>
      <c r="Q30" s="406"/>
      <c r="R30" s="406"/>
      <c r="S30" s="390"/>
      <c r="T30" s="389"/>
      <c r="U30" s="389"/>
    </row>
    <row r="31" spans="2:21" x14ac:dyDescent="0.2">
      <c r="B31" s="392" t="s">
        <v>57</v>
      </c>
      <c r="C31" s="406"/>
      <c r="D31" s="406"/>
      <c r="E31" s="406"/>
      <c r="F31" s="406"/>
      <c r="G31" s="406"/>
      <c r="H31" s="406"/>
      <c r="I31" s="406"/>
      <c r="J31" s="406"/>
      <c r="K31" s="406"/>
      <c r="L31" s="406"/>
      <c r="M31" s="406"/>
      <c r="N31" s="406"/>
      <c r="O31" s="406"/>
      <c r="P31" s="406"/>
      <c r="Q31" s="406"/>
      <c r="R31" s="406"/>
      <c r="S31" s="390"/>
      <c r="T31" s="389"/>
      <c r="U31" s="389"/>
    </row>
    <row r="32" spans="2:21" x14ac:dyDescent="0.2">
      <c r="B32" s="392" t="s">
        <v>906</v>
      </c>
      <c r="C32" s="406"/>
      <c r="D32" s="406"/>
      <c r="E32" s="406"/>
      <c r="F32" s="406"/>
      <c r="G32" s="406"/>
      <c r="H32" s="406"/>
      <c r="I32" s="406"/>
      <c r="J32" s="406"/>
      <c r="K32" s="406"/>
      <c r="L32" s="406"/>
      <c r="M32" s="406"/>
      <c r="N32" s="406"/>
      <c r="O32" s="406"/>
      <c r="P32" s="406"/>
      <c r="Q32" s="406"/>
      <c r="R32" s="406"/>
      <c r="S32" s="390"/>
      <c r="T32" s="389"/>
      <c r="U32" s="389"/>
    </row>
    <row r="33" spans="2:22" x14ac:dyDescent="0.2">
      <c r="B33" s="392" t="s">
        <v>58</v>
      </c>
      <c r="C33" s="406"/>
      <c r="D33" s="406"/>
      <c r="E33" s="406"/>
      <c r="F33" s="406"/>
      <c r="G33" s="406"/>
      <c r="H33" s="406"/>
      <c r="I33" s="406"/>
      <c r="J33" s="406"/>
      <c r="K33" s="406"/>
      <c r="L33" s="406"/>
      <c r="M33" s="406"/>
      <c r="N33" s="406"/>
      <c r="O33" s="406"/>
      <c r="P33" s="406"/>
      <c r="Q33" s="406"/>
      <c r="R33" s="406"/>
      <c r="S33" s="390"/>
      <c r="T33" s="389"/>
      <c r="U33" s="389"/>
    </row>
    <row r="34" spans="2:22" x14ac:dyDescent="0.2">
      <c r="B34" s="395" t="s">
        <v>56</v>
      </c>
      <c r="C34" s="406"/>
      <c r="D34" s="406"/>
      <c r="E34" s="406"/>
      <c r="F34" s="406"/>
      <c r="G34" s="406"/>
      <c r="H34" s="406"/>
      <c r="I34" s="406"/>
      <c r="J34" s="406"/>
      <c r="K34" s="406"/>
      <c r="L34" s="406"/>
      <c r="M34" s="406"/>
      <c r="N34" s="406"/>
      <c r="O34" s="406"/>
      <c r="P34" s="406"/>
      <c r="Q34" s="406"/>
      <c r="R34" s="406"/>
      <c r="S34" s="390"/>
      <c r="T34" s="389"/>
      <c r="U34" s="389"/>
    </row>
    <row r="35" spans="2:22" ht="15" x14ac:dyDescent="0.2">
      <c r="B35" s="395"/>
      <c r="C35" s="389"/>
      <c r="D35" s="389"/>
      <c r="E35" s="389"/>
      <c r="F35" s="389"/>
      <c r="G35" s="389"/>
      <c r="H35" s="389"/>
      <c r="I35" s="389"/>
      <c r="J35" s="389"/>
      <c r="K35" s="389"/>
      <c r="L35" s="389"/>
      <c r="M35" s="389"/>
      <c r="N35" s="389"/>
      <c r="O35" s="389"/>
      <c r="P35" s="389"/>
      <c r="Q35" s="389"/>
      <c r="R35" s="389"/>
      <c r="S35" s="390"/>
      <c r="T35" s="389"/>
      <c r="U35" s="389"/>
      <c r="V35" s="382"/>
    </row>
    <row r="36" spans="2:22" ht="15" x14ac:dyDescent="0.2">
      <c r="B36" s="392" t="s">
        <v>59</v>
      </c>
      <c r="C36" s="405"/>
      <c r="D36" s="405"/>
      <c r="E36" s="405"/>
      <c r="F36" s="405"/>
      <c r="G36" s="405"/>
      <c r="H36" s="405"/>
      <c r="I36" s="405"/>
      <c r="J36" s="405"/>
      <c r="K36" s="405"/>
      <c r="L36" s="405"/>
      <c r="M36" s="405"/>
      <c r="N36" s="405"/>
      <c r="O36" s="405"/>
      <c r="P36" s="405"/>
      <c r="Q36" s="405"/>
      <c r="R36" s="405"/>
      <c r="S36" s="390"/>
      <c r="T36" s="389"/>
      <c r="U36" s="389"/>
      <c r="V36" s="396" t="s">
        <v>60</v>
      </c>
    </row>
    <row r="37" spans="2:22" ht="15" x14ac:dyDescent="0.2">
      <c r="B37" s="392" t="s">
        <v>61</v>
      </c>
      <c r="C37" s="405"/>
      <c r="D37" s="405"/>
      <c r="E37" s="405"/>
      <c r="F37" s="405"/>
      <c r="G37" s="405"/>
      <c r="H37" s="405"/>
      <c r="I37" s="405"/>
      <c r="J37" s="405"/>
      <c r="K37" s="405"/>
      <c r="L37" s="405"/>
      <c r="M37" s="405"/>
      <c r="N37" s="405"/>
      <c r="O37" s="405"/>
      <c r="P37" s="405"/>
      <c r="Q37" s="405"/>
      <c r="R37" s="405"/>
      <c r="S37" s="390"/>
      <c r="T37" s="389"/>
      <c r="U37" s="389"/>
      <c r="V37" s="396" t="s">
        <v>62</v>
      </c>
    </row>
    <row r="38" spans="2:22" ht="15" x14ac:dyDescent="0.2">
      <c r="B38" s="392" t="s">
        <v>63</v>
      </c>
      <c r="C38" s="405"/>
      <c r="D38" s="405"/>
      <c r="E38" s="405"/>
      <c r="F38" s="405"/>
      <c r="G38" s="405"/>
      <c r="H38" s="405"/>
      <c r="I38" s="405"/>
      <c r="J38" s="405"/>
      <c r="K38" s="405"/>
      <c r="L38" s="405"/>
      <c r="M38" s="405"/>
      <c r="N38" s="405"/>
      <c r="O38" s="405"/>
      <c r="P38" s="405"/>
      <c r="Q38" s="405"/>
      <c r="R38" s="405"/>
      <c r="S38" s="390"/>
      <c r="T38" s="389"/>
      <c r="U38" s="389"/>
      <c r="V38" s="396" t="s">
        <v>64</v>
      </c>
    </row>
    <row r="39" spans="2:22" ht="15" x14ac:dyDescent="0.2">
      <c r="B39" s="392" t="s">
        <v>912</v>
      </c>
      <c r="C39" s="405"/>
      <c r="D39" s="405"/>
      <c r="E39" s="405"/>
      <c r="F39" s="405"/>
      <c r="G39" s="405"/>
      <c r="H39" s="405"/>
      <c r="I39" s="405"/>
      <c r="J39" s="405"/>
      <c r="K39" s="405"/>
      <c r="L39" s="405"/>
      <c r="M39" s="405"/>
      <c r="N39" s="405"/>
      <c r="O39" s="405"/>
      <c r="P39" s="405"/>
      <c r="Q39" s="405"/>
      <c r="R39" s="405"/>
      <c r="S39" s="390"/>
      <c r="T39" s="389"/>
      <c r="U39" s="389"/>
      <c r="V39" s="396"/>
    </row>
    <row r="40" spans="2:22" ht="15" x14ac:dyDescent="0.2">
      <c r="B40" s="392" t="s">
        <v>65</v>
      </c>
      <c r="C40" s="405"/>
      <c r="D40" s="405"/>
      <c r="E40" s="405"/>
      <c r="F40" s="405"/>
      <c r="G40" s="405"/>
      <c r="H40" s="405"/>
      <c r="I40" s="405"/>
      <c r="J40" s="405"/>
      <c r="K40" s="405"/>
      <c r="L40" s="405"/>
      <c r="M40" s="405"/>
      <c r="N40" s="405"/>
      <c r="O40" s="405"/>
      <c r="P40" s="405"/>
      <c r="Q40" s="405"/>
      <c r="R40" s="405"/>
      <c r="S40" s="390"/>
      <c r="T40" s="389"/>
      <c r="U40" s="389"/>
      <c r="V40" s="396"/>
    </row>
    <row r="41" spans="2:22" ht="15" x14ac:dyDescent="0.2">
      <c r="B41" s="392"/>
      <c r="C41" s="405"/>
      <c r="D41" s="405"/>
      <c r="E41" s="405"/>
      <c r="F41" s="405"/>
      <c r="G41" s="405"/>
      <c r="H41" s="405"/>
      <c r="I41" s="405"/>
      <c r="J41" s="405"/>
      <c r="K41" s="405"/>
      <c r="L41" s="405"/>
      <c r="M41" s="405"/>
      <c r="N41" s="405"/>
      <c r="O41" s="405"/>
      <c r="P41" s="405"/>
      <c r="Q41" s="405"/>
      <c r="R41" s="405"/>
      <c r="S41" s="390"/>
      <c r="T41" s="389"/>
      <c r="U41" s="389"/>
      <c r="V41" s="396"/>
    </row>
    <row r="42" spans="2:22" ht="15" x14ac:dyDescent="0.2">
      <c r="B42" s="392" t="s">
        <v>66</v>
      </c>
      <c r="C42" s="405"/>
      <c r="D42" s="405"/>
      <c r="E42" s="405"/>
      <c r="F42" s="405"/>
      <c r="G42" s="405"/>
      <c r="H42" s="405"/>
      <c r="I42" s="405"/>
      <c r="J42" s="405"/>
      <c r="K42" s="405"/>
      <c r="L42" s="405"/>
      <c r="M42" s="405"/>
      <c r="N42" s="405"/>
      <c r="O42" s="405"/>
      <c r="P42" s="405"/>
      <c r="Q42" s="405"/>
      <c r="R42" s="405"/>
      <c r="S42" s="390"/>
      <c r="T42" s="389"/>
      <c r="U42" s="389"/>
      <c r="V42" s="396"/>
    </row>
    <row r="43" spans="2:22" ht="15" x14ac:dyDescent="0.2">
      <c r="B43" s="392" t="s">
        <v>67</v>
      </c>
      <c r="C43" s="405"/>
      <c r="D43" s="405"/>
      <c r="E43" s="405"/>
      <c r="F43" s="405"/>
      <c r="G43" s="405"/>
      <c r="H43" s="405"/>
      <c r="I43" s="405"/>
      <c r="J43" s="405"/>
      <c r="K43" s="405"/>
      <c r="L43" s="405"/>
      <c r="M43" s="405"/>
      <c r="N43" s="405"/>
      <c r="O43" s="405"/>
      <c r="P43" s="405"/>
      <c r="Q43" s="405"/>
      <c r="R43" s="405"/>
      <c r="S43" s="390"/>
      <c r="T43" s="389"/>
      <c r="U43" s="389"/>
      <c r="V43" s="396"/>
    </row>
    <row r="44" spans="2:22" ht="15" x14ac:dyDescent="0.2">
      <c r="B44" s="392" t="s">
        <v>68</v>
      </c>
      <c r="C44" s="405"/>
      <c r="D44" s="405"/>
      <c r="E44" s="405"/>
      <c r="F44" s="405"/>
      <c r="G44" s="405"/>
      <c r="H44" s="405"/>
      <c r="I44" s="405"/>
      <c r="J44" s="405"/>
      <c r="K44" s="405"/>
      <c r="L44" s="405"/>
      <c r="M44" s="405"/>
      <c r="N44" s="405"/>
      <c r="O44" s="405"/>
      <c r="P44" s="405"/>
      <c r="Q44" s="405"/>
      <c r="R44" s="405"/>
      <c r="S44" s="390"/>
      <c r="T44" s="389"/>
      <c r="U44" s="389"/>
      <c r="V44" s="396"/>
    </row>
    <row r="45" spans="2:22" ht="15" x14ac:dyDescent="0.2">
      <c r="B45" s="392" t="s">
        <v>907</v>
      </c>
      <c r="C45" s="405"/>
      <c r="D45" s="405"/>
      <c r="E45" s="405"/>
      <c r="F45" s="405"/>
      <c r="G45" s="405"/>
      <c r="H45" s="405"/>
      <c r="I45" s="405"/>
      <c r="J45" s="405"/>
      <c r="K45" s="405"/>
      <c r="L45" s="405"/>
      <c r="M45" s="405"/>
      <c r="N45" s="405"/>
      <c r="O45" s="405"/>
      <c r="P45" s="405"/>
      <c r="Q45" s="405"/>
      <c r="R45" s="405"/>
      <c r="S45" s="390"/>
      <c r="T45" s="389"/>
      <c r="U45" s="389"/>
      <c r="V45" s="396"/>
    </row>
    <row r="46" spans="2:22" ht="15" x14ac:dyDescent="0.2">
      <c r="B46" s="392" t="s">
        <v>69</v>
      </c>
      <c r="C46" s="405"/>
      <c r="D46" s="405"/>
      <c r="E46" s="405"/>
      <c r="F46" s="405"/>
      <c r="G46" s="405"/>
      <c r="H46" s="405"/>
      <c r="I46" s="405"/>
      <c r="J46" s="405"/>
      <c r="K46" s="405"/>
      <c r="L46" s="405"/>
      <c r="M46" s="405"/>
      <c r="N46" s="405"/>
      <c r="O46" s="405"/>
      <c r="P46" s="405"/>
      <c r="Q46" s="405"/>
      <c r="R46" s="405"/>
      <c r="S46" s="390"/>
      <c r="T46" s="389"/>
      <c r="U46" s="389"/>
      <c r="V46" s="396"/>
    </row>
    <row r="47" spans="2:22" ht="15" x14ac:dyDescent="0.2">
      <c r="B47" s="392"/>
      <c r="C47" s="389"/>
      <c r="D47" s="389"/>
      <c r="E47" s="389"/>
      <c r="F47" s="389"/>
      <c r="G47" s="389"/>
      <c r="H47" s="389"/>
      <c r="I47" s="389"/>
      <c r="J47" s="389"/>
      <c r="K47" s="389"/>
      <c r="L47" s="389"/>
      <c r="M47" s="389"/>
      <c r="N47" s="389"/>
      <c r="O47" s="389"/>
      <c r="P47" s="389"/>
      <c r="Q47" s="389"/>
      <c r="R47" s="389"/>
      <c r="S47" s="390"/>
      <c r="T47" s="389"/>
      <c r="U47" s="389"/>
      <c r="V47" s="383"/>
    </row>
    <row r="48" spans="2:22" ht="15" x14ac:dyDescent="0.2">
      <c r="B48" s="392" t="s">
        <v>70</v>
      </c>
      <c r="C48" s="389"/>
      <c r="D48" s="411" t="str">
        <f>IF(OR(D20="",C20=""),"",D20/C20-1)</f>
        <v/>
      </c>
      <c r="E48" s="411" t="str">
        <f t="shared" ref="E48:S48" si="4">IF(OR(E20="",D20=""),"",E20/D20-1)</f>
        <v/>
      </c>
      <c r="F48" s="411" t="str">
        <f t="shared" si="4"/>
        <v/>
      </c>
      <c r="G48" s="411" t="str">
        <f t="shared" si="4"/>
        <v/>
      </c>
      <c r="H48" s="411" t="str">
        <f t="shared" si="4"/>
        <v/>
      </c>
      <c r="I48" s="411" t="str">
        <f t="shared" si="4"/>
        <v/>
      </c>
      <c r="J48" s="411" t="str">
        <f t="shared" si="4"/>
        <v/>
      </c>
      <c r="K48" s="411" t="str">
        <f t="shared" si="4"/>
        <v/>
      </c>
      <c r="L48" s="411" t="str">
        <f t="shared" si="4"/>
        <v/>
      </c>
      <c r="M48" s="411" t="str">
        <f t="shared" si="4"/>
        <v/>
      </c>
      <c r="N48" s="411" t="str">
        <f t="shared" si="4"/>
        <v/>
      </c>
      <c r="O48" s="411" t="str">
        <f t="shared" si="4"/>
        <v/>
      </c>
      <c r="P48" s="411" t="str">
        <f t="shared" si="4"/>
        <v/>
      </c>
      <c r="Q48" s="411" t="str">
        <f t="shared" si="4"/>
        <v/>
      </c>
      <c r="R48" s="411" t="str">
        <f t="shared" si="4"/>
        <v/>
      </c>
      <c r="S48" s="404" t="str">
        <f t="shared" si="4"/>
        <v/>
      </c>
      <c r="T48" s="389"/>
      <c r="U48" s="389"/>
      <c r="V48" s="396" t="s">
        <v>71</v>
      </c>
    </row>
    <row r="49" spans="2:22" ht="15" x14ac:dyDescent="0.2">
      <c r="B49" s="392" t="s">
        <v>72</v>
      </c>
      <c r="C49" s="389"/>
      <c r="D49" s="411" t="str">
        <f>IF(OR(D37="",C37=""),"",D37/C37-1)</f>
        <v/>
      </c>
      <c r="E49" s="411" t="str">
        <f t="shared" ref="E49:S49" si="5">IF(OR(E37="",D37=""),"",E37/D37-1)</f>
        <v/>
      </c>
      <c r="F49" s="411" t="str">
        <f t="shared" si="5"/>
        <v/>
      </c>
      <c r="G49" s="411" t="str">
        <f t="shared" si="5"/>
        <v/>
      </c>
      <c r="H49" s="411" t="str">
        <f t="shared" si="5"/>
        <v/>
      </c>
      <c r="I49" s="411" t="str">
        <f t="shared" si="5"/>
        <v/>
      </c>
      <c r="J49" s="411" t="str">
        <f t="shared" si="5"/>
        <v/>
      </c>
      <c r="K49" s="411" t="str">
        <f t="shared" si="5"/>
        <v/>
      </c>
      <c r="L49" s="411" t="str">
        <f t="shared" si="5"/>
        <v/>
      </c>
      <c r="M49" s="411" t="str">
        <f t="shared" si="5"/>
        <v/>
      </c>
      <c r="N49" s="411" t="str">
        <f t="shared" si="5"/>
        <v/>
      </c>
      <c r="O49" s="411" t="str">
        <f t="shared" si="5"/>
        <v/>
      </c>
      <c r="P49" s="411" t="str">
        <f t="shared" si="5"/>
        <v/>
      </c>
      <c r="Q49" s="411" t="str">
        <f t="shared" si="5"/>
        <v/>
      </c>
      <c r="R49" s="411" t="str">
        <f t="shared" si="5"/>
        <v/>
      </c>
      <c r="S49" s="404" t="str">
        <f t="shared" si="5"/>
        <v/>
      </c>
      <c r="T49" s="389"/>
      <c r="U49" s="389"/>
      <c r="V49" s="396" t="s">
        <v>73</v>
      </c>
    </row>
    <row r="50" spans="2:22" ht="15" x14ac:dyDescent="0.2">
      <c r="B50" s="392" t="s">
        <v>74</v>
      </c>
      <c r="C50" s="389"/>
      <c r="D50" s="411" t="str">
        <f>IF(OR(D36="",C36=""),"",D36/C36-1)</f>
        <v/>
      </c>
      <c r="E50" s="411" t="str">
        <f t="shared" ref="E50:S50" si="6">IF(OR(E36="",D36=""),"",E36/D36-1)</f>
        <v/>
      </c>
      <c r="F50" s="411" t="str">
        <f t="shared" si="6"/>
        <v/>
      </c>
      <c r="G50" s="411" t="str">
        <f t="shared" si="6"/>
        <v/>
      </c>
      <c r="H50" s="411" t="str">
        <f t="shared" si="6"/>
        <v/>
      </c>
      <c r="I50" s="411" t="str">
        <f t="shared" si="6"/>
        <v/>
      </c>
      <c r="J50" s="411" t="str">
        <f t="shared" si="6"/>
        <v/>
      </c>
      <c r="K50" s="411" t="str">
        <f t="shared" si="6"/>
        <v/>
      </c>
      <c r="L50" s="411" t="str">
        <f t="shared" si="6"/>
        <v/>
      </c>
      <c r="M50" s="411" t="str">
        <f t="shared" si="6"/>
        <v/>
      </c>
      <c r="N50" s="411" t="str">
        <f t="shared" si="6"/>
        <v/>
      </c>
      <c r="O50" s="411" t="str">
        <f t="shared" si="6"/>
        <v/>
      </c>
      <c r="P50" s="411" t="str">
        <f t="shared" si="6"/>
        <v/>
      </c>
      <c r="Q50" s="411" t="str">
        <f t="shared" si="6"/>
        <v/>
      </c>
      <c r="R50" s="411" t="str">
        <f t="shared" si="6"/>
        <v/>
      </c>
      <c r="S50" s="404" t="str">
        <f t="shared" si="6"/>
        <v/>
      </c>
      <c r="T50" s="389"/>
      <c r="U50" s="389"/>
      <c r="V50" s="396" t="s">
        <v>75</v>
      </c>
    </row>
    <row r="51" spans="2:22" ht="15" x14ac:dyDescent="0.2">
      <c r="B51" s="392"/>
      <c r="C51" s="389"/>
      <c r="D51" s="389"/>
      <c r="E51" s="389"/>
      <c r="F51" s="389"/>
      <c r="G51" s="389"/>
      <c r="H51" s="389"/>
      <c r="I51" s="389"/>
      <c r="J51" s="389"/>
      <c r="K51" s="389"/>
      <c r="L51" s="389"/>
      <c r="M51" s="389"/>
      <c r="N51" s="389"/>
      <c r="O51" s="389"/>
      <c r="P51" s="389"/>
      <c r="Q51" s="389"/>
      <c r="R51" s="389"/>
      <c r="S51" s="390"/>
      <c r="T51" s="389"/>
      <c r="U51" s="389"/>
      <c r="V51" s="396"/>
    </row>
    <row r="52" spans="2:22" ht="15" x14ac:dyDescent="0.2">
      <c r="B52" s="397" t="s">
        <v>76</v>
      </c>
      <c r="C52" s="389"/>
      <c r="D52" s="389"/>
      <c r="E52" s="389"/>
      <c r="F52" s="389"/>
      <c r="G52" s="389"/>
      <c r="H52" s="389"/>
      <c r="I52" s="389"/>
      <c r="J52" s="389"/>
      <c r="K52" s="389"/>
      <c r="L52" s="389"/>
      <c r="M52" s="389"/>
      <c r="N52" s="389"/>
      <c r="O52" s="389"/>
      <c r="P52" s="389"/>
      <c r="Q52" s="389"/>
      <c r="R52" s="389"/>
      <c r="S52" s="390"/>
      <c r="T52" s="389"/>
      <c r="U52" s="389"/>
      <c r="V52" s="396"/>
    </row>
    <row r="53" spans="2:22" ht="15" x14ac:dyDescent="0.2">
      <c r="B53" s="392" t="s">
        <v>77</v>
      </c>
      <c r="C53" s="389"/>
      <c r="D53" s="389"/>
      <c r="E53" s="389"/>
      <c r="F53" s="389"/>
      <c r="G53" s="389"/>
      <c r="H53" s="389"/>
      <c r="I53" s="389"/>
      <c r="J53" s="389"/>
      <c r="K53" s="389"/>
      <c r="L53" s="389"/>
      <c r="M53" s="389"/>
      <c r="N53" s="389"/>
      <c r="O53" s="389"/>
      <c r="P53" s="389"/>
      <c r="Q53" s="389"/>
      <c r="R53" s="389"/>
      <c r="S53" s="390"/>
      <c r="T53" s="389"/>
      <c r="U53" s="389"/>
      <c r="V53" s="396"/>
    </row>
    <row r="54" spans="2:22" ht="15" x14ac:dyDescent="0.2">
      <c r="B54" s="392" t="s">
        <v>78</v>
      </c>
      <c r="C54" s="406"/>
      <c r="D54" s="406"/>
      <c r="E54" s="406"/>
      <c r="F54" s="406"/>
      <c r="G54" s="406"/>
      <c r="H54" s="406"/>
      <c r="I54" s="406"/>
      <c r="J54" s="406"/>
      <c r="K54" s="406"/>
      <c r="L54" s="406"/>
      <c r="M54" s="406"/>
      <c r="N54" s="406"/>
      <c r="O54" s="406"/>
      <c r="P54" s="406"/>
      <c r="Q54" s="406"/>
      <c r="R54" s="406"/>
      <c r="S54" s="390"/>
      <c r="T54" s="389"/>
      <c r="U54" s="389"/>
      <c r="V54" s="396"/>
    </row>
    <row r="55" spans="2:22" ht="15" x14ac:dyDescent="0.2">
      <c r="B55" s="392" t="s">
        <v>908</v>
      </c>
      <c r="C55" s="406"/>
      <c r="D55" s="406"/>
      <c r="E55" s="406"/>
      <c r="F55" s="406"/>
      <c r="G55" s="406"/>
      <c r="H55" s="406"/>
      <c r="I55" s="406"/>
      <c r="J55" s="406"/>
      <c r="K55" s="406"/>
      <c r="L55" s="406"/>
      <c r="M55" s="406"/>
      <c r="N55" s="406"/>
      <c r="O55" s="406"/>
      <c r="P55" s="406"/>
      <c r="Q55" s="406"/>
      <c r="R55" s="406"/>
      <c r="S55" s="390"/>
      <c r="T55" s="389"/>
      <c r="U55" s="389"/>
      <c r="V55" s="396"/>
    </row>
    <row r="56" spans="2:22" ht="15" x14ac:dyDescent="0.2">
      <c r="B56" s="392" t="s">
        <v>909</v>
      </c>
      <c r="C56" s="406"/>
      <c r="D56" s="406"/>
      <c r="E56" s="406"/>
      <c r="F56" s="406"/>
      <c r="G56" s="406"/>
      <c r="H56" s="406"/>
      <c r="I56" s="406"/>
      <c r="J56" s="406"/>
      <c r="K56" s="406"/>
      <c r="L56" s="406"/>
      <c r="M56" s="406"/>
      <c r="N56" s="406"/>
      <c r="O56" s="406"/>
      <c r="P56" s="406"/>
      <c r="Q56" s="406"/>
      <c r="R56" s="406"/>
      <c r="S56" s="390"/>
      <c r="T56" s="389"/>
      <c r="U56" s="389"/>
      <c r="V56" s="396"/>
    </row>
    <row r="57" spans="2:22" ht="15" x14ac:dyDescent="0.2">
      <c r="B57" s="392" t="s">
        <v>79</v>
      </c>
      <c r="C57" s="406"/>
      <c r="D57" s="406"/>
      <c r="E57" s="406"/>
      <c r="F57" s="406"/>
      <c r="G57" s="406"/>
      <c r="H57" s="406"/>
      <c r="I57" s="406"/>
      <c r="J57" s="406"/>
      <c r="K57" s="406"/>
      <c r="L57" s="406"/>
      <c r="M57" s="406"/>
      <c r="N57" s="406"/>
      <c r="O57" s="406"/>
      <c r="P57" s="406"/>
      <c r="Q57" s="406"/>
      <c r="R57" s="406"/>
      <c r="S57" s="390"/>
      <c r="T57" s="389"/>
      <c r="U57" s="389"/>
      <c r="V57" s="396"/>
    </row>
    <row r="58" spans="2:22" ht="15" x14ac:dyDescent="0.2">
      <c r="B58" s="392" t="s">
        <v>80</v>
      </c>
      <c r="C58" s="406"/>
      <c r="D58" s="406"/>
      <c r="E58" s="406"/>
      <c r="F58" s="406"/>
      <c r="G58" s="406"/>
      <c r="H58" s="406"/>
      <c r="I58" s="406"/>
      <c r="J58" s="406"/>
      <c r="K58" s="406"/>
      <c r="L58" s="406"/>
      <c r="M58" s="406"/>
      <c r="N58" s="406"/>
      <c r="O58" s="406"/>
      <c r="P58" s="406"/>
      <c r="Q58" s="406"/>
      <c r="R58" s="406"/>
      <c r="S58" s="390"/>
      <c r="T58" s="389"/>
      <c r="U58" s="389"/>
      <c r="V58" s="396"/>
    </row>
    <row r="59" spans="2:22" ht="15" x14ac:dyDescent="0.2">
      <c r="B59" s="392"/>
      <c r="C59" s="406"/>
      <c r="D59" s="406"/>
      <c r="E59" s="406"/>
      <c r="F59" s="406"/>
      <c r="G59" s="406"/>
      <c r="H59" s="406"/>
      <c r="I59" s="406"/>
      <c r="J59" s="406"/>
      <c r="K59" s="406"/>
      <c r="L59" s="406"/>
      <c r="M59" s="406"/>
      <c r="N59" s="406"/>
      <c r="O59" s="406"/>
      <c r="P59" s="406"/>
      <c r="Q59" s="406"/>
      <c r="R59" s="406"/>
      <c r="S59" s="390"/>
      <c r="T59" s="389"/>
      <c r="U59" s="389"/>
      <c r="V59" s="396"/>
    </row>
    <row r="60" spans="2:22" ht="15" x14ac:dyDescent="0.2">
      <c r="B60" s="384" t="s">
        <v>46</v>
      </c>
      <c r="C60" s="389"/>
      <c r="D60" s="389"/>
      <c r="E60" s="389"/>
      <c r="F60" s="389"/>
      <c r="G60" s="389"/>
      <c r="H60" s="389"/>
      <c r="I60" s="389"/>
      <c r="J60" s="389"/>
      <c r="K60" s="389"/>
      <c r="L60" s="389"/>
      <c r="M60" s="389"/>
      <c r="N60" s="389"/>
      <c r="O60" s="389"/>
      <c r="P60" s="389"/>
      <c r="Q60" s="389"/>
      <c r="R60" s="389"/>
      <c r="S60" s="390"/>
      <c r="T60" s="389"/>
      <c r="U60" s="389"/>
      <c r="V60" s="396"/>
    </row>
    <row r="61" spans="2:22" ht="15" x14ac:dyDescent="0.2">
      <c r="B61" s="392" t="s">
        <v>81</v>
      </c>
      <c r="C61" s="389"/>
      <c r="D61" s="389"/>
      <c r="E61" s="389"/>
      <c r="F61" s="389"/>
      <c r="G61" s="389"/>
      <c r="H61" s="389"/>
      <c r="I61" s="389"/>
      <c r="J61" s="389"/>
      <c r="K61" s="389"/>
      <c r="L61" s="389"/>
      <c r="M61" s="389"/>
      <c r="N61" s="389"/>
      <c r="O61" s="389"/>
      <c r="P61" s="389"/>
      <c r="Q61" s="389"/>
      <c r="R61" s="389"/>
      <c r="S61" s="390"/>
      <c r="T61" s="389"/>
      <c r="U61" s="389"/>
      <c r="V61" s="396"/>
    </row>
    <row r="62" spans="2:22" ht="15" x14ac:dyDescent="0.2">
      <c r="B62" s="392" t="s">
        <v>82</v>
      </c>
      <c r="C62" s="389"/>
      <c r="D62" s="389"/>
      <c r="E62" s="389"/>
      <c r="F62" s="389"/>
      <c r="G62" s="389"/>
      <c r="H62" s="389"/>
      <c r="I62" s="389"/>
      <c r="J62" s="389"/>
      <c r="K62" s="389"/>
      <c r="L62" s="389"/>
      <c r="M62" s="389"/>
      <c r="N62" s="389"/>
      <c r="O62" s="389"/>
      <c r="P62" s="389"/>
      <c r="Q62" s="389"/>
      <c r="R62" s="389"/>
      <c r="S62" s="390"/>
      <c r="T62" s="389"/>
      <c r="U62" s="389"/>
      <c r="V62" s="396"/>
    </row>
    <row r="63" spans="2:22" ht="15" x14ac:dyDescent="0.2">
      <c r="B63" s="384" t="s">
        <v>47</v>
      </c>
      <c r="C63" s="389"/>
      <c r="D63" s="389"/>
      <c r="E63" s="389"/>
      <c r="F63" s="389"/>
      <c r="G63" s="389"/>
      <c r="H63" s="389"/>
      <c r="I63" s="389"/>
      <c r="J63" s="389"/>
      <c r="K63" s="389"/>
      <c r="L63" s="389"/>
      <c r="M63" s="389"/>
      <c r="N63" s="389"/>
      <c r="O63" s="389"/>
      <c r="P63" s="389"/>
      <c r="Q63" s="389"/>
      <c r="R63" s="389"/>
      <c r="S63" s="390"/>
      <c r="T63" s="389"/>
      <c r="U63" s="389"/>
      <c r="V63" s="396"/>
    </row>
    <row r="64" spans="2:22" ht="15" x14ac:dyDescent="0.2">
      <c r="B64" s="392" t="s">
        <v>81</v>
      </c>
      <c r="C64" s="403" t="str">
        <f>IF(AND(C53="",C61=""),"",C61/C53)</f>
        <v/>
      </c>
      <c r="D64" s="403" t="str">
        <f t="shared" ref="D64:S64" si="7">IF(AND(D53="",D61=""),"",D61/D53)</f>
        <v/>
      </c>
      <c r="E64" s="403" t="str">
        <f t="shared" si="7"/>
        <v/>
      </c>
      <c r="F64" s="403" t="str">
        <f t="shared" si="7"/>
        <v/>
      </c>
      <c r="G64" s="403" t="str">
        <f t="shared" si="7"/>
        <v/>
      </c>
      <c r="H64" s="403" t="str">
        <f t="shared" si="7"/>
        <v/>
      </c>
      <c r="I64" s="403" t="str">
        <f t="shared" si="7"/>
        <v/>
      </c>
      <c r="J64" s="403" t="str">
        <f t="shared" si="7"/>
        <v/>
      </c>
      <c r="K64" s="403" t="str">
        <f t="shared" si="7"/>
        <v/>
      </c>
      <c r="L64" s="403" t="str">
        <f t="shared" si="7"/>
        <v/>
      </c>
      <c r="M64" s="403" t="str">
        <f t="shared" si="7"/>
        <v/>
      </c>
      <c r="N64" s="403" t="str">
        <f t="shared" si="7"/>
        <v/>
      </c>
      <c r="O64" s="403" t="str">
        <f t="shared" si="7"/>
        <v/>
      </c>
      <c r="P64" s="403" t="str">
        <f t="shared" si="7"/>
        <v/>
      </c>
      <c r="Q64" s="403" t="str">
        <f t="shared" si="7"/>
        <v/>
      </c>
      <c r="R64" s="403" t="str">
        <f t="shared" si="7"/>
        <v/>
      </c>
      <c r="S64" s="404" t="str">
        <f t="shared" si="7"/>
        <v/>
      </c>
      <c r="T64" s="389"/>
      <c r="U64" s="389"/>
      <c r="V64" s="396"/>
    </row>
    <row r="65" spans="2:22" ht="15" x14ac:dyDescent="0.2">
      <c r="B65" s="392" t="s">
        <v>82</v>
      </c>
      <c r="C65" s="403" t="str">
        <f>IF(OR(C54="",C62=""),"",C62/C54)</f>
        <v/>
      </c>
      <c r="D65" s="403" t="str">
        <f t="shared" ref="D65:S65" si="8">IF(OR(D54="",D62=""),"",D62/D54)</f>
        <v/>
      </c>
      <c r="E65" s="403" t="str">
        <f t="shared" si="8"/>
        <v/>
      </c>
      <c r="F65" s="403" t="str">
        <f t="shared" si="8"/>
        <v/>
      </c>
      <c r="G65" s="403" t="str">
        <f t="shared" si="8"/>
        <v/>
      </c>
      <c r="H65" s="403" t="str">
        <f t="shared" si="8"/>
        <v/>
      </c>
      <c r="I65" s="403" t="str">
        <f t="shared" si="8"/>
        <v/>
      </c>
      <c r="J65" s="403" t="str">
        <f t="shared" si="8"/>
        <v/>
      </c>
      <c r="K65" s="403" t="str">
        <f t="shared" si="8"/>
        <v/>
      </c>
      <c r="L65" s="403" t="str">
        <f t="shared" si="8"/>
        <v/>
      </c>
      <c r="M65" s="403" t="str">
        <f t="shared" si="8"/>
        <v/>
      </c>
      <c r="N65" s="403" t="str">
        <f t="shared" si="8"/>
        <v/>
      </c>
      <c r="O65" s="403" t="str">
        <f t="shared" si="8"/>
        <v/>
      </c>
      <c r="P65" s="403" t="str">
        <f t="shared" si="8"/>
        <v/>
      </c>
      <c r="Q65" s="403" t="str">
        <f t="shared" si="8"/>
        <v/>
      </c>
      <c r="R65" s="403" t="str">
        <f t="shared" si="8"/>
        <v/>
      </c>
      <c r="S65" s="404" t="str">
        <f t="shared" si="8"/>
        <v/>
      </c>
      <c r="T65" s="389"/>
      <c r="U65" s="389"/>
      <c r="V65" s="396"/>
    </row>
    <row r="66" spans="2:22" ht="15" x14ac:dyDescent="0.2">
      <c r="B66" s="392"/>
      <c r="C66" s="389"/>
      <c r="D66" s="389"/>
      <c r="E66" s="389"/>
      <c r="F66" s="389"/>
      <c r="G66" s="389"/>
      <c r="H66" s="389"/>
      <c r="I66" s="389"/>
      <c r="J66" s="389"/>
      <c r="K66" s="389"/>
      <c r="L66" s="389"/>
      <c r="M66" s="389"/>
      <c r="N66" s="389"/>
      <c r="O66" s="389"/>
      <c r="P66" s="389"/>
      <c r="Q66" s="389"/>
      <c r="R66" s="389"/>
      <c r="S66" s="390"/>
      <c r="T66" s="389"/>
      <c r="U66" s="389"/>
      <c r="V66" s="396"/>
    </row>
    <row r="67" spans="2:22" x14ac:dyDescent="0.2">
      <c r="B67" s="398" t="s">
        <v>83</v>
      </c>
      <c r="C67" s="389"/>
      <c r="D67" s="389"/>
      <c r="E67" s="389"/>
      <c r="F67" s="389"/>
      <c r="G67" s="389"/>
      <c r="H67" s="389"/>
      <c r="I67" s="389"/>
      <c r="J67" s="389"/>
      <c r="K67" s="389"/>
      <c r="L67" s="389"/>
      <c r="M67" s="389"/>
      <c r="N67" s="389"/>
      <c r="O67" s="389"/>
      <c r="P67" s="389"/>
      <c r="Q67" s="389"/>
      <c r="R67" s="389"/>
      <c r="S67" s="390"/>
      <c r="T67" s="389"/>
      <c r="U67" s="389"/>
    </row>
    <row r="68" spans="2:22" x14ac:dyDescent="0.2">
      <c r="B68" s="392" t="s">
        <v>84</v>
      </c>
      <c r="C68" s="389"/>
      <c r="D68" s="389"/>
      <c r="E68" s="389"/>
      <c r="F68" s="389"/>
      <c r="G68" s="389"/>
      <c r="H68" s="389"/>
      <c r="I68" s="389"/>
      <c r="J68" s="389"/>
      <c r="K68" s="389"/>
      <c r="L68" s="389"/>
      <c r="M68" s="389"/>
      <c r="N68" s="389"/>
      <c r="O68" s="389"/>
      <c r="P68" s="389"/>
      <c r="Q68" s="389"/>
      <c r="R68" s="389"/>
      <c r="S68" s="390"/>
      <c r="T68" s="389"/>
      <c r="U68" s="389"/>
    </row>
    <row r="69" spans="2:22" x14ac:dyDescent="0.2">
      <c r="B69" s="392" t="s">
        <v>85</v>
      </c>
      <c r="C69" s="389"/>
      <c r="D69" s="389"/>
      <c r="E69" s="389"/>
      <c r="F69" s="389"/>
      <c r="G69" s="389"/>
      <c r="H69" s="389"/>
      <c r="I69" s="389"/>
      <c r="J69" s="389"/>
      <c r="K69" s="389"/>
      <c r="L69" s="389"/>
      <c r="M69" s="389"/>
      <c r="N69" s="389"/>
      <c r="O69" s="389"/>
      <c r="P69" s="389"/>
      <c r="Q69" s="389"/>
      <c r="R69" s="389"/>
      <c r="S69" s="390"/>
      <c r="T69" s="389"/>
      <c r="U69" s="389"/>
    </row>
    <row r="70" spans="2:22" x14ac:dyDescent="0.2">
      <c r="B70" s="392" t="s">
        <v>910</v>
      </c>
      <c r="C70" s="389"/>
      <c r="D70" s="389"/>
      <c r="E70" s="389"/>
      <c r="F70" s="389"/>
      <c r="G70" s="389"/>
      <c r="H70" s="389"/>
      <c r="I70" s="389"/>
      <c r="J70" s="389"/>
      <c r="K70" s="389"/>
      <c r="L70" s="389"/>
      <c r="M70" s="389"/>
      <c r="N70" s="389"/>
      <c r="O70" s="389"/>
      <c r="P70" s="389"/>
      <c r="Q70" s="389"/>
      <c r="R70" s="389"/>
      <c r="S70" s="390"/>
      <c r="T70" s="389"/>
      <c r="U70" s="389"/>
    </row>
    <row r="71" spans="2:22" x14ac:dyDescent="0.2">
      <c r="B71" s="392" t="s">
        <v>911</v>
      </c>
      <c r="C71" s="389"/>
      <c r="D71" s="389"/>
      <c r="E71" s="389"/>
      <c r="F71" s="389"/>
      <c r="G71" s="389"/>
      <c r="H71" s="389"/>
      <c r="I71" s="389"/>
      <c r="J71" s="389"/>
      <c r="K71" s="389"/>
      <c r="L71" s="389"/>
      <c r="M71" s="389"/>
      <c r="N71" s="389"/>
      <c r="O71" s="389"/>
      <c r="P71" s="389"/>
      <c r="Q71" s="389"/>
      <c r="R71" s="389"/>
      <c r="S71" s="390"/>
      <c r="T71" s="389"/>
      <c r="U71" s="389"/>
    </row>
    <row r="72" spans="2:22" x14ac:dyDescent="0.2">
      <c r="B72" s="392" t="s">
        <v>86</v>
      </c>
      <c r="C72" s="389"/>
      <c r="D72" s="389"/>
      <c r="E72" s="389"/>
      <c r="F72" s="389"/>
      <c r="G72" s="389"/>
      <c r="H72" s="389"/>
      <c r="I72" s="389"/>
      <c r="J72" s="389"/>
      <c r="K72" s="389"/>
      <c r="L72" s="389"/>
      <c r="M72" s="389"/>
      <c r="N72" s="389"/>
      <c r="O72" s="389"/>
      <c r="P72" s="389"/>
      <c r="Q72" s="389"/>
      <c r="R72" s="389"/>
      <c r="S72" s="390"/>
      <c r="T72" s="389"/>
      <c r="U72" s="389"/>
    </row>
    <row r="73" spans="2:22" x14ac:dyDescent="0.2">
      <c r="B73" s="392" t="s">
        <v>87</v>
      </c>
      <c r="C73" s="389"/>
      <c r="D73" s="389"/>
      <c r="E73" s="389"/>
      <c r="F73" s="389"/>
      <c r="G73" s="389"/>
      <c r="H73" s="389"/>
      <c r="I73" s="389"/>
      <c r="J73" s="389"/>
      <c r="K73" s="389"/>
      <c r="L73" s="389"/>
      <c r="M73" s="389"/>
      <c r="N73" s="389"/>
      <c r="O73" s="389"/>
      <c r="P73" s="389"/>
      <c r="Q73" s="389"/>
      <c r="R73" s="389"/>
      <c r="S73" s="390"/>
      <c r="T73" s="389"/>
      <c r="U73" s="389"/>
    </row>
    <row r="74" spans="2:22" x14ac:dyDescent="0.2">
      <c r="B74" s="392"/>
      <c r="C74" s="389"/>
      <c r="D74" s="389"/>
      <c r="E74" s="389"/>
      <c r="F74" s="389"/>
      <c r="G74" s="389"/>
      <c r="H74" s="389"/>
      <c r="I74" s="389"/>
      <c r="J74" s="389"/>
      <c r="K74" s="389"/>
      <c r="L74" s="389"/>
      <c r="M74" s="389"/>
      <c r="N74" s="389"/>
      <c r="O74" s="389"/>
      <c r="P74" s="389"/>
      <c r="Q74" s="389"/>
      <c r="R74" s="389"/>
      <c r="S74" s="390"/>
      <c r="T74" s="389"/>
      <c r="U74" s="389"/>
    </row>
    <row r="75" spans="2:22" x14ac:dyDescent="0.2">
      <c r="B75" s="388" t="s">
        <v>88</v>
      </c>
      <c r="C75" s="389"/>
      <c r="D75" s="389"/>
      <c r="E75" s="389"/>
      <c r="F75" s="389"/>
      <c r="G75" s="389"/>
      <c r="H75" s="389"/>
      <c r="I75" s="389"/>
      <c r="J75" s="389"/>
      <c r="K75" s="389"/>
      <c r="L75" s="389"/>
      <c r="M75" s="389"/>
      <c r="N75" s="389"/>
      <c r="O75" s="389"/>
      <c r="P75" s="389"/>
      <c r="Q75" s="389"/>
      <c r="R75" s="389"/>
      <c r="S75" s="390"/>
      <c r="T75" s="389"/>
      <c r="U75" s="389"/>
    </row>
    <row r="76" spans="2:22" x14ac:dyDescent="0.2">
      <c r="B76" s="392" t="s">
        <v>89</v>
      </c>
      <c r="C76" s="389"/>
      <c r="D76" s="389"/>
      <c r="E76" s="389"/>
      <c r="F76" s="389"/>
      <c r="G76" s="389"/>
      <c r="H76" s="389"/>
      <c r="I76" s="389"/>
      <c r="J76" s="389"/>
      <c r="K76" s="389"/>
      <c r="L76" s="389"/>
      <c r="M76" s="389"/>
      <c r="N76" s="389"/>
      <c r="O76" s="389"/>
      <c r="P76" s="389"/>
      <c r="Q76" s="389"/>
      <c r="R76" s="389"/>
      <c r="S76" s="390"/>
      <c r="T76" s="389"/>
      <c r="U76" s="389"/>
    </row>
    <row r="77" spans="2:22" x14ac:dyDescent="0.2">
      <c r="B77" s="392" t="s">
        <v>90</v>
      </c>
      <c r="C77" s="389"/>
      <c r="D77" s="389"/>
      <c r="E77" s="389"/>
      <c r="F77" s="389"/>
      <c r="G77" s="389"/>
      <c r="H77" s="389"/>
      <c r="I77" s="389"/>
      <c r="J77" s="389"/>
      <c r="K77" s="389"/>
      <c r="L77" s="389"/>
      <c r="M77" s="389"/>
      <c r="N77" s="389"/>
      <c r="O77" s="389"/>
      <c r="P77" s="389"/>
      <c r="Q77" s="389"/>
      <c r="R77" s="389"/>
      <c r="S77" s="390"/>
      <c r="T77" s="389"/>
      <c r="U77" s="389"/>
    </row>
    <row r="78" spans="2:22" x14ac:dyDescent="0.2">
      <c r="B78" s="392" t="s">
        <v>91</v>
      </c>
      <c r="C78" s="389"/>
      <c r="D78" s="389"/>
      <c r="E78" s="389"/>
      <c r="F78" s="389"/>
      <c r="G78" s="389"/>
      <c r="H78" s="389"/>
      <c r="I78" s="389"/>
      <c r="J78" s="389"/>
      <c r="K78" s="389"/>
      <c r="L78" s="389"/>
      <c r="M78" s="389"/>
      <c r="N78" s="389"/>
      <c r="O78" s="389"/>
      <c r="P78" s="389"/>
      <c r="Q78" s="389"/>
      <c r="R78" s="389"/>
      <c r="S78" s="390"/>
      <c r="T78" s="389"/>
      <c r="U78" s="389"/>
    </row>
    <row r="79" spans="2:22" x14ac:dyDescent="0.2">
      <c r="B79" s="392"/>
      <c r="C79" s="389"/>
      <c r="D79" s="389"/>
      <c r="E79" s="389"/>
      <c r="F79" s="389"/>
      <c r="G79" s="389"/>
      <c r="H79" s="389"/>
      <c r="I79" s="389"/>
      <c r="J79" s="389"/>
      <c r="K79" s="389"/>
      <c r="L79" s="389"/>
      <c r="M79" s="389"/>
      <c r="N79" s="389"/>
      <c r="O79" s="389"/>
      <c r="P79" s="389"/>
      <c r="Q79" s="389"/>
      <c r="R79" s="389"/>
      <c r="S79" s="390"/>
      <c r="T79" s="389"/>
      <c r="U79" s="389"/>
    </row>
    <row r="80" spans="2:22" x14ac:dyDescent="0.2">
      <c r="B80" s="397" t="s">
        <v>92</v>
      </c>
      <c r="C80" s="389"/>
      <c r="D80" s="389"/>
      <c r="E80" s="389"/>
      <c r="F80" s="389"/>
      <c r="G80" s="389"/>
      <c r="H80" s="389"/>
      <c r="I80" s="389"/>
      <c r="J80" s="389"/>
      <c r="K80" s="389"/>
      <c r="L80" s="389"/>
      <c r="M80" s="389"/>
      <c r="N80" s="389"/>
      <c r="O80" s="389"/>
      <c r="P80" s="389"/>
      <c r="Q80" s="389"/>
      <c r="R80" s="389"/>
      <c r="S80" s="390"/>
      <c r="T80" s="389"/>
      <c r="U80" s="389"/>
    </row>
    <row r="81" spans="2:21" x14ac:dyDescent="0.2">
      <c r="B81" s="392" t="s">
        <v>93</v>
      </c>
      <c r="C81" s="409"/>
      <c r="D81" s="409"/>
      <c r="E81" s="409"/>
      <c r="F81" s="409"/>
      <c r="G81" s="409"/>
      <c r="H81" s="409"/>
      <c r="I81" s="409"/>
      <c r="J81" s="409"/>
      <c r="K81" s="409"/>
      <c r="L81" s="409"/>
      <c r="M81" s="409"/>
      <c r="N81" s="409"/>
      <c r="O81" s="409"/>
      <c r="P81" s="409"/>
      <c r="Q81" s="409"/>
      <c r="R81" s="409"/>
      <c r="S81" s="390"/>
      <c r="T81" s="389"/>
      <c r="U81" s="389"/>
    </row>
    <row r="82" spans="2:21" x14ac:dyDescent="0.2">
      <c r="B82" s="392" t="s">
        <v>94</v>
      </c>
      <c r="C82" s="406"/>
      <c r="D82" s="406"/>
      <c r="E82" s="406"/>
      <c r="F82" s="406"/>
      <c r="G82" s="406"/>
      <c r="H82" s="406"/>
      <c r="I82" s="406"/>
      <c r="J82" s="406"/>
      <c r="K82" s="406"/>
      <c r="L82" s="406"/>
      <c r="M82" s="406"/>
      <c r="N82" s="406"/>
      <c r="O82" s="406"/>
      <c r="P82" s="406"/>
      <c r="Q82" s="406"/>
      <c r="R82" s="406"/>
      <c r="S82" s="390"/>
      <c r="T82" s="389"/>
      <c r="U82" s="389"/>
    </row>
    <row r="83" spans="2:21" x14ac:dyDescent="0.2">
      <c r="B83" s="391" t="s">
        <v>95</v>
      </c>
      <c r="C83" s="406"/>
      <c r="D83" s="406"/>
      <c r="E83" s="406"/>
      <c r="F83" s="406"/>
      <c r="G83" s="406"/>
      <c r="H83" s="406"/>
      <c r="I83" s="406"/>
      <c r="J83" s="406"/>
      <c r="K83" s="406"/>
      <c r="L83" s="406"/>
      <c r="M83" s="406"/>
      <c r="N83" s="406"/>
      <c r="O83" s="406"/>
      <c r="P83" s="406"/>
      <c r="Q83" s="406"/>
      <c r="R83" s="406"/>
      <c r="S83" s="390"/>
      <c r="T83" s="389"/>
      <c r="U83" s="389"/>
    </row>
    <row r="84" spans="2:21" x14ac:dyDescent="0.2">
      <c r="B84" s="391"/>
      <c r="C84" s="389"/>
      <c r="D84" s="389"/>
      <c r="E84" s="389"/>
      <c r="F84" s="389"/>
      <c r="G84" s="389"/>
      <c r="H84" s="389"/>
      <c r="I84" s="389"/>
      <c r="J84" s="389"/>
      <c r="K84" s="389"/>
      <c r="L84" s="389"/>
      <c r="M84" s="389"/>
      <c r="N84" s="389"/>
      <c r="O84" s="389"/>
      <c r="P84" s="389"/>
      <c r="Q84" s="389"/>
      <c r="R84" s="389"/>
      <c r="S84" s="390"/>
      <c r="T84" s="389"/>
      <c r="U84" s="389"/>
    </row>
    <row r="85" spans="2:21" x14ac:dyDescent="0.2">
      <c r="B85" s="388" t="s">
        <v>96</v>
      </c>
      <c r="C85" s="389"/>
      <c r="D85" s="389"/>
      <c r="E85" s="389"/>
      <c r="F85" s="389"/>
      <c r="G85" s="389"/>
      <c r="H85" s="389"/>
      <c r="I85" s="389"/>
      <c r="J85" s="389"/>
      <c r="K85" s="389"/>
      <c r="L85" s="389"/>
      <c r="M85" s="389"/>
      <c r="N85" s="389"/>
      <c r="O85" s="389"/>
      <c r="P85" s="389"/>
      <c r="Q85" s="389"/>
      <c r="R85" s="389"/>
      <c r="S85" s="390"/>
      <c r="T85" s="389"/>
      <c r="U85" s="389"/>
    </row>
    <row r="86" spans="2:21" x14ac:dyDescent="0.2">
      <c r="B86" s="399" t="s">
        <v>97</v>
      </c>
      <c r="C86" s="410"/>
      <c r="D86" s="410"/>
      <c r="E86" s="410"/>
      <c r="F86" s="410"/>
      <c r="G86" s="410"/>
      <c r="H86" s="410"/>
      <c r="I86" s="410"/>
      <c r="J86" s="410"/>
      <c r="K86" s="410"/>
      <c r="L86" s="410"/>
      <c r="M86" s="410"/>
      <c r="N86" s="410"/>
      <c r="O86" s="410"/>
      <c r="P86" s="410"/>
      <c r="Q86" s="410"/>
      <c r="R86" s="410"/>
      <c r="S86" s="390"/>
      <c r="T86" s="389"/>
      <c r="U86" s="389"/>
    </row>
    <row r="87" spans="2:21" x14ac:dyDescent="0.2">
      <c r="B87" s="399" t="s">
        <v>98</v>
      </c>
      <c r="C87" s="410"/>
      <c r="D87" s="410"/>
      <c r="E87" s="410"/>
      <c r="F87" s="410"/>
      <c r="G87" s="410"/>
      <c r="H87" s="410"/>
      <c r="I87" s="410"/>
      <c r="J87" s="410"/>
      <c r="K87" s="410"/>
      <c r="L87" s="410"/>
      <c r="M87" s="410"/>
      <c r="N87" s="410"/>
      <c r="O87" s="410"/>
      <c r="P87" s="410"/>
      <c r="Q87" s="410"/>
      <c r="R87" s="410"/>
      <c r="S87" s="390"/>
      <c r="T87" s="389"/>
      <c r="U87" s="389"/>
    </row>
    <row r="88" spans="2:21" ht="15" thickBot="1" x14ac:dyDescent="0.25">
      <c r="B88" s="400" t="s">
        <v>99</v>
      </c>
      <c r="C88" s="401"/>
      <c r="D88" s="401"/>
      <c r="E88" s="401"/>
      <c r="F88" s="401"/>
      <c r="G88" s="401"/>
      <c r="H88" s="401"/>
      <c r="I88" s="401"/>
      <c r="J88" s="401"/>
      <c r="K88" s="401"/>
      <c r="L88" s="401"/>
      <c r="M88" s="401"/>
      <c r="N88" s="401"/>
      <c r="O88" s="401"/>
      <c r="P88" s="401"/>
      <c r="Q88" s="401"/>
      <c r="R88" s="401"/>
      <c r="S88" s="402"/>
      <c r="T88" s="389"/>
      <c r="U88" s="389"/>
    </row>
  </sheetData>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enableFormatConditionsCalculation="0">
    <tabColor theme="9"/>
  </sheetPr>
  <dimension ref="A1:P15"/>
  <sheetViews>
    <sheetView workbookViewId="0">
      <selection activeCell="A5" sqref="A5"/>
    </sheetView>
  </sheetViews>
  <sheetFormatPr baseColWidth="10" defaultColWidth="8.6640625" defaultRowHeight="15" x14ac:dyDescent="0.2"/>
  <cols>
    <col min="1" max="16384" width="8.6640625" style="1"/>
  </cols>
  <sheetData>
    <row r="1" spans="1:16" x14ac:dyDescent="0.2">
      <c r="A1" s="301"/>
    </row>
    <row r="2" spans="1:16" ht="19" x14ac:dyDescent="0.25">
      <c r="B2" s="16" t="s">
        <v>227</v>
      </c>
      <c r="C2" s="16"/>
      <c r="D2" s="16"/>
      <c r="E2" s="17"/>
      <c r="F2" s="17"/>
      <c r="G2" s="17"/>
      <c r="H2" s="17"/>
      <c r="I2" s="17"/>
      <c r="J2" s="17"/>
      <c r="K2" s="17"/>
      <c r="L2" s="17"/>
      <c r="M2" s="17"/>
      <c r="N2" s="17"/>
      <c r="O2" s="17"/>
      <c r="P2" s="17"/>
    </row>
    <row r="3" spans="1:16" ht="19" x14ac:dyDescent="0.25">
      <c r="B3" s="18" t="s">
        <v>15</v>
      </c>
      <c r="C3" s="64"/>
      <c r="D3" s="64"/>
      <c r="E3" s="64"/>
      <c r="F3" s="64"/>
      <c r="G3" s="64"/>
      <c r="H3" s="64"/>
      <c r="I3" s="64"/>
      <c r="J3" s="64"/>
      <c r="K3" s="64"/>
      <c r="L3" s="64"/>
      <c r="M3" s="64"/>
      <c r="N3" s="64"/>
      <c r="O3" s="64"/>
      <c r="P3" s="64"/>
    </row>
    <row r="4" spans="1:16" ht="19" x14ac:dyDescent="0.25">
      <c r="B4" s="18" t="s">
        <v>16</v>
      </c>
      <c r="C4" s="64"/>
      <c r="D4" s="64"/>
      <c r="E4" s="64"/>
      <c r="F4" s="64"/>
      <c r="G4" s="64"/>
      <c r="H4" s="64"/>
      <c r="I4" s="64"/>
      <c r="J4" s="64"/>
      <c r="K4" s="64"/>
      <c r="L4" s="64"/>
      <c r="M4" s="64"/>
      <c r="N4" s="64"/>
      <c r="O4" s="64"/>
      <c r="P4" s="64"/>
    </row>
    <row r="5" spans="1:16" ht="19" x14ac:dyDescent="0.25">
      <c r="B5" s="306" t="s">
        <v>760</v>
      </c>
    </row>
    <row r="6" spans="1:16" ht="19" x14ac:dyDescent="0.25">
      <c r="B6" s="306" t="s">
        <v>746</v>
      </c>
    </row>
    <row r="7" spans="1:16" ht="19" x14ac:dyDescent="0.25">
      <c r="B7" s="306" t="s">
        <v>747</v>
      </c>
    </row>
    <row r="8" spans="1:16" ht="19" x14ac:dyDescent="0.25">
      <c r="B8" s="306" t="s">
        <v>748</v>
      </c>
    </row>
    <row r="9" spans="1:16" ht="19" x14ac:dyDescent="0.25">
      <c r="B9" s="306" t="s">
        <v>749</v>
      </c>
    </row>
    <row r="10" spans="1:16" ht="19" x14ac:dyDescent="0.25">
      <c r="B10" s="306" t="s">
        <v>750</v>
      </c>
    </row>
    <row r="11" spans="1:16" ht="19" x14ac:dyDescent="0.25">
      <c r="B11" s="306" t="s">
        <v>751</v>
      </c>
    </row>
    <row r="12" spans="1:16" ht="19" x14ac:dyDescent="0.25">
      <c r="B12" s="306" t="s">
        <v>752</v>
      </c>
    </row>
    <row r="13" spans="1:16" ht="19" x14ac:dyDescent="0.25">
      <c r="B13" s="306" t="s">
        <v>753</v>
      </c>
    </row>
    <row r="14" spans="1:16" ht="19" x14ac:dyDescent="0.25">
      <c r="B14" s="306" t="s">
        <v>754</v>
      </c>
    </row>
    <row r="15" spans="1:16" ht="19" x14ac:dyDescent="0.25">
      <c r="B15" s="18"/>
    </row>
  </sheetData>
  <hyperlinks>
    <hyperlink ref="B3" location="'B1. General Survey Info'!A1" display="B1. General Survey Information"/>
    <hyperlink ref="B2" location="'B. Description of Data'!A1" display="Section B: Description of Data"/>
    <hyperlink ref="B4" location="'B2. Survey Questions'!A1" display="B2. Survey Questions and Variable Names"/>
    <hyperlink ref="B5" location="'B3. General Government Budget'!A1" display="B3. General Government Budget and Fiscal Totals Included in Analysis"/>
    <hyperlink ref="B6" location="'B4. Tax System'!A1" display="B4. Description of Tax System (Including Direct and Indirect --Consumer and Producer--Taxes and Tax Expenditures)"/>
    <hyperlink ref="B7" location="'B5. Pension System'!A1" display="B5. Description of Contributory Old-Age Pension System, Unemployment Insurance and Other Contributory Social Protection Programs"/>
    <hyperlink ref="B8" location="'B6. Cash Transfer Programs'!A1" display="B6. Description of Cash Transfer Programs (Including Non-contributory Pensions)"/>
    <hyperlink ref="B9" location="'B7. Near Cash Transfers'!A1" display="B7. Description of Near Cash Transfer Programs (Food Rations, School Uniforms, etc.)"/>
    <hyperlink ref="B10" location="'B8. Subsidies'!A1" display="B8. Description of Price Subsidies (Consumer and Producer)"/>
    <hyperlink ref="B11" location="'B9. Education System'!A1" display="B9. Description of Public Education System"/>
    <hyperlink ref="B12" location="'B10. Health System'!A1" display="B10. Description of Public Health System (Contributory and Non-contributory)"/>
    <hyperlink ref="B13" location="'B11. Housing Subsidies'!A1" display="B11. Description of Public Housing Subsidies"/>
    <hyperlink ref="B14" location="'B12. Other'!A1" display="B12. Other Country-specific Additional Information"/>
  </hyperlinks>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25</vt:i4>
      </vt:variant>
    </vt:vector>
  </HeadingPairs>
  <TitlesOfParts>
    <vt:vector size="25" baseType="lpstr">
      <vt:lpstr>TITLE PAGE </vt:lpstr>
      <vt:lpstr>Country Team Info</vt:lpstr>
      <vt:lpstr>CONTENTS</vt:lpstr>
      <vt:lpstr>A.Macro, Poli, Socio Cntxt</vt:lpstr>
      <vt:lpstr>A1. Country Context</vt:lpstr>
      <vt:lpstr>A2. Sociodemograhic Character.</vt:lpstr>
      <vt:lpstr>A3. Evol Ineq Pov</vt:lpstr>
      <vt:lpstr>A4. Evol Macro</vt:lpstr>
      <vt:lpstr>B. Data</vt:lpstr>
      <vt:lpstr>B1. General Survey Info</vt:lpstr>
      <vt:lpstr>B2. Survey Questions</vt:lpstr>
      <vt:lpstr>B3. General Government Budget</vt:lpstr>
      <vt:lpstr>B4. Tax System</vt:lpstr>
      <vt:lpstr>B5. Pension System</vt:lpstr>
      <vt:lpstr>B6. Cash Transfer Programs</vt:lpstr>
      <vt:lpstr>B7. Near Cash Transfers</vt:lpstr>
      <vt:lpstr>B8. Subsidies</vt:lpstr>
      <vt:lpstr>B9. Education System</vt:lpstr>
      <vt:lpstr>B10. Health System</vt:lpstr>
      <vt:lpstr>B11. Housing Subsidies</vt:lpstr>
      <vt:lpstr>B12. Other</vt:lpstr>
      <vt:lpstr>C. METHODOLOGY</vt:lpstr>
      <vt:lpstr>C1.ConstructionOfIncomeConcepts</vt:lpstr>
      <vt:lpstr>C2. Key Assumptions</vt:lpstr>
      <vt:lpstr>C3.Structure of Interventions</vt:lpstr>
    </vt:vector>
  </TitlesOfParts>
  <Company>Inter-American Development Bank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Microsoft Office User</cp:lastModifiedBy>
  <dcterms:created xsi:type="dcterms:W3CDTF">2015-06-05T20:22:23Z</dcterms:created>
  <dcterms:modified xsi:type="dcterms:W3CDTF">2019-02-14T10:20:44Z</dcterms:modified>
</cp:coreProperties>
</file>