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ERAY\Desktop\"/>
    </mc:Choice>
  </mc:AlternateContent>
  <xr:revisionPtr revIDLastSave="0" documentId="8_{1FC2B6B0-7B68-489A-8EC1-4472A3DEFA92}" xr6:coauthVersionLast="47" xr6:coauthVersionMax="47" xr10:uidLastSave="{00000000-0000-0000-0000-000000000000}"/>
  <bookViews>
    <workbookView xWindow="-120" yWindow="480" windowWidth="20730" windowHeight="11160" activeTab="1" xr2:uid="{5AD08D57-8CEB-4D1B-8E1B-0127626C5D09}"/>
  </bookViews>
  <sheets>
    <sheet name="Main" sheetId="2" r:id="rId1"/>
    <sheet name="Modu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" i="1" l="1"/>
  <c r="G59" i="1"/>
  <c r="F59" i="1"/>
  <c r="E59" i="1"/>
  <c r="D59" i="1"/>
  <c r="C59" i="1"/>
  <c r="F55" i="1"/>
  <c r="G55" i="1"/>
  <c r="E55" i="1"/>
  <c r="C43" i="1"/>
  <c r="C44" i="1" s="1"/>
  <c r="C51" i="1"/>
  <c r="C48" i="1"/>
  <c r="G34" i="1"/>
  <c r="F34" i="1"/>
  <c r="E34" i="1"/>
  <c r="D34" i="1"/>
  <c r="C34" i="1"/>
  <c r="C29" i="1"/>
  <c r="G29" i="1"/>
  <c r="F29" i="1"/>
  <c r="E29" i="1"/>
  <c r="D29" i="1"/>
  <c r="G24" i="1"/>
  <c r="F24" i="1"/>
  <c r="E24" i="1"/>
  <c r="D24" i="1"/>
  <c r="C24" i="1"/>
  <c r="G19" i="1"/>
  <c r="F19" i="1"/>
  <c r="E19" i="1"/>
  <c r="D19" i="1"/>
  <c r="C19" i="1"/>
  <c r="C17" i="1"/>
  <c r="C32" i="1"/>
  <c r="C31" i="1" s="1"/>
  <c r="C27" i="1"/>
  <c r="C26" i="1" s="1"/>
  <c r="C22" i="1"/>
  <c r="C21" i="1"/>
  <c r="C49" i="1"/>
  <c r="C50" i="1" l="1"/>
  <c r="C53" i="1" l="1"/>
  <c r="D43" i="1" l="1"/>
  <c r="D40" i="1"/>
  <c r="D39" i="1"/>
  <c r="D41" i="1"/>
  <c r="D42" i="1"/>
</calcChain>
</file>

<file path=xl/sharedStrings.xml><?xml version="1.0" encoding="utf-8"?>
<sst xmlns="http://schemas.openxmlformats.org/spreadsheetml/2006/main" count="81" uniqueCount="63">
  <si>
    <t>x</t>
  </si>
  <si>
    <t>Inputs</t>
  </si>
  <si>
    <t>Purchase Price</t>
  </si>
  <si>
    <t>US$, millions</t>
  </si>
  <si>
    <t>NOTES</t>
  </si>
  <si>
    <t>First uses and then Sources</t>
  </si>
  <si>
    <t>Sources</t>
  </si>
  <si>
    <t>Uses</t>
  </si>
  <si>
    <t>Enterprise Value</t>
  </si>
  <si>
    <t>Transaction Fee</t>
  </si>
  <si>
    <t>Financing Fees</t>
  </si>
  <si>
    <t>1st Lien Revolver</t>
  </si>
  <si>
    <t>1st Lien Term Loan</t>
  </si>
  <si>
    <t>Lien means senior</t>
  </si>
  <si>
    <t>Senior Secured Increasing Rate Secured Bridge Loan</t>
  </si>
  <si>
    <t>Bridge Loan, more expensive check meaning on internet</t>
  </si>
  <si>
    <t>Senior Unsecured Increasing Rate Unsecured Bridge Loan</t>
  </si>
  <si>
    <t>Total Uses</t>
  </si>
  <si>
    <t>Income Statement</t>
  </si>
  <si>
    <t>Cash Flow Statement</t>
  </si>
  <si>
    <t>Sources &amp; Uses</t>
  </si>
  <si>
    <t>Elon Musk's Equity</t>
  </si>
  <si>
    <t>XLBO</t>
  </si>
  <si>
    <t>LTM Ebitda</t>
  </si>
  <si>
    <t>Usually Debt is a Multiple of EBITDA, normally LBO deals max 8 times</t>
  </si>
  <si>
    <t>Total Sources</t>
  </si>
  <si>
    <t xml:space="preserve">1st Lien Term Loan </t>
  </si>
  <si>
    <t>Debt Assumptions</t>
  </si>
  <si>
    <t>SOFR'Rate, Econforecasting.com</t>
  </si>
  <si>
    <t>1 Month Secured Overnight Financing Rate</t>
  </si>
  <si>
    <t>Revolver Maximum</t>
  </si>
  <si>
    <t>Interest Rate Spread</t>
  </si>
  <si>
    <t xml:space="preserve">Interest Rate </t>
  </si>
  <si>
    <t>FY23E</t>
  </si>
  <si>
    <t>FY24E</t>
  </si>
  <si>
    <t>FY25E</t>
  </si>
  <si>
    <t>FY26E</t>
  </si>
  <si>
    <t>FY27E</t>
  </si>
  <si>
    <t>Revenue</t>
  </si>
  <si>
    <t>Cost of Goods Sold</t>
  </si>
  <si>
    <t>Gross Profit</t>
  </si>
  <si>
    <t>Sales, General &amp; Administrative</t>
  </si>
  <si>
    <t>Research &amp; Development</t>
  </si>
  <si>
    <t>Depreciation &amp; Amortization</t>
  </si>
  <si>
    <t>Operating Expenses</t>
  </si>
  <si>
    <t>Operating Income</t>
  </si>
  <si>
    <t>Interest Expense/Income</t>
  </si>
  <si>
    <t>FX</t>
  </si>
  <si>
    <t>Other nonOp Income/Expense</t>
  </si>
  <si>
    <t>Pretax Income</t>
  </si>
  <si>
    <t>One - Time Expenses</t>
  </si>
  <si>
    <t>Taxes</t>
  </si>
  <si>
    <t>Net Income</t>
  </si>
  <si>
    <t>Revenue Y/Y</t>
  </si>
  <si>
    <t>Gross Margin</t>
  </si>
  <si>
    <t>Tax Rate</t>
  </si>
  <si>
    <t>OpEx/Rev</t>
  </si>
  <si>
    <t>OpInc/Rev</t>
  </si>
  <si>
    <t>2022E</t>
  </si>
  <si>
    <t>2023E</t>
  </si>
  <si>
    <t>2024E</t>
  </si>
  <si>
    <t>2025E</t>
  </si>
  <si>
    <t>2026E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</si>
</sst>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Times New Roman"/>
      <family val="2"/>
      <charset val="162"/>
    </font>
    <font>
      <sz val="9"/>
      <color theme="0"/>
      <name val="Times New Roman"/>
      <family val="2"/>
      <charset val="162"/>
    </font>
    <font>
      <b/>
      <sz val="12"/>
      <color theme="1"/>
      <name val="Times New Roman"/>
      <family val="1"/>
      <charset val="162"/>
    </font>
    <font>
      <b/>
      <u/>
      <sz val="9"/>
      <color theme="1"/>
      <name val="Times New Roman"/>
      <family val="1"/>
      <charset val="162"/>
    </font>
    <font>
      <i/>
      <sz val="9"/>
      <color theme="1"/>
      <name val="Times New Roman"/>
      <family val="1"/>
      <charset val="162"/>
    </font>
    <font>
      <b/>
      <i/>
      <sz val="9"/>
      <color theme="1"/>
      <name val="Times New Roman"/>
      <family val="1"/>
      <charset val="162"/>
    </font>
    <font>
      <b/>
      <i/>
      <u/>
      <sz val="9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5" fillId="0" borderId="0" xfId="0" applyNumberFormat="1" applyFont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/>
    <xf numFmtId="0" fontId="6" fillId="0" borderId="0" xfId="0" applyFont="1"/>
    <xf numFmtId="10" fontId="0" fillId="0" borderId="0" xfId="0" applyNumberFormat="1"/>
    <xf numFmtId="4" fontId="0" fillId="0" borderId="1" xfId="0" applyNumberFormat="1" applyBorder="1"/>
    <xf numFmtId="4" fontId="0" fillId="0" borderId="0" xfId="0" applyNumberFormat="1" applyBorder="1"/>
    <xf numFmtId="0" fontId="7" fillId="0" borderId="0" xfId="0" applyFont="1"/>
    <xf numFmtId="4" fontId="7" fillId="0" borderId="0" xfId="0" applyNumberFormat="1" applyFont="1"/>
    <xf numFmtId="2" fontId="0" fillId="0" borderId="0" xfId="0" applyNumberFormat="1"/>
    <xf numFmtId="4" fontId="0" fillId="0" borderId="0" xfId="0" applyNumberFormat="1" applyAlignment="1">
      <alignment horizontal="right"/>
    </xf>
    <xf numFmtId="2" fontId="0" fillId="0" borderId="0" xfId="0" applyNumberFormat="1" applyBorder="1"/>
    <xf numFmtId="4" fontId="6" fillId="0" borderId="0" xfId="0" applyNumberFormat="1" applyFont="1" applyBorder="1"/>
    <xf numFmtId="10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0" xfId="0" applyFill="1" applyBorder="1"/>
    <xf numFmtId="10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F99A-8729-48EF-A756-1B2FD8F82B07}">
  <dimension ref="A1:B7"/>
  <sheetViews>
    <sheetView showGridLines="0" zoomScale="196" zoomScaleNormal="196" workbookViewId="0">
      <selection activeCell="B7" sqref="B7"/>
    </sheetView>
  </sheetViews>
  <sheetFormatPr defaultRowHeight="12" x14ac:dyDescent="0.2"/>
  <cols>
    <col min="1" max="1" width="2.5" style="1" customWidth="1"/>
    <col min="2" max="2" width="62.1640625" bestFit="1" customWidth="1"/>
  </cols>
  <sheetData>
    <row r="1" spans="1:2" x14ac:dyDescent="0.2">
      <c r="A1" s="1" t="s">
        <v>0</v>
      </c>
      <c r="B1" s="4" t="s">
        <v>4</v>
      </c>
    </row>
    <row r="3" spans="1:2" x14ac:dyDescent="0.2">
      <c r="B3" t="s">
        <v>5</v>
      </c>
    </row>
    <row r="4" spans="1:2" x14ac:dyDescent="0.2">
      <c r="B4" t="s">
        <v>13</v>
      </c>
    </row>
    <row r="5" spans="1:2" x14ac:dyDescent="0.2">
      <c r="B5" t="s">
        <v>15</v>
      </c>
    </row>
    <row r="6" spans="1:2" x14ac:dyDescent="0.2">
      <c r="B6" t="s">
        <v>24</v>
      </c>
    </row>
    <row r="7" spans="1:2" x14ac:dyDescent="0.2">
      <c r="B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8BC6-E542-4246-83CE-D9689CDD73E2}">
  <dimension ref="A1:L79"/>
  <sheetViews>
    <sheetView showGridLines="0" tabSelected="1" topLeftCell="A5" zoomScale="202" zoomScaleNormal="202" workbookViewId="0">
      <selection activeCell="A5" sqref="A5"/>
    </sheetView>
  </sheetViews>
  <sheetFormatPr defaultRowHeight="12" x14ac:dyDescent="0.2"/>
  <cols>
    <col min="1" max="1" width="3.33203125" style="1" customWidth="1"/>
    <col min="2" max="2" width="63" bestFit="1" customWidth="1"/>
    <col min="3" max="3" width="13.6640625" style="5" bestFit="1" customWidth="1"/>
    <col min="4" max="4" width="11.6640625" style="5" customWidth="1"/>
    <col min="5" max="5" width="11" style="5" customWidth="1"/>
    <col min="6" max="6" width="10" style="5" customWidth="1"/>
    <col min="7" max="7" width="10.83203125" style="5" customWidth="1"/>
    <col min="8" max="16384" width="9.33203125" style="5"/>
  </cols>
  <sheetData>
    <row r="1" spans="1:7" ht="15.75" x14ac:dyDescent="0.25">
      <c r="B1" s="3" t="s">
        <v>22</v>
      </c>
    </row>
    <row r="2" spans="1:7" s="12" customFormat="1" x14ac:dyDescent="0.2">
      <c r="A2" s="2"/>
    </row>
    <row r="3" spans="1:7" s="13" customFormat="1" x14ac:dyDescent="0.2">
      <c r="A3" s="7"/>
      <c r="B3" s="6" t="s">
        <v>3</v>
      </c>
      <c r="C3" s="6"/>
    </row>
    <row r="4" spans="1:7" s="13" customFormat="1" x14ac:dyDescent="0.2">
      <c r="A4" s="7"/>
      <c r="B4" s="6"/>
      <c r="C4" s="6"/>
    </row>
    <row r="5" spans="1:7" customFormat="1" x14ac:dyDescent="0.2">
      <c r="A5" s="1" t="s">
        <v>0</v>
      </c>
      <c r="B5" s="10" t="s">
        <v>1</v>
      </c>
      <c r="D5" s="5"/>
      <c r="E5" s="5"/>
    </row>
    <row r="6" spans="1:7" s="8" customFormat="1" x14ac:dyDescent="0.2">
      <c r="A6" s="7"/>
      <c r="E6" s="9"/>
    </row>
    <row r="7" spans="1:7" x14ac:dyDescent="0.2">
      <c r="A7" s="1" t="s">
        <v>0</v>
      </c>
      <c r="B7" t="s">
        <v>2</v>
      </c>
      <c r="C7" s="5">
        <v>44000</v>
      </c>
    </row>
    <row r="8" spans="1:7" x14ac:dyDescent="0.2">
      <c r="B8" t="s">
        <v>9</v>
      </c>
      <c r="C8" s="11">
        <v>0.02</v>
      </c>
    </row>
    <row r="9" spans="1:7" x14ac:dyDescent="0.2">
      <c r="B9" s="5" t="s">
        <v>10</v>
      </c>
      <c r="C9" s="11">
        <v>2.5000000000000001E-2</v>
      </c>
    </row>
    <row r="10" spans="1:7" x14ac:dyDescent="0.2">
      <c r="B10" s="5"/>
      <c r="C10" s="11"/>
    </row>
    <row r="11" spans="1:7" x14ac:dyDescent="0.2">
      <c r="B11" s="5" t="s">
        <v>23</v>
      </c>
      <c r="C11" s="16">
        <v>210.99</v>
      </c>
    </row>
    <row r="12" spans="1:7" x14ac:dyDescent="0.2">
      <c r="B12" s="13"/>
      <c r="C12" s="18"/>
      <c r="D12" s="13"/>
    </row>
    <row r="13" spans="1:7" x14ac:dyDescent="0.2">
      <c r="B13" s="19" t="s">
        <v>27</v>
      </c>
      <c r="C13" s="20" t="s">
        <v>33</v>
      </c>
      <c r="D13" s="21" t="s">
        <v>34</v>
      </c>
      <c r="E13" s="17" t="s">
        <v>35</v>
      </c>
      <c r="F13" s="17" t="s">
        <v>36</v>
      </c>
      <c r="G13" s="17" t="s">
        <v>37</v>
      </c>
    </row>
    <row r="14" spans="1:7" x14ac:dyDescent="0.2">
      <c r="B14" s="19"/>
      <c r="C14" s="20"/>
      <c r="D14" s="21"/>
      <c r="E14" s="17"/>
      <c r="F14" s="17"/>
      <c r="G14" s="17"/>
    </row>
    <row r="15" spans="1:7" x14ac:dyDescent="0.2">
      <c r="B15" s="8" t="s">
        <v>29</v>
      </c>
      <c r="C15" s="20">
        <v>4.8599999999999997E-2</v>
      </c>
      <c r="D15" s="20">
        <v>3.3099999999999997E-2</v>
      </c>
      <c r="E15" s="20">
        <v>2.76E-2</v>
      </c>
      <c r="F15" s="20">
        <v>2.7199999999999998E-2</v>
      </c>
      <c r="G15" s="20">
        <v>2.8199999999999999E-2</v>
      </c>
    </row>
    <row r="16" spans="1:7" x14ac:dyDescent="0.2">
      <c r="B16" s="8"/>
      <c r="C16" s="20"/>
      <c r="D16" s="20"/>
      <c r="E16" s="20"/>
      <c r="F16" s="20"/>
      <c r="G16" s="20"/>
    </row>
    <row r="17" spans="2:7" x14ac:dyDescent="0.2">
      <c r="B17" s="5" t="s">
        <v>30</v>
      </c>
      <c r="C17" s="13">
        <f>500/C11</f>
        <v>2.3697805583202993</v>
      </c>
      <c r="D17" s="20"/>
      <c r="E17" s="20"/>
      <c r="F17" s="20"/>
      <c r="G17" s="20"/>
    </row>
    <row r="18" spans="2:7" x14ac:dyDescent="0.2">
      <c r="B18" s="22" t="s">
        <v>31</v>
      </c>
      <c r="C18" s="20">
        <v>4.4999999999999998E-2</v>
      </c>
      <c r="D18" s="20"/>
      <c r="E18" s="20"/>
      <c r="F18" s="20"/>
      <c r="G18" s="20"/>
    </row>
    <row r="19" spans="2:7" x14ac:dyDescent="0.2">
      <c r="B19" s="5" t="s">
        <v>32</v>
      </c>
      <c r="C19" s="20">
        <f>$C$18+C15</f>
        <v>9.3599999999999989E-2</v>
      </c>
      <c r="D19" s="20">
        <f>$C$18+D15</f>
        <v>7.8100000000000003E-2</v>
      </c>
      <c r="E19" s="20">
        <f>$C$18+E15</f>
        <v>7.2599999999999998E-2</v>
      </c>
      <c r="F19" s="20">
        <f>$C$18+F15</f>
        <v>7.22E-2</v>
      </c>
      <c r="G19" s="20">
        <f>$C$18+G15</f>
        <v>7.3200000000000001E-2</v>
      </c>
    </row>
    <row r="20" spans="2:7" x14ac:dyDescent="0.2">
      <c r="B20" s="5"/>
      <c r="C20" s="20"/>
      <c r="D20" s="20"/>
      <c r="E20" s="20"/>
      <c r="F20" s="20"/>
      <c r="G20" s="20"/>
    </row>
    <row r="21" spans="2:7" x14ac:dyDescent="0.2">
      <c r="B21" s="8" t="s">
        <v>26</v>
      </c>
      <c r="C21" s="13">
        <f>C40/C11</f>
        <v>30.807147258163894</v>
      </c>
      <c r="D21" s="13"/>
    </row>
    <row r="22" spans="2:7" x14ac:dyDescent="0.2">
      <c r="B22" s="8" t="s">
        <v>26</v>
      </c>
      <c r="C22" s="13">
        <f>C40</f>
        <v>6500</v>
      </c>
      <c r="D22" s="13"/>
    </row>
    <row r="23" spans="2:7" x14ac:dyDescent="0.2">
      <c r="B23" s="22" t="s">
        <v>31</v>
      </c>
      <c r="C23" s="20">
        <v>4.7500000000000001E-2</v>
      </c>
      <c r="D23" s="13"/>
    </row>
    <row r="24" spans="2:7" x14ac:dyDescent="0.2">
      <c r="B24" s="5" t="s">
        <v>32</v>
      </c>
      <c r="C24" s="23">
        <f>$C$23+C15</f>
        <v>9.6099999999999991E-2</v>
      </c>
      <c r="D24" s="23">
        <f>$C$23+D15</f>
        <v>8.0600000000000005E-2</v>
      </c>
      <c r="E24" s="23">
        <f>$C$23+E15</f>
        <v>7.51E-2</v>
      </c>
      <c r="F24" s="23">
        <f>$C$23+F15</f>
        <v>7.4700000000000003E-2</v>
      </c>
      <c r="G24" s="23">
        <f>$C$23+G15</f>
        <v>7.5700000000000003E-2</v>
      </c>
    </row>
    <row r="25" spans="2:7" x14ac:dyDescent="0.2">
      <c r="B25" s="5"/>
      <c r="C25" s="13"/>
      <c r="D25" s="13"/>
    </row>
    <row r="26" spans="2:7" x14ac:dyDescent="0.2">
      <c r="B26" s="8" t="s">
        <v>14</v>
      </c>
      <c r="C26" s="13">
        <f>C27/C11</f>
        <v>14.218683349921797</v>
      </c>
      <c r="D26" s="13"/>
    </row>
    <row r="27" spans="2:7" x14ac:dyDescent="0.2">
      <c r="B27" s="8" t="s">
        <v>14</v>
      </c>
      <c r="C27" s="13">
        <f>C41</f>
        <v>3000</v>
      </c>
      <c r="D27" s="13"/>
    </row>
    <row r="28" spans="2:7" x14ac:dyDescent="0.2">
      <c r="B28" s="22" t="s">
        <v>31</v>
      </c>
      <c r="C28" s="20">
        <v>6.7500000000000004E-2</v>
      </c>
      <c r="D28" s="13"/>
    </row>
    <row r="29" spans="2:7" x14ac:dyDescent="0.2">
      <c r="B29" s="5" t="s">
        <v>32</v>
      </c>
      <c r="C29" s="23">
        <f>$C$28+C15</f>
        <v>0.11610000000000001</v>
      </c>
      <c r="D29" s="23">
        <f>$C$28+D15</f>
        <v>0.10059999999999999</v>
      </c>
      <c r="E29" s="23">
        <f>$C$28+E15</f>
        <v>9.5100000000000004E-2</v>
      </c>
      <c r="F29" s="23">
        <f>$C$28+F15</f>
        <v>9.4700000000000006E-2</v>
      </c>
      <c r="G29" s="23">
        <f>$C$28+G15</f>
        <v>9.5700000000000007E-2</v>
      </c>
    </row>
    <row r="30" spans="2:7" x14ac:dyDescent="0.2">
      <c r="B30" s="5"/>
      <c r="C30" s="13"/>
      <c r="D30" s="13"/>
    </row>
    <row r="31" spans="2:7" x14ac:dyDescent="0.2">
      <c r="B31" s="8" t="s">
        <v>16</v>
      </c>
      <c r="C31" s="13">
        <f>C32/C11</f>
        <v>14.218683349921797</v>
      </c>
      <c r="D31" s="13"/>
    </row>
    <row r="32" spans="2:7" x14ac:dyDescent="0.2">
      <c r="B32" s="8" t="s">
        <v>16</v>
      </c>
      <c r="C32" s="13">
        <f>C42</f>
        <v>3000</v>
      </c>
      <c r="D32" s="13"/>
    </row>
    <row r="33" spans="2:7" x14ac:dyDescent="0.2">
      <c r="B33" s="8" t="s">
        <v>31</v>
      </c>
      <c r="C33" s="20">
        <v>0.1</v>
      </c>
    </row>
    <row r="34" spans="2:7" x14ac:dyDescent="0.2">
      <c r="B34" s="5" t="s">
        <v>32</v>
      </c>
      <c r="C34" s="20">
        <f>$C$33+C15</f>
        <v>0.14860000000000001</v>
      </c>
      <c r="D34" s="20">
        <f>$C$33+D15</f>
        <v>0.1331</v>
      </c>
      <c r="E34" s="20">
        <f>$C$33+E15</f>
        <v>0.12759999999999999</v>
      </c>
      <c r="F34" s="20">
        <f>$C$33+F15</f>
        <v>0.12720000000000001</v>
      </c>
      <c r="G34" s="20">
        <f>$C$33+G15</f>
        <v>0.12820000000000001</v>
      </c>
    </row>
    <row r="35" spans="2:7" x14ac:dyDescent="0.2">
      <c r="B35" s="5"/>
      <c r="C35" s="13"/>
    </row>
    <row r="36" spans="2:7" x14ac:dyDescent="0.2">
      <c r="B36" s="10" t="s">
        <v>20</v>
      </c>
    </row>
    <row r="38" spans="2:7" x14ac:dyDescent="0.2">
      <c r="B38" s="10" t="s">
        <v>6</v>
      </c>
    </row>
    <row r="39" spans="2:7" x14ac:dyDescent="0.2">
      <c r="B39" t="s">
        <v>11</v>
      </c>
      <c r="C39" s="5">
        <v>0</v>
      </c>
      <c r="D39" s="20">
        <f>C39/$C$44</f>
        <v>0</v>
      </c>
    </row>
    <row r="40" spans="2:7" x14ac:dyDescent="0.2">
      <c r="B40" t="s">
        <v>12</v>
      </c>
      <c r="C40" s="5">
        <v>6500</v>
      </c>
      <c r="D40" s="20">
        <f>C40/$C$44</f>
        <v>0.14382917519499916</v>
      </c>
    </row>
    <row r="41" spans="2:7" x14ac:dyDescent="0.2">
      <c r="B41" t="s">
        <v>14</v>
      </c>
      <c r="C41" s="5">
        <v>3000</v>
      </c>
      <c r="D41" s="20">
        <f>C41/$C$44</f>
        <v>6.6382696243845768E-2</v>
      </c>
    </row>
    <row r="42" spans="2:7" x14ac:dyDescent="0.2">
      <c r="B42" t="s">
        <v>16</v>
      </c>
      <c r="C42" s="5">
        <v>3000</v>
      </c>
      <c r="D42" s="20">
        <f>C42/$C$44</f>
        <v>6.6382696243845768E-2</v>
      </c>
    </row>
    <row r="43" spans="2:7" x14ac:dyDescent="0.2">
      <c r="B43" t="s">
        <v>21</v>
      </c>
      <c r="C43" s="13">
        <f>C51-SUM(C39:C42)</f>
        <v>32692.5</v>
      </c>
      <c r="D43" s="20">
        <f>C43/$C$44</f>
        <v>0.72340543231730925</v>
      </c>
    </row>
    <row r="44" spans="2:7" x14ac:dyDescent="0.2">
      <c r="B44" t="s">
        <v>25</v>
      </c>
      <c r="C44" s="13">
        <f>SUM(C39:C43)</f>
        <v>45192.5</v>
      </c>
    </row>
    <row r="45" spans="2:7" x14ac:dyDescent="0.2">
      <c r="C45" s="13"/>
    </row>
    <row r="46" spans="2:7" x14ac:dyDescent="0.2">
      <c r="B46" s="10" t="s">
        <v>7</v>
      </c>
    </row>
    <row r="48" spans="2:7" x14ac:dyDescent="0.2">
      <c r="B48" t="s">
        <v>8</v>
      </c>
      <c r="C48" s="5">
        <f>C7</f>
        <v>44000</v>
      </c>
    </row>
    <row r="49" spans="1:12" x14ac:dyDescent="0.2">
      <c r="B49" t="s">
        <v>9</v>
      </c>
      <c r="C49" s="5">
        <f>C48*C8</f>
        <v>880</v>
      </c>
    </row>
    <row r="50" spans="1:12" x14ac:dyDescent="0.2">
      <c r="B50" t="s">
        <v>10</v>
      </c>
      <c r="C50" s="5">
        <f>$C$9*SUM(C39:C42)</f>
        <v>312.5</v>
      </c>
    </row>
    <row r="51" spans="1:12" x14ac:dyDescent="0.2">
      <c r="B51" s="14" t="s">
        <v>17</v>
      </c>
      <c r="C51" s="15">
        <f>SUM(C48:C50)</f>
        <v>45192.5</v>
      </c>
    </row>
    <row r="53" spans="1:12" x14ac:dyDescent="0.2">
      <c r="B53" t="s">
        <v>20</v>
      </c>
      <c r="C53" s="5" t="b">
        <f>C51=C44</f>
        <v>1</v>
      </c>
    </row>
    <row r="55" spans="1:12" s="24" customFormat="1" x14ac:dyDescent="0.2">
      <c r="A55" s="1" t="s">
        <v>0</v>
      </c>
      <c r="B55" s="10" t="s">
        <v>18</v>
      </c>
      <c r="C55" s="25">
        <v>2017</v>
      </c>
      <c r="D55" s="25">
        <v>2018</v>
      </c>
      <c r="E55" s="25">
        <f>D55+1</f>
        <v>2019</v>
      </c>
      <c r="F55" s="25">
        <f t="shared" ref="F55:L55" si="0">E55+1</f>
        <v>2020</v>
      </c>
      <c r="G55" s="25">
        <f t="shared" si="0"/>
        <v>2021</v>
      </c>
      <c r="H55" s="25" t="s">
        <v>58</v>
      </c>
      <c r="I55" s="25" t="s">
        <v>59</v>
      </c>
      <c r="J55" s="25" t="s">
        <v>60</v>
      </c>
      <c r="K55" s="25" t="s">
        <v>61</v>
      </c>
      <c r="L55" s="25" t="s">
        <v>62</v>
      </c>
    </row>
    <row r="57" spans="1:12" x14ac:dyDescent="0.2">
      <c r="B57" t="s">
        <v>38</v>
      </c>
      <c r="C57" s="5">
        <v>2443</v>
      </c>
      <c r="D57" s="5">
        <v>3042</v>
      </c>
      <c r="E57" s="5">
        <v>3459</v>
      </c>
      <c r="F57" s="5">
        <v>3716</v>
      </c>
      <c r="G57" s="5">
        <v>5077</v>
      </c>
      <c r="H57" s="5">
        <v>5229</v>
      </c>
    </row>
    <row r="58" spans="1:12" x14ac:dyDescent="0.2">
      <c r="B58" t="s">
        <v>39</v>
      </c>
      <c r="C58" s="5">
        <v>-861</v>
      </c>
      <c r="D58" s="5">
        <v>-965</v>
      </c>
      <c r="E58" s="5">
        <v>-1137</v>
      </c>
      <c r="F58" s="5">
        <v>-1366</v>
      </c>
      <c r="G58" s="5">
        <v>-1798</v>
      </c>
      <c r="H58" s="5">
        <v>-2048</v>
      </c>
    </row>
    <row r="59" spans="1:12" x14ac:dyDescent="0.2">
      <c r="B59" t="s">
        <v>40</v>
      </c>
      <c r="C59" s="5">
        <f>C57+C58</f>
        <v>1582</v>
      </c>
      <c r="D59" s="5">
        <f>D57+D58</f>
        <v>2077</v>
      </c>
      <c r="E59" s="5">
        <f>E57+E58</f>
        <v>2322</v>
      </c>
      <c r="F59" s="5">
        <f>F57+F58</f>
        <v>2350</v>
      </c>
      <c r="G59" s="5">
        <f>G57+G58</f>
        <v>3279</v>
      </c>
      <c r="H59" s="5">
        <f>H57+H58</f>
        <v>3181</v>
      </c>
    </row>
    <row r="60" spans="1:12" x14ac:dyDescent="0.2">
      <c r="B60" t="s">
        <v>41</v>
      </c>
      <c r="C60" s="5">
        <v>-748</v>
      </c>
      <c r="D60" s="5">
        <v>-775</v>
      </c>
      <c r="E60" s="5">
        <v>-941</v>
      </c>
      <c r="F60" s="5">
        <v>-1088</v>
      </c>
      <c r="G60" s="5">
        <v>-1377</v>
      </c>
      <c r="H60" s="5">
        <v>-1487</v>
      </c>
    </row>
    <row r="61" spans="1:12" x14ac:dyDescent="0.2">
      <c r="B61" t="s">
        <v>42</v>
      </c>
    </row>
    <row r="62" spans="1:12" x14ac:dyDescent="0.2">
      <c r="B62" t="s">
        <v>43</v>
      </c>
    </row>
    <row r="63" spans="1:12" x14ac:dyDescent="0.2">
      <c r="B63" t="s">
        <v>44</v>
      </c>
    </row>
    <row r="64" spans="1:12" x14ac:dyDescent="0.2">
      <c r="B64" t="s">
        <v>45</v>
      </c>
    </row>
    <row r="65" spans="1:2" x14ac:dyDescent="0.2">
      <c r="B65" t="s">
        <v>46</v>
      </c>
    </row>
    <row r="66" spans="1:2" x14ac:dyDescent="0.2">
      <c r="B66" s="5" t="s">
        <v>47</v>
      </c>
    </row>
    <row r="67" spans="1:2" x14ac:dyDescent="0.2">
      <c r="B67" s="5" t="s">
        <v>48</v>
      </c>
    </row>
    <row r="68" spans="1:2" x14ac:dyDescent="0.2">
      <c r="B68" s="5" t="s">
        <v>50</v>
      </c>
    </row>
    <row r="69" spans="1:2" x14ac:dyDescent="0.2">
      <c r="B69" t="s">
        <v>49</v>
      </c>
    </row>
    <row r="70" spans="1:2" x14ac:dyDescent="0.2">
      <c r="B70" s="5" t="s">
        <v>51</v>
      </c>
    </row>
    <row r="71" spans="1:2" x14ac:dyDescent="0.2">
      <c r="B71" s="5" t="s">
        <v>52</v>
      </c>
    </row>
    <row r="72" spans="1:2" x14ac:dyDescent="0.2">
      <c r="B72" s="5"/>
    </row>
    <row r="73" spans="1:2" x14ac:dyDescent="0.2">
      <c r="B73" s="5" t="s">
        <v>53</v>
      </c>
    </row>
    <row r="74" spans="1:2" x14ac:dyDescent="0.2">
      <c r="B74" s="5" t="s">
        <v>54</v>
      </c>
    </row>
    <row r="75" spans="1:2" x14ac:dyDescent="0.2">
      <c r="B75" s="5" t="s">
        <v>55</v>
      </c>
    </row>
    <row r="76" spans="1:2" x14ac:dyDescent="0.2">
      <c r="B76" s="5" t="s">
        <v>56</v>
      </c>
    </row>
    <row r="77" spans="1:2" x14ac:dyDescent="0.2">
      <c r="B77" s="5" t="s">
        <v>57</v>
      </c>
    </row>
    <row r="78" spans="1:2" x14ac:dyDescent="0.2">
      <c r="B78" s="5"/>
    </row>
    <row r="79" spans="1:2" x14ac:dyDescent="0.2">
      <c r="A79" s="1" t="s">
        <v>0</v>
      </c>
      <c r="B79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officialeraygunel@gmail.com</dc:creator>
  <cp:lastModifiedBy>officialeraygunel@gmail.com</cp:lastModifiedBy>
  <dcterms:created xsi:type="dcterms:W3CDTF">2024-11-02T20:03:56Z</dcterms:created>
  <dcterms:modified xsi:type="dcterms:W3CDTF">2024-11-04T20:00:30Z</dcterms:modified>
</cp:coreProperties>
</file>