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media/image11.png" ContentType="image/png"/>
  <Override PartName="/xl/media/image1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9.xml" ContentType="application/vnd.openxmlformats-officedocument.drawingml.chart+xml"/>
  <Override PartName="/xl/charts/chart24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" sheetId="1" state="visible" r:id="rId2"/>
    <sheet name="Y" sheetId="2" state="visible" r:id="rId3"/>
    <sheet name="Z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<sst xmlns="http://schemas.openxmlformats.org/spreadsheetml/2006/main" count="128" uniqueCount="55">
  <si>
    <t xml:space="preserve">3D Printer XYZ Compensation Calculator</t>
  </si>
  <si>
    <t xml:space="preserve">https://www.printables.com/model/546871</t>
  </si>
  <si>
    <t xml:space="preserve">axis</t>
  </si>
  <si>
    <t xml:space="preserve">X</t>
  </si>
  <si>
    <t xml:space="preserve">Instructions:</t>
  </si>
  <si>
    <t xml:space="preserve">Only fill out the yellow fields</t>
  </si>
  <si>
    <t xml:space="preserve">1) print the part from: https://www.printables.com/model/546871</t>
  </si>
  <si>
    <t xml:space="preserve">2) Measure the distances as indicated in the diagram, and fill in the yellow fields</t>
  </si>
  <si>
    <t xml:space="preserve">in green is the result you can use for your printer setting</t>
  </si>
  <si>
    <t xml:space="preserve">in blue are the recomended toleances (gaps between parts) to be used when designing</t>
  </si>
  <si>
    <t xml:space="preserve">Printer  (optional)</t>
  </si>
  <si>
    <t xml:space="preserve">Bambu X1C</t>
  </si>
  <si>
    <t xml:space="preserve">Slicer  (optional)</t>
  </si>
  <si>
    <t xml:space="preserve">OrcaSlicer</t>
  </si>
  <si>
    <t xml:space="preserve">Filament (optional)</t>
  </si>
  <si>
    <t xml:space="preserve">Prusament Galaxy Black PLA</t>
  </si>
  <si>
    <t xml:space="preserve">Standard deviation [mm]</t>
  </si>
  <si>
    <t xml:space="preserve">mean wall thickness deviation [mm]</t>
  </si>
  <si>
    <t xml:space="preserve">constant offset (may be affected by extrusion mutiplier/flow or X-Y contour compensation)</t>
  </si>
  <si>
    <t xml:space="preserve">X Scaling Multiplier Needed</t>
  </si>
  <si>
    <t xml:space="preserve">X Shrink Percentage</t>
  </si>
  <si>
    <t xml:space="preserve">Y Scaling Multiplier Needed (from other tab)</t>
  </si>
  <si>
    <t xml:space="preserve">Y Shrink Percentage (from other tab)</t>
  </si>
  <si>
    <t xml:space="preserve">Average XY Scale Factor Needed</t>
  </si>
  <si>
    <t xml:space="preserve">Average XY Shrink Percentage</t>
  </si>
  <si>
    <t xml:space="preserve">Derived design gidelines</t>
  </si>
  <si>
    <t xml:space="preserve">Before</t>
  </si>
  <si>
    <t xml:space="preserve">After Correction Applied</t>
  </si>
  <si>
    <t xml:space="preserve">Tolerance needed so 50% will fit</t>
  </si>
  <si>
    <t xml:space="preserve">Tolerance needed to 84% of the prints fit </t>
  </si>
  <si>
    <t xml:space="preserve">Tolerance needed to 97% of the prints fit </t>
  </si>
  <si>
    <t xml:space="preserve">Tolerance needed to 99.8% of the prints fit </t>
  </si>
  <si>
    <t xml:space="preserve">length (mm)</t>
  </si>
  <si>
    <t xml:space="preserve">now (mm)</t>
  </si>
  <si>
    <t xml:space="preserve">Expected after corretion (mm)</t>
  </si>
  <si>
    <t xml:space="preserve">Should Be</t>
  </si>
  <si>
    <t xml:space="preserve">is</t>
  </si>
  <si>
    <t xml:space="preserve">Deviation</t>
  </si>
  <si>
    <t xml:space="preserve">Without offset</t>
  </si>
  <si>
    <t xml:space="preserve">Deviation After Correction</t>
  </si>
  <si>
    <t xml:space="preserve">Adapted from</t>
  </si>
  <si>
    <t xml:space="preserve">https://www.thingiverse.com/thing:2484766  </t>
  </si>
  <si>
    <t xml:space="preserve">Histogram</t>
  </si>
  <si>
    <t xml:space="preserve">After Correction</t>
  </si>
  <si>
    <t xml:space="preserve">&lt;=-0.5</t>
  </si>
  <si>
    <t xml:space="preserve">&gt;=0.5</t>
  </si>
  <si>
    <t xml:space="preserve">Y</t>
  </si>
  <si>
    <t xml:space="preserve">constant offset (may be reduced by extrusion mutiplier/flow)</t>
  </si>
  <si>
    <t xml:space="preserve">Y Scaling Multiplier Needed</t>
  </si>
  <si>
    <t xml:space="preserve">Y Shrink Percentage</t>
  </si>
  <si>
    <t xml:space="preserve">X Scaling Multiplier Needed (from other tab)</t>
  </si>
  <si>
    <t xml:space="preserve">X Shrink Percentage (from other tab)</t>
  </si>
  <si>
    <t xml:space="preserve">Z</t>
  </si>
  <si>
    <t xml:space="preserve">Z Scale Factor Needed</t>
  </si>
  <si>
    <t xml:space="preserve">Z Shrink Percentage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</si>
</sst>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0.000"/>
    <numFmt numFmtId="167" formatCode="0%"/>
    <numFmt numFmtId="168" formatCode="0.00%"/>
    <numFmt numFmtId="169" formatCode="0.00E+00"/>
    <numFmt numFmtId="170" formatCode="0.0000"/>
    <numFmt numFmtId="171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20"/>
      <color rgb="FF0000FF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C00000"/>
      <name val="Calibri"/>
      <family val="2"/>
      <charset val="1"/>
    </font>
    <font>
      <sz val="10"/>
      <color rgb="FF808080"/>
      <name val="Calibri"/>
      <family val="2"/>
    </font>
    <font>
      <sz val="9"/>
      <color rgb="FF595959"/>
      <name val="Calibri"/>
      <family val="2"/>
    </font>
    <font>
      <sz val="10"/>
      <color rgb="FF000000"/>
      <name val="Calibri"/>
      <family val="2"/>
    </font>
    <font>
      <sz val="10.5"/>
      <color rgb="FF595959"/>
      <name val="Calibri"/>
      <family val="2"/>
    </font>
    <font>
      <b val="true"/>
      <sz val="18"/>
      <color rgb="FF000000"/>
      <name val="Calibri"/>
      <family val="2"/>
    </font>
    <font>
      <b val="true"/>
      <sz val="10"/>
      <color rgb="FF000000"/>
      <name val="Calibri"/>
      <family val="2"/>
    </font>
    <font>
      <sz val="11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BBB59"/>
      </patternFill>
    </fill>
    <fill>
      <patternFill patternType="solid">
        <fgColor rgb="FF00B0F0"/>
        <bgColor rgb="FF33CCCC"/>
      </patternFill>
    </fill>
    <fill>
      <patternFill patternType="solid">
        <fgColor rgb="FFFFFF99"/>
        <bgColor rgb="FFFFFFCC"/>
      </patternFill>
    </fill>
    <fill>
      <patternFill patternType="solid">
        <fgColor rgb="FF9BBB59"/>
        <bgColor rgb="FF92D05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6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7F7F"/>
      <rgbColor rgb="FF800080"/>
      <rgbColor rgb="FF008080"/>
      <rgbColor rgb="FF9BBB59"/>
      <rgbColor rgb="FF808080"/>
      <rgbColor rgb="FF878787"/>
      <rgbColor rgb="FFC0504D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2D050"/>
      <rgbColor rgb="FFFFCC00"/>
      <rgbColor rgb="FFFF9900"/>
      <rgbColor rgb="FFFF6600"/>
      <rgbColor rgb="FF595959"/>
      <rgbColor rgb="FF88888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X!$E$29</c:f>
              <c:strCache>
                <c:ptCount val="1"/>
                <c:pt idx="0">
                  <c:v>Deviation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0.00" sourceLinked="1"/>
            <c:txPr>
              <a:bodyPr rot="-5400000" wrap="square"/>
              <a:lstStyle/>
              <a:p>
                <a:pPr>
                  <a:defRPr b="0" sz="10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X!$C$30:$C$44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125</c:v>
                </c:pt>
                <c:pt idx="9">
                  <c:v>75</c:v>
                </c:pt>
                <c:pt idx="10">
                  <c:v>25</c:v>
                </c:pt>
                <c:pt idx="11">
                  <c:v>20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</c:strCache>
            </c:strRef>
          </c:cat>
          <c:val>
            <c:numRef>
              <c:f>X!$E$30:$E$44</c:f>
              <c:numCache>
                <c:formatCode>General</c:formatCode>
                <c:ptCount val="15"/>
                <c:pt idx="0">
                  <c:v>-0.04</c:v>
                </c:pt>
                <c:pt idx="1">
                  <c:v>-0.0399999999999991</c:v>
                </c:pt>
                <c:pt idx="2">
                  <c:v>-0.0700000000000003</c:v>
                </c:pt>
                <c:pt idx="3">
                  <c:v>-0.140000000000001</c:v>
                </c:pt>
                <c:pt idx="4">
                  <c:v>-0.18</c:v>
                </c:pt>
                <c:pt idx="5">
                  <c:v>-0.109999999999999</c:v>
                </c:pt>
                <c:pt idx="6">
                  <c:v>-0.219999999999999</c:v>
                </c:pt>
                <c:pt idx="7">
                  <c:v>-0.310000000000002</c:v>
                </c:pt>
                <c:pt idx="8">
                  <c:v>-0.219999999999999</c:v>
                </c:pt>
                <c:pt idx="9">
                  <c:v>-0.239999999999995</c:v>
                </c:pt>
                <c:pt idx="10">
                  <c:v>-0.18</c:v>
                </c:pt>
                <c:pt idx="11">
                  <c:v>-0.199999999999999</c:v>
                </c:pt>
                <c:pt idx="12">
                  <c:v>-0.0700000000000003</c:v>
                </c:pt>
                <c:pt idx="13">
                  <c:v>-0.0600000000000005</c:v>
                </c:pt>
                <c:pt idx="14">
                  <c:v>-0.0199999999999996</c:v>
                </c:pt>
              </c:numCache>
            </c:numRef>
          </c:val>
        </c:ser>
        <c:ser>
          <c:idx val="1"/>
          <c:order val="1"/>
          <c:tx>
            <c:strRef>
              <c:f>X!$G$29</c:f>
              <c:strCache>
                <c:ptCount val="1"/>
                <c:pt idx="0">
                  <c:v>Deviation After Correction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numFmt formatCode="0.00" sourceLinked="1"/>
            <c:txPr>
              <a:bodyPr rot="-5400000" wrap="square"/>
              <a:lstStyle/>
              <a:p>
                <a:pPr>
                  <a:defRPr b="0" sz="10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X!$C$30:$C$44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125</c:v>
                </c:pt>
                <c:pt idx="9">
                  <c:v>75</c:v>
                </c:pt>
                <c:pt idx="10">
                  <c:v>25</c:v>
                </c:pt>
                <c:pt idx="11">
                  <c:v>20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</c:strCache>
            </c:strRef>
          </c:cat>
          <c:val>
            <c:numRef>
              <c:f>X!$G$30:$G$44</c:f>
              <c:numCache>
                <c:formatCode>General</c:formatCode>
                <c:ptCount val="15"/>
                <c:pt idx="0">
                  <c:v>-0.0318515706831128</c:v>
                </c:pt>
                <c:pt idx="1">
                  <c:v>-0.0236374282265714</c:v>
                </c:pt>
                <c:pt idx="2">
                  <c:v>-0.0454725706247725</c:v>
                </c:pt>
                <c:pt idx="3">
                  <c:v>-0.107373426162624</c:v>
                </c:pt>
                <c:pt idx="4">
                  <c:v>-0.139224996845737</c:v>
                </c:pt>
                <c:pt idx="5">
                  <c:v>-0.0280392865686494</c:v>
                </c:pt>
                <c:pt idx="6">
                  <c:v>-0.0560785731372988</c:v>
                </c:pt>
                <c:pt idx="7">
                  <c:v>-0.064085003136114</c:v>
                </c:pt>
                <c:pt idx="8">
                  <c:v>-0.0150078608545954</c:v>
                </c:pt>
                <c:pt idx="9">
                  <c:v>-0.117182141989815</c:v>
                </c:pt>
                <c:pt idx="10">
                  <c:v>-0.139224996845737</c:v>
                </c:pt>
                <c:pt idx="11">
                  <c:v>-0.167471995872102</c:v>
                </c:pt>
                <c:pt idx="12">
                  <c:v>-0.0454725706247725</c:v>
                </c:pt>
                <c:pt idx="13">
                  <c:v>-0.0436702847964003</c:v>
                </c:pt>
                <c:pt idx="14">
                  <c:v>-0.0118187141132857</c:v>
                </c:pt>
              </c:numCache>
            </c:numRef>
          </c:val>
        </c:ser>
        <c:gapWidth val="444"/>
        <c:overlap val="-90"/>
        <c:axId val="14282711"/>
        <c:axId val="32561736"/>
      </c:barChart>
      <c:catAx>
        <c:axId val="14282711"/>
        <c:scaling>
          <c:orientation val="minMax"/>
        </c:scaling>
        <c:delete val="0"/>
        <c:axPos val="b"/>
        <c:majorGridlines>
          <c:spPr>
            <a:ln w="9360">
              <a:solidFill>
                <a:srgbClr val="888888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length[mm]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561736"/>
        <c:crosses val="autoZero"/>
        <c:auto val="1"/>
        <c:lblAlgn val="ctr"/>
        <c:lblOffset val="100"/>
        <c:noMultiLvlLbl val="0"/>
      </c:catAx>
      <c:valAx>
        <c:axId val="32561736"/>
        <c:scaling>
          <c:orientation val="minMax"/>
          <c:max val="1"/>
          <c:min val="-1"/>
        </c:scaling>
        <c:delete val="1"/>
        <c:axPos val="l"/>
        <c:title>
          <c:tx>
            <c:rich>
              <a:bodyPr rot="-540000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deviation [mm]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282711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5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de-DE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de-DE" sz="1800" spc="-1" strike="noStrike">
                <a:solidFill>
                  <a:srgbClr val="000000"/>
                </a:solidFill>
                <a:latin typeface="Calibri"/>
              </a:rPr>
              <a:t>Histogram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775421424687"/>
          <c:y val="0.188706846108836"/>
          <c:w val="0.611609570418706"/>
          <c:h val="0.5317437097717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X!$L$52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X!$K$53:$K$64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X!$L$53:$L$64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X!$M$52</c:f>
              <c:strCache>
                <c:ptCount val="1"/>
                <c:pt idx="0">
                  <c:v>After Correction</c:v>
                </c:pt>
              </c:strCache>
            </c:strRef>
          </c:tx>
          <c:spPr>
            <a:solidFill>
              <a:srgbClr val="c00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X!$K$53:$K$64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X!$M$53:$M$64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150"/>
        <c:overlap val="0"/>
        <c:axId val="59786488"/>
        <c:axId val="2305624"/>
      </c:barChart>
      <c:catAx>
        <c:axId val="59786488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de-DE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DE" sz="1000" spc="-1" strike="noStrike">
                    <a:solidFill>
                      <a:srgbClr val="000000"/>
                    </a:solidFill>
                    <a:latin typeface="Calibri"/>
                  </a:rPr>
                  <a:t>Deviation [mm]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05624"/>
        <c:crosses val="autoZero"/>
        <c:auto val="1"/>
        <c:lblAlgn val="ctr"/>
        <c:lblOffset val="100"/>
        <c:noMultiLvlLbl val="0"/>
      </c:catAx>
      <c:valAx>
        <c:axId val="230562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de-DE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DE" sz="1000" spc="-1" strike="noStrike">
                    <a:solidFill>
                      <a:srgbClr val="000000"/>
                    </a:solidFill>
                    <a:latin typeface="Calibri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78648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Y!$E$29</c:f>
              <c:strCache>
                <c:ptCount val="1"/>
                <c:pt idx="0">
                  <c:v>Deviation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0.00" sourceLinked="1"/>
            <c:txPr>
              <a:bodyPr rot="-5400000" wrap="square"/>
              <a:lstStyle/>
              <a:p>
                <a:pPr>
                  <a:defRPr b="0" sz="10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Y!$C$30:$C$44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125</c:v>
                </c:pt>
                <c:pt idx="9">
                  <c:v>75</c:v>
                </c:pt>
                <c:pt idx="10">
                  <c:v>25</c:v>
                </c:pt>
                <c:pt idx="11">
                  <c:v>20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</c:strCache>
            </c:strRef>
          </c:cat>
          <c:val>
            <c:numRef>
              <c:f>Y!$E$30:$E$44</c:f>
              <c:numCache>
                <c:formatCode>General</c:formatCode>
                <c:ptCount val="15"/>
                <c:pt idx="0">
                  <c:v>-0.0199999999999996</c:v>
                </c:pt>
                <c:pt idx="1">
                  <c:v>-0.0600000000000005</c:v>
                </c:pt>
                <c:pt idx="2">
                  <c:v>-0.0800000000000001</c:v>
                </c:pt>
                <c:pt idx="3">
                  <c:v>-0.190000000000001</c:v>
                </c:pt>
                <c:pt idx="4">
                  <c:v>-0.170000000000002</c:v>
                </c:pt>
                <c:pt idx="5">
                  <c:v>-0.18</c:v>
                </c:pt>
                <c:pt idx="6">
                  <c:v>-0.260000000000005</c:v>
                </c:pt>
                <c:pt idx="7">
                  <c:v>-0.370000000000005</c:v>
                </c:pt>
                <c:pt idx="8">
                  <c:v>-0.189999999999998</c:v>
                </c:pt>
                <c:pt idx="9">
                  <c:v>-0.219999999999999</c:v>
                </c:pt>
                <c:pt idx="10">
                  <c:v>-0.18</c:v>
                </c:pt>
                <c:pt idx="11">
                  <c:v>-0.16</c:v>
                </c:pt>
                <c:pt idx="12">
                  <c:v>-0.0700000000000003</c:v>
                </c:pt>
                <c:pt idx="13">
                  <c:v>-0.0600000000000005</c:v>
                </c:pt>
                <c:pt idx="14">
                  <c:v>-0.0199999999999996</c:v>
                </c:pt>
              </c:numCache>
            </c:numRef>
          </c:val>
        </c:ser>
        <c:ser>
          <c:idx val="1"/>
          <c:order val="1"/>
          <c:tx>
            <c:strRef>
              <c:f>Y!$G$29</c:f>
              <c:strCache>
                <c:ptCount val="1"/>
                <c:pt idx="0">
                  <c:v>Deviation After Correction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numFmt formatCode="0.00" sourceLinked="1"/>
            <c:txPr>
              <a:bodyPr rot="-5400000" wrap="square"/>
              <a:lstStyle/>
              <a:p>
                <a:pPr>
                  <a:defRPr b="0" sz="10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Y!$C$30:$C$44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125</c:v>
                </c:pt>
                <c:pt idx="9">
                  <c:v>75</c:v>
                </c:pt>
                <c:pt idx="10">
                  <c:v>25</c:v>
                </c:pt>
                <c:pt idx="11">
                  <c:v>20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</c:strCache>
            </c:strRef>
          </c:cat>
          <c:val>
            <c:numRef>
              <c:f>Y!$G$30:$G$44</c:f>
              <c:numCache>
                <c:formatCode>General</c:formatCode>
                <c:ptCount val="15"/>
                <c:pt idx="0">
                  <c:v>-0.0118187141132857</c:v>
                </c:pt>
                <c:pt idx="1">
                  <c:v>-0.0436702847964003</c:v>
                </c:pt>
                <c:pt idx="2">
                  <c:v>-0.0554889989096861</c:v>
                </c:pt>
                <c:pt idx="3">
                  <c:v>-0.157455567587192</c:v>
                </c:pt>
                <c:pt idx="4">
                  <c:v>-0.129208568560827</c:v>
                </c:pt>
                <c:pt idx="5">
                  <c:v>-0.0981542845630372</c:v>
                </c:pt>
                <c:pt idx="6">
                  <c:v>-0.096144286276953</c:v>
                </c:pt>
                <c:pt idx="7">
                  <c:v>-0.124183572845595</c:v>
                </c:pt>
                <c:pt idx="8">
                  <c:v>0.0150414240001453</c:v>
                </c:pt>
                <c:pt idx="9">
                  <c:v>-0.097149285419988</c:v>
                </c:pt>
                <c:pt idx="10">
                  <c:v>-0.139224996845737</c:v>
                </c:pt>
                <c:pt idx="11">
                  <c:v>-0.127406282732451</c:v>
                </c:pt>
                <c:pt idx="12">
                  <c:v>-0.0454725706247725</c:v>
                </c:pt>
                <c:pt idx="13">
                  <c:v>-0.0436702847964003</c:v>
                </c:pt>
                <c:pt idx="14">
                  <c:v>-0.0118187141132857</c:v>
                </c:pt>
              </c:numCache>
            </c:numRef>
          </c:val>
        </c:ser>
        <c:gapWidth val="444"/>
        <c:overlap val="-90"/>
        <c:axId val="88048186"/>
        <c:axId val="52285112"/>
      </c:barChart>
      <c:catAx>
        <c:axId val="88048186"/>
        <c:scaling>
          <c:orientation val="minMax"/>
        </c:scaling>
        <c:delete val="0"/>
        <c:axPos val="b"/>
        <c:majorGridlines>
          <c:spPr>
            <a:ln w="9360">
              <a:solidFill>
                <a:srgbClr val="888888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length[mm]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0" sz="900" spc="114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285112"/>
        <c:crosses val="autoZero"/>
        <c:auto val="1"/>
        <c:lblAlgn val="ctr"/>
        <c:lblOffset val="100"/>
        <c:noMultiLvlLbl val="0"/>
      </c:catAx>
      <c:valAx>
        <c:axId val="52285112"/>
        <c:scaling>
          <c:orientation val="minMax"/>
          <c:max val="1"/>
          <c:min val="-1"/>
        </c:scaling>
        <c:delete val="1"/>
        <c:axPos val="l"/>
        <c:title>
          <c:tx>
            <c:rich>
              <a:bodyPr rot="-540000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deviation [mm]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048186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5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de-DE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de-DE" sz="1800" spc="-1" strike="noStrike">
                <a:solidFill>
                  <a:srgbClr val="000000"/>
                </a:solidFill>
                <a:latin typeface="Calibri"/>
              </a:rPr>
              <a:t>Histogram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775421424687"/>
          <c:y val="0.188734455010973"/>
          <c:w val="0.611609570418706"/>
          <c:h val="0.5318215069495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Y!$L$52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Y!$K$53:$K$64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Y!$L$53:$L$64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Y!$M$52</c:f>
              <c:strCache>
                <c:ptCount val="1"/>
                <c:pt idx="0">
                  <c:v>After Correction</c:v>
                </c:pt>
              </c:strCache>
            </c:strRef>
          </c:tx>
          <c:spPr>
            <a:solidFill>
              <a:srgbClr val="c00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Y!$K$53:$K$64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Y!$M$53:$M$64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150"/>
        <c:overlap val="0"/>
        <c:axId val="54019517"/>
        <c:axId val="82030312"/>
      </c:barChart>
      <c:catAx>
        <c:axId val="54019517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de-DE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DE" sz="1000" spc="-1" strike="noStrike">
                    <a:solidFill>
                      <a:srgbClr val="000000"/>
                    </a:solidFill>
                    <a:latin typeface="Calibri"/>
                  </a:rPr>
                  <a:t>Deviation [mm]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2030312"/>
        <c:crosses val="autoZero"/>
        <c:auto val="1"/>
        <c:lblAlgn val="ctr"/>
        <c:lblOffset val="100"/>
        <c:noMultiLvlLbl val="0"/>
      </c:catAx>
      <c:valAx>
        <c:axId val="820303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de-DE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DE" sz="1000" spc="-1" strike="noStrike">
                    <a:solidFill>
                      <a:srgbClr val="000000"/>
                    </a:solidFill>
                    <a:latin typeface="Calibri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401951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Z!$E$25</c:f>
              <c:strCache>
                <c:ptCount val="1"/>
                <c:pt idx="0">
                  <c:v>Deviation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0.00" sourceLinked="1"/>
            <c:txPr>
              <a:bodyPr rot="-5400000" wrap="square"/>
              <a:lstStyle/>
              <a:p>
                <a:pPr>
                  <a:defRPr b="0" sz="10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Z!$C$26:$C$34</c:f>
              <c:strCach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strCache>
            </c:strRef>
          </c:cat>
          <c:val>
            <c:numRef>
              <c:f>Z!$E$26:$E$34</c:f>
              <c:numCache>
                <c:formatCode>General</c:formatCode>
                <c:ptCount val="9"/>
                <c:pt idx="0">
                  <c:v>-0.3</c:v>
                </c:pt>
                <c:pt idx="1">
                  <c:v>-0.36</c:v>
                </c:pt>
                <c:pt idx="2">
                  <c:v>-0.33</c:v>
                </c:pt>
                <c:pt idx="3">
                  <c:v>-0.3</c:v>
                </c:pt>
                <c:pt idx="4">
                  <c:v>-0.229999999999997</c:v>
                </c:pt>
                <c:pt idx="5">
                  <c:v>-0.200000000000003</c:v>
                </c:pt>
                <c:pt idx="6">
                  <c:v>-0.290000000000006</c:v>
                </c:pt>
                <c:pt idx="7">
                  <c:v>-0.390000000000001</c:v>
                </c:pt>
                <c:pt idx="8">
                  <c:v>-0.449999999999989</c:v>
                </c:pt>
              </c:numCache>
            </c:numRef>
          </c:val>
        </c:ser>
        <c:ser>
          <c:idx val="1"/>
          <c:order val="1"/>
          <c:tx>
            <c:strRef>
              <c:f>Z!$G$25</c:f>
              <c:strCache>
                <c:ptCount val="1"/>
                <c:pt idx="0">
                  <c:v>Deviation After Correction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numFmt formatCode="0.00" sourceLinked="1"/>
            <c:txPr>
              <a:bodyPr rot="-5400000" wrap="square"/>
              <a:lstStyle/>
              <a:p>
                <a:pPr>
                  <a:defRPr b="0" sz="10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Z!$C$26:$C$34</c:f>
              <c:strCach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strCache>
            </c:strRef>
          </c:cat>
          <c:val>
            <c:numRef>
              <c:f>Z!$G$26:$G$34</c:f>
              <c:numCache>
                <c:formatCode>General</c:formatCode>
                <c:ptCount val="9"/>
                <c:pt idx="0">
                  <c:v>-0.297588033614677</c:v>
                </c:pt>
                <c:pt idx="1">
                  <c:v>-0.357618824674915</c:v>
                </c:pt>
                <c:pt idx="2">
                  <c:v>-0.327603429144796</c:v>
                </c:pt>
                <c:pt idx="3">
                  <c:v>-0.297588033614677</c:v>
                </c:pt>
                <c:pt idx="4">
                  <c:v>-0.20445881553244</c:v>
                </c:pt>
                <c:pt idx="5">
                  <c:v>-0.161613811569751</c:v>
                </c:pt>
                <c:pt idx="6">
                  <c:v>-0.238830389727553</c:v>
                </c:pt>
                <c:pt idx="7">
                  <c:v>-0.326052099728713</c:v>
                </c:pt>
                <c:pt idx="8">
                  <c:v>-0.373253282356359</c:v>
                </c:pt>
              </c:numCache>
            </c:numRef>
          </c:val>
        </c:ser>
        <c:gapWidth val="444"/>
        <c:overlap val="-90"/>
        <c:axId val="32093623"/>
        <c:axId val="58082436"/>
      </c:barChart>
      <c:catAx>
        <c:axId val="32093623"/>
        <c:scaling>
          <c:orientation val="minMax"/>
        </c:scaling>
        <c:delete val="0"/>
        <c:axPos val="b"/>
        <c:majorGridlines>
          <c:spPr>
            <a:ln w="9360">
              <a:solidFill>
                <a:srgbClr val="888888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length[mm]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0" sz="900" spc="114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082436"/>
        <c:crosses val="autoZero"/>
        <c:auto val="1"/>
        <c:lblAlgn val="ctr"/>
        <c:lblOffset val="100"/>
        <c:noMultiLvlLbl val="0"/>
      </c:catAx>
      <c:valAx>
        <c:axId val="58082436"/>
        <c:scaling>
          <c:orientation val="minMax"/>
          <c:max val="1"/>
          <c:min val="-1"/>
        </c:scaling>
        <c:delete val="1"/>
        <c:axPos val="l"/>
        <c:title>
          <c:tx>
            <c:rich>
              <a:bodyPr rot="-540000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deviation [mm]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093623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5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de-DE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de-DE" sz="1800" spc="-1" strike="noStrike">
                <a:solidFill>
                  <a:srgbClr val="000000"/>
                </a:solidFill>
                <a:latin typeface="Calibri"/>
              </a:rPr>
              <a:t>Histogram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775421424687"/>
          <c:y val="0.188706846108836"/>
          <c:w val="0.611609570418706"/>
          <c:h val="0.5318899941486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Z!$L$48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Z!$K$49:$K$60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Z!$L$49:$L$60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Z!$M$48</c:f>
              <c:strCache>
                <c:ptCount val="1"/>
                <c:pt idx="0">
                  <c:v>After Correction</c:v>
                </c:pt>
              </c:strCache>
            </c:strRef>
          </c:tx>
          <c:spPr>
            <a:solidFill>
              <a:srgbClr val="c00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Z!$K$49:$K$60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Z!$M$49:$M$60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150"/>
        <c:overlap val="0"/>
        <c:axId val="35070042"/>
        <c:axId val="66424321"/>
      </c:barChart>
      <c:catAx>
        <c:axId val="35070042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de-DE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DE" sz="1000" spc="-1" strike="noStrike">
                    <a:solidFill>
                      <a:srgbClr val="000000"/>
                    </a:solidFill>
                    <a:latin typeface="Calibri"/>
                  </a:rPr>
                  <a:t>Deviation [mm]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424321"/>
        <c:crosses val="autoZero"/>
        <c:auto val="1"/>
        <c:lblAlgn val="ctr"/>
        <c:lblOffset val="100"/>
        <c:noMultiLvlLbl val="0"/>
      </c:catAx>
      <c:valAx>
        <c:axId val="6642432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de-DE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DE" sz="1000" spc="-1" strike="noStrike">
                    <a:solidFill>
                      <a:srgbClr val="000000"/>
                    </a:solidFill>
                    <a:latin typeface="Calibri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07004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image" Target="../media/image1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chart" Target="../charts/chart21.xml"/><Relationship Id="rId3" Type="http://schemas.openxmlformats.org/officeDocument/2006/relationships/chart" Target="../charts/chart2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chart" Target="../charts/chart23.xml"/><Relationship Id="rId3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83880</xdr:colOff>
      <xdr:row>15</xdr:row>
      <xdr:rowOff>114480</xdr:rowOff>
    </xdr:from>
    <xdr:to>
      <xdr:col>16</xdr:col>
      <xdr:colOff>90720</xdr:colOff>
      <xdr:row>41</xdr:row>
      <xdr:rowOff>159480</xdr:rowOff>
    </xdr:to>
    <xdr:graphicFrame>
      <xdr:nvGraphicFramePr>
        <xdr:cNvPr id="0" name="Diagramm 2"/>
        <xdr:cNvGraphicFramePr/>
      </xdr:nvGraphicFramePr>
      <xdr:xfrm>
        <a:off x="11131560" y="3171960"/>
        <a:ext cx="6789240" cy="516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319320</xdr:colOff>
      <xdr:row>50</xdr:row>
      <xdr:rowOff>106560</xdr:rowOff>
    </xdr:from>
    <xdr:to>
      <xdr:col>19</xdr:col>
      <xdr:colOff>715680</xdr:colOff>
      <xdr:row>64</xdr:row>
      <xdr:rowOff>14400</xdr:rowOff>
    </xdr:to>
    <xdr:graphicFrame>
      <xdr:nvGraphicFramePr>
        <xdr:cNvPr id="1" name="Diagramm 1"/>
        <xdr:cNvGraphicFramePr/>
      </xdr:nvGraphicFramePr>
      <xdr:xfrm>
        <a:off x="15699600" y="9921240"/>
        <a:ext cx="5295960" cy="246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29</xdr:row>
      <xdr:rowOff>11160</xdr:rowOff>
    </xdr:from>
    <xdr:to>
      <xdr:col>0</xdr:col>
      <xdr:colOff>3170520</xdr:colOff>
      <xdr:row>43</xdr:row>
      <xdr:rowOff>175680</xdr:rowOff>
    </xdr:to>
    <xdr:pic>
      <xdr:nvPicPr>
        <xdr:cNvPr id="2" name="Grafik 5" descr=""/>
        <xdr:cNvPicPr/>
      </xdr:nvPicPr>
      <xdr:blipFill>
        <a:blip r:embed="rId3"/>
        <a:stretch/>
      </xdr:blipFill>
      <xdr:spPr>
        <a:xfrm>
          <a:off x="0" y="6021360"/>
          <a:ext cx="3170520" cy="26924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1804320</xdr:colOff>
      <xdr:row>29</xdr:row>
      <xdr:rowOff>111600</xdr:rowOff>
    </xdr:from>
    <xdr:to>
      <xdr:col>0</xdr:col>
      <xdr:colOff>3204360</xdr:colOff>
      <xdr:row>30</xdr:row>
      <xdr:rowOff>21240</xdr:rowOff>
    </xdr:to>
    <xdr:sp>
      <xdr:nvSpPr>
        <xdr:cNvPr id="3" name="Gerade Verbindung mit Pfeil 7"/>
        <xdr:cNvSpPr/>
      </xdr:nvSpPr>
      <xdr:spPr>
        <a:xfrm flipV="1">
          <a:off x="1804320" y="6121800"/>
          <a:ext cx="1400040" cy="90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1781640</xdr:colOff>
      <xdr:row>30</xdr:row>
      <xdr:rowOff>134280</xdr:rowOff>
    </xdr:from>
    <xdr:to>
      <xdr:col>0</xdr:col>
      <xdr:colOff>3125520</xdr:colOff>
      <xdr:row>31</xdr:row>
      <xdr:rowOff>100080</xdr:rowOff>
    </xdr:to>
    <xdr:sp>
      <xdr:nvSpPr>
        <xdr:cNvPr id="4" name="Gerade Verbindung mit Pfeil 9"/>
        <xdr:cNvSpPr/>
      </xdr:nvSpPr>
      <xdr:spPr>
        <a:xfrm flipV="1">
          <a:off x="1781640" y="6325560"/>
          <a:ext cx="1343880" cy="14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1781640</xdr:colOff>
      <xdr:row>31</xdr:row>
      <xdr:rowOff>145440</xdr:rowOff>
    </xdr:from>
    <xdr:to>
      <xdr:col>0</xdr:col>
      <xdr:colOff>3114360</xdr:colOff>
      <xdr:row>32</xdr:row>
      <xdr:rowOff>111240</xdr:rowOff>
    </xdr:to>
    <xdr:sp>
      <xdr:nvSpPr>
        <xdr:cNvPr id="5" name="Gerade Verbindung mit Pfeil 11"/>
        <xdr:cNvSpPr/>
      </xdr:nvSpPr>
      <xdr:spPr>
        <a:xfrm flipV="1">
          <a:off x="1781640" y="6517440"/>
          <a:ext cx="1332720" cy="146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1871280</xdr:colOff>
      <xdr:row>32</xdr:row>
      <xdr:rowOff>122760</xdr:rowOff>
    </xdr:from>
    <xdr:to>
      <xdr:col>0</xdr:col>
      <xdr:colOff>3080880</xdr:colOff>
      <xdr:row>33</xdr:row>
      <xdr:rowOff>122040</xdr:rowOff>
    </xdr:to>
    <xdr:sp>
      <xdr:nvSpPr>
        <xdr:cNvPr id="6" name="Gerade Verbindung mit Pfeil 13"/>
        <xdr:cNvSpPr/>
      </xdr:nvSpPr>
      <xdr:spPr>
        <a:xfrm flipV="1">
          <a:off x="1871280" y="6675480"/>
          <a:ext cx="1209600" cy="18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1871280</xdr:colOff>
      <xdr:row>33</xdr:row>
      <xdr:rowOff>111600</xdr:rowOff>
    </xdr:from>
    <xdr:to>
      <xdr:col>0</xdr:col>
      <xdr:colOff>3080880</xdr:colOff>
      <xdr:row>34</xdr:row>
      <xdr:rowOff>133200</xdr:rowOff>
    </xdr:to>
    <xdr:sp>
      <xdr:nvSpPr>
        <xdr:cNvPr id="7" name="Gerade Verbindung mit Pfeil 15"/>
        <xdr:cNvSpPr/>
      </xdr:nvSpPr>
      <xdr:spPr>
        <a:xfrm flipV="1">
          <a:off x="1871280" y="6845400"/>
          <a:ext cx="1209600" cy="20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2129040</xdr:colOff>
      <xdr:row>34</xdr:row>
      <xdr:rowOff>100440</xdr:rowOff>
    </xdr:from>
    <xdr:to>
      <xdr:col>0</xdr:col>
      <xdr:colOff>3114360</xdr:colOff>
      <xdr:row>35</xdr:row>
      <xdr:rowOff>54720</xdr:rowOff>
    </xdr:to>
    <xdr:sp>
      <xdr:nvSpPr>
        <xdr:cNvPr id="8" name="Gerade Verbindung mit Pfeil 17"/>
        <xdr:cNvSpPr/>
      </xdr:nvSpPr>
      <xdr:spPr>
        <a:xfrm flipV="1">
          <a:off x="2129040" y="7015320"/>
          <a:ext cx="985320" cy="135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2543760</xdr:colOff>
      <xdr:row>35</xdr:row>
      <xdr:rowOff>100440</xdr:rowOff>
    </xdr:from>
    <xdr:to>
      <xdr:col>0</xdr:col>
      <xdr:colOff>3114720</xdr:colOff>
      <xdr:row>35</xdr:row>
      <xdr:rowOff>144720</xdr:rowOff>
    </xdr:to>
    <xdr:sp>
      <xdr:nvSpPr>
        <xdr:cNvPr id="9" name="Gerade Verbindung mit Pfeil 21"/>
        <xdr:cNvSpPr/>
      </xdr:nvSpPr>
      <xdr:spPr>
        <a:xfrm flipV="1">
          <a:off x="2543760" y="7196040"/>
          <a:ext cx="570960" cy="44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3003120</xdr:colOff>
      <xdr:row>36</xdr:row>
      <xdr:rowOff>78480</xdr:rowOff>
    </xdr:from>
    <xdr:to>
      <xdr:col>0</xdr:col>
      <xdr:colOff>3170520</xdr:colOff>
      <xdr:row>36</xdr:row>
      <xdr:rowOff>90000</xdr:rowOff>
    </xdr:to>
    <xdr:sp>
      <xdr:nvSpPr>
        <xdr:cNvPr id="10" name="Gerade Verbindung mit Pfeil 24"/>
        <xdr:cNvSpPr/>
      </xdr:nvSpPr>
      <xdr:spPr>
        <a:xfrm>
          <a:off x="3003120" y="7355520"/>
          <a:ext cx="167400" cy="1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2767680</xdr:colOff>
      <xdr:row>36</xdr:row>
      <xdr:rowOff>179280</xdr:rowOff>
    </xdr:from>
    <xdr:to>
      <xdr:col>0</xdr:col>
      <xdr:colOff>3125520</xdr:colOff>
      <xdr:row>37</xdr:row>
      <xdr:rowOff>55440</xdr:rowOff>
    </xdr:to>
    <xdr:sp>
      <xdr:nvSpPr>
        <xdr:cNvPr id="11" name="Gerade Verbindung mit Pfeil 26"/>
        <xdr:cNvSpPr/>
      </xdr:nvSpPr>
      <xdr:spPr>
        <a:xfrm>
          <a:off x="2767680" y="7456320"/>
          <a:ext cx="357840" cy="57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2342160</xdr:colOff>
      <xdr:row>37</xdr:row>
      <xdr:rowOff>67320</xdr:rowOff>
    </xdr:from>
    <xdr:to>
      <xdr:col>0</xdr:col>
      <xdr:colOff>3148200</xdr:colOff>
      <xdr:row>38</xdr:row>
      <xdr:rowOff>55440</xdr:rowOff>
    </xdr:to>
    <xdr:sp>
      <xdr:nvSpPr>
        <xdr:cNvPr id="12" name="Gerade Verbindung mit Pfeil 28"/>
        <xdr:cNvSpPr/>
      </xdr:nvSpPr>
      <xdr:spPr>
        <a:xfrm>
          <a:off x="2342160" y="7525440"/>
          <a:ext cx="806040" cy="169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1826640</xdr:colOff>
      <xdr:row>38</xdr:row>
      <xdr:rowOff>0</xdr:rowOff>
    </xdr:from>
    <xdr:to>
      <xdr:col>0</xdr:col>
      <xdr:colOff>3137040</xdr:colOff>
      <xdr:row>39</xdr:row>
      <xdr:rowOff>88920</xdr:rowOff>
    </xdr:to>
    <xdr:sp>
      <xdr:nvSpPr>
        <xdr:cNvPr id="13" name="Gerade Verbindung mit Pfeil 30"/>
        <xdr:cNvSpPr/>
      </xdr:nvSpPr>
      <xdr:spPr>
        <a:xfrm>
          <a:off x="1826640" y="7639200"/>
          <a:ext cx="1310400" cy="269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1837800</xdr:colOff>
      <xdr:row>39</xdr:row>
      <xdr:rowOff>89640</xdr:rowOff>
    </xdr:from>
    <xdr:to>
      <xdr:col>0</xdr:col>
      <xdr:colOff>3159360</xdr:colOff>
      <xdr:row>40</xdr:row>
      <xdr:rowOff>77760</xdr:rowOff>
    </xdr:to>
    <xdr:sp>
      <xdr:nvSpPr>
        <xdr:cNvPr id="14" name="Gerade Verbindung mit Pfeil 32"/>
        <xdr:cNvSpPr/>
      </xdr:nvSpPr>
      <xdr:spPr>
        <a:xfrm>
          <a:off x="1837800" y="7909560"/>
          <a:ext cx="1321560" cy="169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1759320</xdr:colOff>
      <xdr:row>40</xdr:row>
      <xdr:rowOff>123120</xdr:rowOff>
    </xdr:from>
    <xdr:to>
      <xdr:col>0</xdr:col>
      <xdr:colOff>3148200</xdr:colOff>
      <xdr:row>41</xdr:row>
      <xdr:rowOff>88920</xdr:rowOff>
    </xdr:to>
    <xdr:sp>
      <xdr:nvSpPr>
        <xdr:cNvPr id="15" name="Gerade Verbindung mit Pfeil 34"/>
        <xdr:cNvSpPr/>
      </xdr:nvSpPr>
      <xdr:spPr>
        <a:xfrm>
          <a:off x="1759320" y="8124120"/>
          <a:ext cx="1388880" cy="14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1770480</xdr:colOff>
      <xdr:row>41</xdr:row>
      <xdr:rowOff>179280</xdr:rowOff>
    </xdr:from>
    <xdr:to>
      <xdr:col>0</xdr:col>
      <xdr:colOff>3148200</xdr:colOff>
      <xdr:row>42</xdr:row>
      <xdr:rowOff>100080</xdr:rowOff>
    </xdr:to>
    <xdr:sp>
      <xdr:nvSpPr>
        <xdr:cNvPr id="16" name="Gerade Verbindung mit Pfeil 36"/>
        <xdr:cNvSpPr/>
      </xdr:nvSpPr>
      <xdr:spPr>
        <a:xfrm>
          <a:off x="1770480" y="8361360"/>
          <a:ext cx="1377720" cy="10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1692000</xdr:colOff>
      <xdr:row>43</xdr:row>
      <xdr:rowOff>11160</xdr:rowOff>
    </xdr:from>
    <xdr:to>
      <xdr:col>0</xdr:col>
      <xdr:colOff>3148200</xdr:colOff>
      <xdr:row>43</xdr:row>
      <xdr:rowOff>122400</xdr:rowOff>
    </xdr:to>
    <xdr:sp>
      <xdr:nvSpPr>
        <xdr:cNvPr id="17" name="Gerade Verbindung mit Pfeil 38"/>
        <xdr:cNvSpPr/>
      </xdr:nvSpPr>
      <xdr:spPr>
        <a:xfrm>
          <a:off x="1692000" y="8549280"/>
          <a:ext cx="1456200" cy="111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176040</xdr:colOff>
      <xdr:row>28</xdr:row>
      <xdr:rowOff>18720</xdr:rowOff>
    </xdr:from>
    <xdr:to>
      <xdr:col>0</xdr:col>
      <xdr:colOff>3001680</xdr:colOff>
      <xdr:row>44</xdr:row>
      <xdr:rowOff>158040</xdr:rowOff>
    </xdr:to>
    <xdr:pic>
      <xdr:nvPicPr>
        <xdr:cNvPr id="18" name="Grafik 3" descr=""/>
        <xdr:cNvPicPr/>
      </xdr:nvPicPr>
      <xdr:blipFill>
        <a:blip r:embed="rId1"/>
        <a:stretch/>
      </xdr:blipFill>
      <xdr:spPr>
        <a:xfrm rot="5400000">
          <a:off x="114120" y="5909760"/>
          <a:ext cx="2949120" cy="2825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83880</xdr:colOff>
      <xdr:row>15</xdr:row>
      <xdr:rowOff>114480</xdr:rowOff>
    </xdr:from>
    <xdr:to>
      <xdr:col>16</xdr:col>
      <xdr:colOff>90720</xdr:colOff>
      <xdr:row>42</xdr:row>
      <xdr:rowOff>52920</xdr:rowOff>
    </xdr:to>
    <xdr:graphicFrame>
      <xdr:nvGraphicFramePr>
        <xdr:cNvPr id="19" name="Diagramm 2"/>
        <xdr:cNvGraphicFramePr/>
      </xdr:nvGraphicFramePr>
      <xdr:xfrm>
        <a:off x="11131560" y="3171960"/>
        <a:ext cx="6789240" cy="516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319320</xdr:colOff>
      <xdr:row>51</xdr:row>
      <xdr:rowOff>11520</xdr:rowOff>
    </xdr:from>
    <xdr:to>
      <xdr:col>19</xdr:col>
      <xdr:colOff>715680</xdr:colOff>
      <xdr:row>64</xdr:row>
      <xdr:rowOff>109440</xdr:rowOff>
    </xdr:to>
    <xdr:graphicFrame>
      <xdr:nvGraphicFramePr>
        <xdr:cNvPr id="20" name="Diagramm 1"/>
        <xdr:cNvGraphicFramePr/>
      </xdr:nvGraphicFramePr>
      <xdr:xfrm>
        <a:off x="15699600" y="9927000"/>
        <a:ext cx="5295960" cy="246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1804320</xdr:colOff>
      <xdr:row>29</xdr:row>
      <xdr:rowOff>111600</xdr:rowOff>
    </xdr:from>
    <xdr:to>
      <xdr:col>0</xdr:col>
      <xdr:colOff>3204360</xdr:colOff>
      <xdr:row>30</xdr:row>
      <xdr:rowOff>27000</xdr:rowOff>
    </xdr:to>
    <xdr:sp>
      <xdr:nvSpPr>
        <xdr:cNvPr id="21" name="Gerade Verbindung mit Pfeil 7"/>
        <xdr:cNvSpPr/>
      </xdr:nvSpPr>
      <xdr:spPr>
        <a:xfrm flipV="1">
          <a:off x="1804320" y="6121800"/>
          <a:ext cx="1400040" cy="90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1781640</xdr:colOff>
      <xdr:row>30</xdr:row>
      <xdr:rowOff>140040</xdr:rowOff>
    </xdr:from>
    <xdr:to>
      <xdr:col>0</xdr:col>
      <xdr:colOff>3125520</xdr:colOff>
      <xdr:row>31</xdr:row>
      <xdr:rowOff>111600</xdr:rowOff>
    </xdr:to>
    <xdr:sp>
      <xdr:nvSpPr>
        <xdr:cNvPr id="22" name="Gerade Verbindung mit Pfeil 9"/>
        <xdr:cNvSpPr/>
      </xdr:nvSpPr>
      <xdr:spPr>
        <a:xfrm flipV="1">
          <a:off x="1781640" y="6325560"/>
          <a:ext cx="1343880" cy="14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1781640</xdr:colOff>
      <xdr:row>31</xdr:row>
      <xdr:rowOff>156960</xdr:rowOff>
    </xdr:from>
    <xdr:to>
      <xdr:col>0</xdr:col>
      <xdr:colOff>3114360</xdr:colOff>
      <xdr:row>32</xdr:row>
      <xdr:rowOff>128160</xdr:rowOff>
    </xdr:to>
    <xdr:sp>
      <xdr:nvSpPr>
        <xdr:cNvPr id="23" name="Gerade Verbindung mit Pfeil 11"/>
        <xdr:cNvSpPr/>
      </xdr:nvSpPr>
      <xdr:spPr>
        <a:xfrm flipV="1">
          <a:off x="1781640" y="6517440"/>
          <a:ext cx="1332720" cy="146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1871280</xdr:colOff>
      <xdr:row>32</xdr:row>
      <xdr:rowOff>139680</xdr:rowOff>
    </xdr:from>
    <xdr:to>
      <xdr:col>0</xdr:col>
      <xdr:colOff>3080880</xdr:colOff>
      <xdr:row>33</xdr:row>
      <xdr:rowOff>144720</xdr:rowOff>
    </xdr:to>
    <xdr:sp>
      <xdr:nvSpPr>
        <xdr:cNvPr id="24" name="Gerade Verbindung mit Pfeil 13"/>
        <xdr:cNvSpPr/>
      </xdr:nvSpPr>
      <xdr:spPr>
        <a:xfrm flipV="1">
          <a:off x="1871280" y="6675480"/>
          <a:ext cx="1209600" cy="18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1871280</xdr:colOff>
      <xdr:row>33</xdr:row>
      <xdr:rowOff>134280</xdr:rowOff>
    </xdr:from>
    <xdr:to>
      <xdr:col>0</xdr:col>
      <xdr:colOff>3080880</xdr:colOff>
      <xdr:row>34</xdr:row>
      <xdr:rowOff>162000</xdr:rowOff>
    </xdr:to>
    <xdr:sp>
      <xdr:nvSpPr>
        <xdr:cNvPr id="25" name="Gerade Verbindung mit Pfeil 15"/>
        <xdr:cNvSpPr/>
      </xdr:nvSpPr>
      <xdr:spPr>
        <a:xfrm flipV="1">
          <a:off x="1871280" y="6845400"/>
          <a:ext cx="1209600" cy="20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2129040</xdr:colOff>
      <xdr:row>34</xdr:row>
      <xdr:rowOff>129240</xdr:rowOff>
    </xdr:from>
    <xdr:to>
      <xdr:col>0</xdr:col>
      <xdr:colOff>3114360</xdr:colOff>
      <xdr:row>35</xdr:row>
      <xdr:rowOff>88920</xdr:rowOff>
    </xdr:to>
    <xdr:sp>
      <xdr:nvSpPr>
        <xdr:cNvPr id="26" name="Gerade Verbindung mit Pfeil 17"/>
        <xdr:cNvSpPr/>
      </xdr:nvSpPr>
      <xdr:spPr>
        <a:xfrm flipV="1">
          <a:off x="2129040" y="7015320"/>
          <a:ext cx="985320" cy="135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2543760</xdr:colOff>
      <xdr:row>35</xdr:row>
      <xdr:rowOff>134640</xdr:rowOff>
    </xdr:from>
    <xdr:to>
      <xdr:col>0</xdr:col>
      <xdr:colOff>3114720</xdr:colOff>
      <xdr:row>36</xdr:row>
      <xdr:rowOff>3600</xdr:rowOff>
    </xdr:to>
    <xdr:sp>
      <xdr:nvSpPr>
        <xdr:cNvPr id="27" name="Gerade Verbindung mit Pfeil 21"/>
        <xdr:cNvSpPr/>
      </xdr:nvSpPr>
      <xdr:spPr>
        <a:xfrm flipV="1">
          <a:off x="2543760" y="7196040"/>
          <a:ext cx="570960" cy="44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3003120</xdr:colOff>
      <xdr:row>36</xdr:row>
      <xdr:rowOff>118440</xdr:rowOff>
    </xdr:from>
    <xdr:to>
      <xdr:col>0</xdr:col>
      <xdr:colOff>3170520</xdr:colOff>
      <xdr:row>36</xdr:row>
      <xdr:rowOff>129960</xdr:rowOff>
    </xdr:to>
    <xdr:sp>
      <xdr:nvSpPr>
        <xdr:cNvPr id="28" name="Gerade Verbindung mit Pfeil 24"/>
        <xdr:cNvSpPr/>
      </xdr:nvSpPr>
      <xdr:spPr>
        <a:xfrm>
          <a:off x="3003120" y="7355520"/>
          <a:ext cx="167400" cy="1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2767680</xdr:colOff>
      <xdr:row>37</xdr:row>
      <xdr:rowOff>43920</xdr:rowOff>
    </xdr:from>
    <xdr:to>
      <xdr:col>0</xdr:col>
      <xdr:colOff>3125520</xdr:colOff>
      <xdr:row>37</xdr:row>
      <xdr:rowOff>101160</xdr:rowOff>
    </xdr:to>
    <xdr:sp>
      <xdr:nvSpPr>
        <xdr:cNvPr id="29" name="Gerade Verbindung mit Pfeil 26"/>
        <xdr:cNvSpPr/>
      </xdr:nvSpPr>
      <xdr:spPr>
        <a:xfrm>
          <a:off x="2767680" y="7456320"/>
          <a:ext cx="357840" cy="57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2342160</xdr:colOff>
      <xdr:row>37</xdr:row>
      <xdr:rowOff>113040</xdr:rowOff>
    </xdr:from>
    <xdr:to>
      <xdr:col>0</xdr:col>
      <xdr:colOff>3148200</xdr:colOff>
      <xdr:row>38</xdr:row>
      <xdr:rowOff>106920</xdr:rowOff>
    </xdr:to>
    <xdr:sp>
      <xdr:nvSpPr>
        <xdr:cNvPr id="30" name="Gerade Verbindung mit Pfeil 28"/>
        <xdr:cNvSpPr/>
      </xdr:nvSpPr>
      <xdr:spPr>
        <a:xfrm>
          <a:off x="2342160" y="7525440"/>
          <a:ext cx="806040" cy="169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1826640</xdr:colOff>
      <xdr:row>38</xdr:row>
      <xdr:rowOff>51480</xdr:rowOff>
    </xdr:from>
    <xdr:to>
      <xdr:col>0</xdr:col>
      <xdr:colOff>3137040</xdr:colOff>
      <xdr:row>39</xdr:row>
      <xdr:rowOff>145800</xdr:rowOff>
    </xdr:to>
    <xdr:sp>
      <xdr:nvSpPr>
        <xdr:cNvPr id="31" name="Gerade Verbindung mit Pfeil 30"/>
        <xdr:cNvSpPr/>
      </xdr:nvSpPr>
      <xdr:spPr>
        <a:xfrm>
          <a:off x="1826640" y="7639200"/>
          <a:ext cx="1310400" cy="269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1837800</xdr:colOff>
      <xdr:row>39</xdr:row>
      <xdr:rowOff>146520</xdr:rowOff>
    </xdr:from>
    <xdr:to>
      <xdr:col>0</xdr:col>
      <xdr:colOff>3159360</xdr:colOff>
      <xdr:row>40</xdr:row>
      <xdr:rowOff>140760</xdr:rowOff>
    </xdr:to>
    <xdr:sp>
      <xdr:nvSpPr>
        <xdr:cNvPr id="32" name="Gerade Verbindung mit Pfeil 32"/>
        <xdr:cNvSpPr/>
      </xdr:nvSpPr>
      <xdr:spPr>
        <a:xfrm>
          <a:off x="1837800" y="7909560"/>
          <a:ext cx="1321560" cy="169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1759320</xdr:colOff>
      <xdr:row>41</xdr:row>
      <xdr:rowOff>10800</xdr:rowOff>
    </xdr:from>
    <xdr:to>
      <xdr:col>0</xdr:col>
      <xdr:colOff>3148200</xdr:colOff>
      <xdr:row>41</xdr:row>
      <xdr:rowOff>157680</xdr:rowOff>
    </xdr:to>
    <xdr:sp>
      <xdr:nvSpPr>
        <xdr:cNvPr id="33" name="Gerade Verbindung mit Pfeil 34"/>
        <xdr:cNvSpPr/>
      </xdr:nvSpPr>
      <xdr:spPr>
        <a:xfrm>
          <a:off x="1759320" y="8124120"/>
          <a:ext cx="1388880" cy="14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1770480</xdr:colOff>
      <xdr:row>42</xdr:row>
      <xdr:rowOff>72720</xdr:rowOff>
    </xdr:from>
    <xdr:to>
      <xdr:col>0</xdr:col>
      <xdr:colOff>3148200</xdr:colOff>
      <xdr:row>42</xdr:row>
      <xdr:rowOff>174240</xdr:rowOff>
    </xdr:to>
    <xdr:sp>
      <xdr:nvSpPr>
        <xdr:cNvPr id="34" name="Gerade Verbindung mit Pfeil 36"/>
        <xdr:cNvSpPr/>
      </xdr:nvSpPr>
      <xdr:spPr>
        <a:xfrm>
          <a:off x="1770480" y="8361360"/>
          <a:ext cx="1377720" cy="10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1692000</xdr:colOff>
      <xdr:row>43</xdr:row>
      <xdr:rowOff>91080</xdr:rowOff>
    </xdr:from>
    <xdr:to>
      <xdr:col>0</xdr:col>
      <xdr:colOff>3148200</xdr:colOff>
      <xdr:row>44</xdr:row>
      <xdr:rowOff>27000</xdr:rowOff>
    </xdr:to>
    <xdr:sp>
      <xdr:nvSpPr>
        <xdr:cNvPr id="35" name="Gerade Verbindung mit Pfeil 38"/>
        <xdr:cNvSpPr/>
      </xdr:nvSpPr>
      <xdr:spPr>
        <a:xfrm>
          <a:off x="1692000" y="8555040"/>
          <a:ext cx="1456200" cy="111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647640</xdr:colOff>
      <xdr:row>24</xdr:row>
      <xdr:rowOff>114480</xdr:rowOff>
    </xdr:from>
    <xdr:to>
      <xdr:col>0</xdr:col>
      <xdr:colOff>2865600</xdr:colOff>
      <xdr:row>39</xdr:row>
      <xdr:rowOff>40320</xdr:rowOff>
    </xdr:to>
    <xdr:pic>
      <xdr:nvPicPr>
        <xdr:cNvPr id="36" name="Grafik 20" descr=""/>
        <xdr:cNvPicPr/>
      </xdr:nvPicPr>
      <xdr:blipFill>
        <a:blip r:embed="rId1"/>
        <a:stretch/>
      </xdr:blipFill>
      <xdr:spPr>
        <a:xfrm>
          <a:off x="647640" y="5181840"/>
          <a:ext cx="2217960" cy="2640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83880</xdr:colOff>
      <xdr:row>15</xdr:row>
      <xdr:rowOff>0</xdr:rowOff>
    </xdr:from>
    <xdr:to>
      <xdr:col>16</xdr:col>
      <xdr:colOff>90720</xdr:colOff>
      <xdr:row>37</xdr:row>
      <xdr:rowOff>159480</xdr:rowOff>
    </xdr:to>
    <xdr:graphicFrame>
      <xdr:nvGraphicFramePr>
        <xdr:cNvPr id="37" name="Diagramm 2"/>
        <xdr:cNvGraphicFramePr/>
      </xdr:nvGraphicFramePr>
      <xdr:xfrm>
        <a:off x="11131560" y="3057480"/>
        <a:ext cx="6789240" cy="452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319320</xdr:colOff>
      <xdr:row>46</xdr:row>
      <xdr:rowOff>106560</xdr:rowOff>
    </xdr:from>
    <xdr:to>
      <xdr:col>19</xdr:col>
      <xdr:colOff>715680</xdr:colOff>
      <xdr:row>60</xdr:row>
      <xdr:rowOff>14400</xdr:rowOff>
    </xdr:to>
    <xdr:graphicFrame>
      <xdr:nvGraphicFramePr>
        <xdr:cNvPr id="38" name="Diagramm 1"/>
        <xdr:cNvGraphicFramePr/>
      </xdr:nvGraphicFramePr>
      <xdr:xfrm>
        <a:off x="15699600" y="9155160"/>
        <a:ext cx="5295960" cy="246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1812960</xdr:colOff>
      <xdr:row>26</xdr:row>
      <xdr:rowOff>32760</xdr:rowOff>
    </xdr:from>
    <xdr:to>
      <xdr:col>0</xdr:col>
      <xdr:colOff>2068560</xdr:colOff>
      <xdr:row>27</xdr:row>
      <xdr:rowOff>108000</xdr:rowOff>
    </xdr:to>
    <xdr:sp>
      <xdr:nvSpPr>
        <xdr:cNvPr id="39" name="Textfeld 22"/>
        <xdr:cNvSpPr/>
      </xdr:nvSpPr>
      <xdr:spPr>
        <a:xfrm>
          <a:off x="1812960" y="5461920"/>
          <a:ext cx="255600" cy="256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Calibri"/>
            </a:rPr>
            <a:t>9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1622520</xdr:colOff>
      <xdr:row>28</xdr:row>
      <xdr:rowOff>160200</xdr:rowOff>
    </xdr:from>
    <xdr:to>
      <xdr:col>0</xdr:col>
      <xdr:colOff>1878120</xdr:colOff>
      <xdr:row>30</xdr:row>
      <xdr:rowOff>52560</xdr:rowOff>
    </xdr:to>
    <xdr:sp>
      <xdr:nvSpPr>
        <xdr:cNvPr id="40" name="Textfeld 23"/>
        <xdr:cNvSpPr/>
      </xdr:nvSpPr>
      <xdr:spPr>
        <a:xfrm>
          <a:off x="1622520" y="5951520"/>
          <a:ext cx="255600" cy="254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Calibri"/>
            </a:rPr>
            <a:t>8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1488240</xdr:colOff>
      <xdr:row>27</xdr:row>
      <xdr:rowOff>156960</xdr:rowOff>
    </xdr:from>
    <xdr:to>
      <xdr:col>0</xdr:col>
      <xdr:colOff>1743840</xdr:colOff>
      <xdr:row>29</xdr:row>
      <xdr:rowOff>49320</xdr:rowOff>
    </xdr:to>
    <xdr:sp>
      <xdr:nvSpPr>
        <xdr:cNvPr id="41" name="Textfeld 24"/>
        <xdr:cNvSpPr/>
      </xdr:nvSpPr>
      <xdr:spPr>
        <a:xfrm>
          <a:off x="1488240" y="5767200"/>
          <a:ext cx="255600" cy="254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Calibri"/>
            </a:rPr>
            <a:t>7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2037240</xdr:colOff>
      <xdr:row>28</xdr:row>
      <xdr:rowOff>149400</xdr:rowOff>
    </xdr:from>
    <xdr:to>
      <xdr:col>0</xdr:col>
      <xdr:colOff>2292840</xdr:colOff>
      <xdr:row>30</xdr:row>
      <xdr:rowOff>41760</xdr:rowOff>
    </xdr:to>
    <xdr:sp>
      <xdr:nvSpPr>
        <xdr:cNvPr id="42" name="Textfeld 25"/>
        <xdr:cNvSpPr/>
      </xdr:nvSpPr>
      <xdr:spPr>
        <a:xfrm>
          <a:off x="2037240" y="5940720"/>
          <a:ext cx="255600" cy="254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Calibri"/>
            </a:rPr>
            <a:t>6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2003760</xdr:colOff>
      <xdr:row>32</xdr:row>
      <xdr:rowOff>75240</xdr:rowOff>
    </xdr:from>
    <xdr:to>
      <xdr:col>0</xdr:col>
      <xdr:colOff>2259360</xdr:colOff>
      <xdr:row>33</xdr:row>
      <xdr:rowOff>150480</xdr:rowOff>
    </xdr:to>
    <xdr:sp>
      <xdr:nvSpPr>
        <xdr:cNvPr id="43" name="Textfeld 26"/>
        <xdr:cNvSpPr/>
      </xdr:nvSpPr>
      <xdr:spPr>
        <a:xfrm>
          <a:off x="2003760" y="6590520"/>
          <a:ext cx="255600" cy="255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Calibri"/>
            </a:rPr>
            <a:t>5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2530440</xdr:colOff>
      <xdr:row>28</xdr:row>
      <xdr:rowOff>28800</xdr:rowOff>
    </xdr:from>
    <xdr:to>
      <xdr:col>0</xdr:col>
      <xdr:colOff>2786040</xdr:colOff>
      <xdr:row>29</xdr:row>
      <xdr:rowOff>104040</xdr:rowOff>
    </xdr:to>
    <xdr:sp>
      <xdr:nvSpPr>
        <xdr:cNvPr id="44" name="Textfeld 27"/>
        <xdr:cNvSpPr/>
      </xdr:nvSpPr>
      <xdr:spPr>
        <a:xfrm>
          <a:off x="2530440" y="5820120"/>
          <a:ext cx="255600" cy="255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Calibri"/>
            </a:rPr>
            <a:t>1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1815480</xdr:colOff>
      <xdr:row>35</xdr:row>
      <xdr:rowOff>169920</xdr:rowOff>
    </xdr:from>
    <xdr:to>
      <xdr:col>0</xdr:col>
      <xdr:colOff>2071080</xdr:colOff>
      <xdr:row>37</xdr:row>
      <xdr:rowOff>62280</xdr:rowOff>
    </xdr:to>
    <xdr:sp>
      <xdr:nvSpPr>
        <xdr:cNvPr id="45" name="Textfeld 28"/>
        <xdr:cNvSpPr/>
      </xdr:nvSpPr>
      <xdr:spPr>
        <a:xfrm>
          <a:off x="1815480" y="7228080"/>
          <a:ext cx="255600" cy="254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Calibri"/>
            </a:rPr>
            <a:t>3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2305440</xdr:colOff>
      <xdr:row>29</xdr:row>
      <xdr:rowOff>119880</xdr:rowOff>
    </xdr:from>
    <xdr:to>
      <xdr:col>0</xdr:col>
      <xdr:colOff>2562480</xdr:colOff>
      <xdr:row>31</xdr:row>
      <xdr:rowOff>49320</xdr:rowOff>
    </xdr:to>
    <xdr:sp>
      <xdr:nvSpPr>
        <xdr:cNvPr id="46" name="Gerade Verbindung mit Pfeil 31"/>
        <xdr:cNvSpPr/>
      </xdr:nvSpPr>
      <xdr:spPr>
        <a:xfrm flipH="1">
          <a:off x="2305440" y="6091920"/>
          <a:ext cx="257040" cy="291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2280240</xdr:colOff>
      <xdr:row>33</xdr:row>
      <xdr:rowOff>78480</xdr:rowOff>
    </xdr:from>
    <xdr:to>
      <xdr:col>0</xdr:col>
      <xdr:colOff>2535840</xdr:colOff>
      <xdr:row>34</xdr:row>
      <xdr:rowOff>153720</xdr:rowOff>
    </xdr:to>
    <xdr:sp>
      <xdr:nvSpPr>
        <xdr:cNvPr id="47" name="Textfeld 28"/>
        <xdr:cNvSpPr/>
      </xdr:nvSpPr>
      <xdr:spPr>
        <a:xfrm>
          <a:off x="2280240" y="6774480"/>
          <a:ext cx="255600" cy="256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Calibri"/>
            </a:rPr>
            <a:t>2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1312560</xdr:colOff>
      <xdr:row>34</xdr:row>
      <xdr:rowOff>32760</xdr:rowOff>
    </xdr:from>
    <xdr:to>
      <xdr:col>0</xdr:col>
      <xdr:colOff>1568160</xdr:colOff>
      <xdr:row>35</xdr:row>
      <xdr:rowOff>108000</xdr:rowOff>
    </xdr:to>
    <xdr:sp>
      <xdr:nvSpPr>
        <xdr:cNvPr id="48" name="Textfeld 28"/>
        <xdr:cNvSpPr/>
      </xdr:nvSpPr>
      <xdr:spPr>
        <a:xfrm>
          <a:off x="1312560" y="6909840"/>
          <a:ext cx="255600" cy="256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Calibri"/>
            </a:rPr>
            <a:t>4</a:t>
          </a: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2484766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2484766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2484766" TargetMode="External"/><Relationship Id="rId2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38" activeCellId="0" sqref="A38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3.1"/>
    <col collapsed="false" customWidth="true" hidden="false" outlineLevel="0" max="3" min="3" style="0" width="12.89"/>
    <col collapsed="false" customWidth="true" hidden="false" outlineLevel="0" max="4" min="4" style="0" width="19.65"/>
    <col collapsed="false" customWidth="true" hidden="false" outlineLevel="0" max="5" min="5" style="0" width="20.11"/>
    <col collapsed="false" customWidth="true" hidden="false" outlineLevel="0" max="6" min="6" style="0" width="16.44"/>
    <col collapsed="false" customWidth="true" hidden="false" outlineLevel="0" max="8" min="8" style="0" width="13.02"/>
    <col collapsed="false" customWidth="true" hidden="false" outlineLevel="0" max="9" min="9" style="0" width="15.11"/>
  </cols>
  <sheetData>
    <row r="1" s="1" customFormat="true" ht="28.5" hidden="false" customHeight="false" outlineLevel="0" collapsed="false">
      <c r="A1" s="1" t="s">
        <v>0</v>
      </c>
      <c r="B1" s="2"/>
      <c r="D1" s="3" t="s">
        <v>1</v>
      </c>
    </row>
    <row r="2" customFormat="false" ht="26.25" hidden="false" customHeight="false" outlineLevel="0" collapsed="false">
      <c r="A2" s="4" t="s">
        <v>2</v>
      </c>
      <c r="B2" s="4" t="s">
        <v>3</v>
      </c>
    </row>
    <row r="3" customFormat="false" ht="14.25" hidden="false" customHeight="true" outlineLevel="0" collapsed="false">
      <c r="A3" s="5" t="s">
        <v>4</v>
      </c>
      <c r="B3" s="6"/>
      <c r="C3" s="7"/>
      <c r="E3" s="8"/>
      <c r="F3" s="2"/>
    </row>
    <row r="4" customFormat="false" ht="14.25" hidden="false" customHeight="true" outlineLevel="0" collapsed="false">
      <c r="A4" s="9" t="s">
        <v>5</v>
      </c>
      <c r="B4" s="10"/>
      <c r="C4" s="11"/>
      <c r="E4" s="8"/>
      <c r="F4" s="2"/>
    </row>
    <row r="5" customFormat="false" ht="14.25" hidden="false" customHeight="true" outlineLevel="0" collapsed="false">
      <c r="A5" s="12" t="s">
        <v>6</v>
      </c>
      <c r="B5" s="13"/>
      <c r="C5" s="14"/>
      <c r="E5" s="8"/>
      <c r="F5" s="2"/>
    </row>
    <row r="6" customFormat="false" ht="14.25" hidden="false" customHeight="true" outlineLevel="0" collapsed="false">
      <c r="A6" s="12" t="s">
        <v>7</v>
      </c>
      <c r="B6" s="13"/>
      <c r="C6" s="14"/>
      <c r="E6" s="8"/>
      <c r="F6" s="2"/>
    </row>
    <row r="7" customFormat="false" ht="14.25" hidden="false" customHeight="true" outlineLevel="0" collapsed="false">
      <c r="A7" s="15" t="s">
        <v>8</v>
      </c>
      <c r="B7" s="16"/>
      <c r="C7" s="17"/>
      <c r="E7" s="8"/>
      <c r="F7" s="2"/>
    </row>
    <row r="8" customFormat="false" ht="15" hidden="false" customHeight="false" outlineLevel="0" collapsed="false">
      <c r="A8" s="18" t="s">
        <v>9</v>
      </c>
      <c r="B8" s="19"/>
      <c r="C8" s="20"/>
    </row>
    <row r="9" customFormat="false" ht="14.25" hidden="false" customHeight="false" outlineLevel="0" collapsed="false">
      <c r="A9" s="13"/>
      <c r="B9" s="13"/>
      <c r="C9" s="13"/>
    </row>
    <row r="10" customFormat="false" ht="14.25" hidden="false" customHeight="false" outlineLevel="0" collapsed="false">
      <c r="A10" s="13"/>
      <c r="B10" s="13"/>
      <c r="C10" s="13"/>
    </row>
    <row r="11" customFormat="false" ht="14.25" hidden="false" customHeight="false" outlineLevel="0" collapsed="false">
      <c r="A11" s="21" t="s">
        <v>10</v>
      </c>
      <c r="B11" s="22" t="s">
        <v>11</v>
      </c>
      <c r="C11" s="23"/>
    </row>
    <row r="12" customFormat="false" ht="14.25" hidden="false" customHeight="false" outlineLevel="0" collapsed="false">
      <c r="A12" s="21" t="s">
        <v>12</v>
      </c>
      <c r="B12" s="24" t="s">
        <v>13</v>
      </c>
      <c r="C12" s="24"/>
    </row>
    <row r="13" customFormat="false" ht="14.25" hidden="false" customHeight="false" outlineLevel="0" collapsed="false">
      <c r="A13" s="21" t="s">
        <v>14</v>
      </c>
      <c r="B13" s="24" t="s">
        <v>15</v>
      </c>
      <c r="C13" s="24"/>
    </row>
    <row r="14" customFormat="false" ht="14.25" hidden="false" customHeight="false" outlineLevel="0" collapsed="false">
      <c r="A14" s="25" t="s">
        <v>16</v>
      </c>
      <c r="B14" s="25"/>
      <c r="C14" s="26" t="n">
        <f aca="false">SQRT(SUMSQ(F30:F44)/COUNT(F30:F44))</f>
        <v>0.108753873656553</v>
      </c>
      <c r="D14" s="26" t="n">
        <f aca="false">SQRT(SUMSQ(H30:H44)/COUNT(H30:H44))</f>
        <v>0.0495477567142394</v>
      </c>
    </row>
    <row r="15" customFormat="false" ht="14.25" hidden="false" customHeight="false" outlineLevel="0" collapsed="false">
      <c r="A15" s="25" t="s">
        <v>17</v>
      </c>
      <c r="B15" s="25"/>
      <c r="C15" s="26" t="n">
        <f aca="false">INTERCEPT(E30:E44,C30:C44)</f>
        <v>-0.0729621621621618</v>
      </c>
      <c r="D15" s="26" t="n">
        <f aca="false">INTERCEPT(G30:G44,C30:C44)</f>
        <v>-0.0730820264809495</v>
      </c>
      <c r="E15" s="0" t="s">
        <v>18</v>
      </c>
    </row>
    <row r="16" customFormat="false" ht="15" hidden="false" customHeight="false" outlineLevel="0" collapsed="false">
      <c r="A16" s="27" t="s">
        <v>19</v>
      </c>
      <c r="B16" s="27"/>
      <c r="C16" s="28" t="n">
        <f aca="false">SLOPE(C30:C44,D30:D44)</f>
        <v>1.00154824428751</v>
      </c>
      <c r="D16" s="26"/>
    </row>
    <row r="17" customFormat="false" ht="15" hidden="false" customHeight="false" outlineLevel="0" collapsed="false">
      <c r="A17" s="29" t="s">
        <v>20</v>
      </c>
      <c r="B17" s="29"/>
      <c r="C17" s="30" t="n">
        <f aca="false">1/C16</f>
        <v>0.998454149067368</v>
      </c>
      <c r="D17" s="31"/>
    </row>
    <row r="18" customFormat="false" ht="15" hidden="false" customHeight="false" outlineLevel="0" collapsed="false">
      <c r="A18" s="29" t="s">
        <v>21</v>
      </c>
      <c r="B18" s="29"/>
      <c r="C18" s="32" t="n">
        <f aca="false">Y!C16</f>
        <v>1.00173741269511</v>
      </c>
      <c r="D18" s="31"/>
    </row>
    <row r="19" customFormat="false" ht="15" hidden="false" customHeight="false" outlineLevel="0" collapsed="false">
      <c r="A19" s="29" t="s">
        <v>22</v>
      </c>
      <c r="B19" s="29"/>
      <c r="C19" s="30" t="n">
        <f aca="false">1/C18</f>
        <v>0.998265600672302</v>
      </c>
      <c r="D19" s="31"/>
    </row>
    <row r="20" customFormat="false" ht="23.25" hidden="false" customHeight="false" outlineLevel="0" collapsed="false">
      <c r="A20" s="33" t="s">
        <v>23</v>
      </c>
      <c r="B20" s="33"/>
      <c r="C20" s="34" t="n">
        <f aca="false">AVERAGE(C16,C18)</f>
        <v>1.00164282849131</v>
      </c>
      <c r="D20" s="31"/>
    </row>
    <row r="21" customFormat="false" ht="34.5" hidden="false" customHeight="true" outlineLevel="0" collapsed="false">
      <c r="A21" s="33" t="s">
        <v>24</v>
      </c>
      <c r="B21" s="35"/>
      <c r="C21" s="36" t="n">
        <f aca="false">1/C20</f>
        <v>0.99835986596761</v>
      </c>
      <c r="D21" s="31"/>
      <c r="E21" s="31"/>
    </row>
    <row r="22" customFormat="false" ht="14.25" hidden="false" customHeight="false" outlineLevel="0" collapsed="false">
      <c r="A22" s="37" t="s">
        <v>25</v>
      </c>
      <c r="C22" s="0" t="s">
        <v>26</v>
      </c>
      <c r="D22" s="0" t="s">
        <v>27</v>
      </c>
    </row>
    <row r="23" customFormat="false" ht="14.25" hidden="false" customHeight="false" outlineLevel="0" collapsed="false">
      <c r="A23" s="25" t="s">
        <v>28</v>
      </c>
      <c r="B23" s="25"/>
      <c r="C23" s="26" t="n">
        <v>0</v>
      </c>
      <c r="D23" s="26" t="n">
        <v>0</v>
      </c>
    </row>
    <row r="24" customFormat="false" ht="14.25" hidden="false" customHeight="false" outlineLevel="0" collapsed="false">
      <c r="A24" s="25" t="s">
        <v>29</v>
      </c>
      <c r="B24" s="25"/>
      <c r="C24" s="26" t="n">
        <f aca="false">C14+ABS(C15)</f>
        <v>0.181716035818715</v>
      </c>
      <c r="D24" s="26" t="n">
        <f aca="false">D14</f>
        <v>0.0495477567142394</v>
      </c>
    </row>
    <row r="25" customFormat="false" ht="14.25" hidden="false" customHeight="false" outlineLevel="0" collapsed="false">
      <c r="A25" s="25" t="s">
        <v>30</v>
      </c>
      <c r="B25" s="25"/>
      <c r="C25" s="38" t="n">
        <f aca="false">C14*2+ABS(C15)</f>
        <v>0.290469909475268</v>
      </c>
      <c r="D25" s="38" t="n">
        <f aca="false">D14*2</f>
        <v>0.0990955134284788</v>
      </c>
      <c r="N25" s="39"/>
    </row>
    <row r="26" customFormat="false" ht="14.25" hidden="false" customHeight="false" outlineLevel="0" collapsed="false">
      <c r="A26" s="25" t="s">
        <v>31</v>
      </c>
      <c r="B26" s="25"/>
      <c r="C26" s="38" t="n">
        <f aca="false">C14*3+ABS(C15)</f>
        <v>0.399223783131821</v>
      </c>
      <c r="D26" s="38" t="n">
        <f aca="false">D14*3</f>
        <v>0.148643270142718</v>
      </c>
      <c r="N26" s="39"/>
    </row>
    <row r="27" customFormat="false" ht="15" hidden="false" customHeight="false" outlineLevel="0" collapsed="false">
      <c r="O27" s="39"/>
    </row>
    <row r="28" customFormat="false" ht="14.25" hidden="false" customHeight="false" outlineLevel="0" collapsed="false">
      <c r="B28" s="40" t="s">
        <v>32</v>
      </c>
      <c r="C28" s="40"/>
      <c r="D28" s="40"/>
      <c r="E28" s="40" t="s">
        <v>33</v>
      </c>
      <c r="F28" s="40"/>
      <c r="G28" s="41" t="s">
        <v>34</v>
      </c>
      <c r="H28" s="42"/>
    </row>
    <row r="29" customFormat="false" ht="14.25" hidden="false" customHeight="false" outlineLevel="0" collapsed="false">
      <c r="A29" s="43"/>
      <c r="B29" s="44"/>
      <c r="C29" s="25" t="s">
        <v>35</v>
      </c>
      <c r="D29" s="45" t="s">
        <v>36</v>
      </c>
      <c r="E29" s="44" t="s">
        <v>37</v>
      </c>
      <c r="F29" s="46" t="s">
        <v>38</v>
      </c>
      <c r="G29" s="44" t="s">
        <v>39</v>
      </c>
      <c r="H29" s="45" t="s">
        <v>38</v>
      </c>
    </row>
    <row r="30" customFormat="false" ht="14.25" hidden="false" customHeight="false" outlineLevel="0" collapsed="false">
      <c r="A30" s="43" t="n">
        <v>1</v>
      </c>
      <c r="B30" s="44"/>
      <c r="C30" s="25" t="n">
        <v>5</v>
      </c>
      <c r="D30" s="47" t="n">
        <v>4.96</v>
      </c>
      <c r="E30" s="48" t="n">
        <f aca="false">D30-C30</f>
        <v>-0.04</v>
      </c>
      <c r="F30" s="49" t="n">
        <f aca="false">E30-$C$15</f>
        <v>0.0329621621621618</v>
      </c>
      <c r="G30" s="50" t="n">
        <f aca="false">D30*$C$20-C30</f>
        <v>-0.0318515706831128</v>
      </c>
      <c r="H30" s="51" t="n">
        <f aca="false">G30-$C$15</f>
        <v>0.041110591479049</v>
      </c>
    </row>
    <row r="31" customFormat="false" ht="14.25" hidden="false" customHeight="false" outlineLevel="0" collapsed="false">
      <c r="A31" s="43" t="n">
        <v>2</v>
      </c>
      <c r="B31" s="44"/>
      <c r="C31" s="25" t="n">
        <v>10</v>
      </c>
      <c r="D31" s="47" t="n">
        <v>9.96</v>
      </c>
      <c r="E31" s="48" t="n">
        <f aca="false">D31-C31</f>
        <v>-0.0399999999999991</v>
      </c>
      <c r="F31" s="49" t="n">
        <f aca="false">E31-$C$15</f>
        <v>0.0329621621621626</v>
      </c>
      <c r="G31" s="50" t="n">
        <f aca="false">D31*$C$20-C31</f>
        <v>-0.0236374282265714</v>
      </c>
      <c r="H31" s="51" t="n">
        <f aca="false">G31-$C$15</f>
        <v>0.0493247339355904</v>
      </c>
    </row>
    <row r="32" customFormat="false" ht="14.25" hidden="false" customHeight="false" outlineLevel="0" collapsed="false">
      <c r="A32" s="43" t="n">
        <v>3</v>
      </c>
      <c r="B32" s="44"/>
      <c r="C32" s="25" t="n">
        <v>15</v>
      </c>
      <c r="D32" s="47" t="n">
        <v>14.93</v>
      </c>
      <c r="E32" s="48" t="n">
        <f aca="false">D32-C32</f>
        <v>-0.0700000000000003</v>
      </c>
      <c r="F32" s="49" t="n">
        <f aca="false">E32-$C$15</f>
        <v>0.00296216216216151</v>
      </c>
      <c r="G32" s="50" t="n">
        <f aca="false">D32*$C$20-C32</f>
        <v>-0.0454725706247725</v>
      </c>
      <c r="H32" s="51" t="n">
        <f aca="false">G32-$C$15</f>
        <v>0.0274895915373893</v>
      </c>
    </row>
    <row r="33" customFormat="false" ht="14.25" hidden="false" customHeight="false" outlineLevel="0" collapsed="false">
      <c r="A33" s="43" t="n">
        <v>4</v>
      </c>
      <c r="B33" s="44"/>
      <c r="C33" s="25" t="n">
        <v>20</v>
      </c>
      <c r="D33" s="47" t="n">
        <v>19.86</v>
      </c>
      <c r="E33" s="48" t="n">
        <f aca="false">D33-C33</f>
        <v>-0.140000000000001</v>
      </c>
      <c r="F33" s="49" t="n">
        <f aca="false">E33-$C$15</f>
        <v>-0.0670378378378388</v>
      </c>
      <c r="G33" s="50" t="n">
        <f aca="false">D33*$C$20-C33</f>
        <v>-0.107373426162624</v>
      </c>
      <c r="H33" s="51" t="n">
        <f aca="false">G33-$C$15</f>
        <v>-0.0344112640004624</v>
      </c>
    </row>
    <row r="34" customFormat="false" ht="14.25" hidden="false" customHeight="false" outlineLevel="0" collapsed="false">
      <c r="A34" s="43" t="n">
        <v>5</v>
      </c>
      <c r="B34" s="44"/>
      <c r="C34" s="25" t="n">
        <v>25</v>
      </c>
      <c r="D34" s="47" t="n">
        <v>24.82</v>
      </c>
      <c r="E34" s="48" t="n">
        <f aca="false">D34-C34</f>
        <v>-0.18</v>
      </c>
      <c r="F34" s="49" t="n">
        <f aca="false">E34-$C$15</f>
        <v>-0.107037837837838</v>
      </c>
      <c r="G34" s="50" t="n">
        <f aca="false">D34*$C$20-C34</f>
        <v>-0.139224996845737</v>
      </c>
      <c r="H34" s="51" t="n">
        <f aca="false">G34-$C$15</f>
        <v>-0.0662628346835753</v>
      </c>
    </row>
    <row r="35" customFormat="false" ht="14.25" hidden="false" customHeight="false" outlineLevel="0" collapsed="false">
      <c r="A35" s="43" t="n">
        <v>6</v>
      </c>
      <c r="B35" s="44"/>
      <c r="C35" s="25" t="n">
        <v>50</v>
      </c>
      <c r="D35" s="47" t="n">
        <v>49.89</v>
      </c>
      <c r="E35" s="48" t="n">
        <f aca="false">D35-C35</f>
        <v>-0.109999999999999</v>
      </c>
      <c r="F35" s="49" t="n">
        <f aca="false">E35-$C$15</f>
        <v>-0.0370378378378376</v>
      </c>
      <c r="G35" s="50" t="n">
        <f aca="false">D35*$C$20-C35</f>
        <v>-0.0280392865686494</v>
      </c>
      <c r="H35" s="51" t="n">
        <f aca="false">G35-$C$15</f>
        <v>0.0449228755935124</v>
      </c>
    </row>
    <row r="36" customFormat="false" ht="14.25" hidden="false" customHeight="false" outlineLevel="0" collapsed="false">
      <c r="A36" s="43" t="n">
        <v>7</v>
      </c>
      <c r="B36" s="44"/>
      <c r="C36" s="25" t="n">
        <v>100</v>
      </c>
      <c r="D36" s="47" t="n">
        <v>99.78</v>
      </c>
      <c r="E36" s="48" t="n">
        <f aca="false">D36-C36</f>
        <v>-0.219999999999999</v>
      </c>
      <c r="F36" s="49" t="n">
        <f aca="false">E36-$C$15</f>
        <v>-0.147037837837837</v>
      </c>
      <c r="G36" s="50" t="n">
        <f aca="false">D36*$C$20-C36</f>
        <v>-0.0560785731372988</v>
      </c>
      <c r="H36" s="51" t="n">
        <f aca="false">G36-$C$15</f>
        <v>0.016883589024863</v>
      </c>
    </row>
    <row r="37" customFormat="false" ht="14.25" hidden="false" customHeight="false" outlineLevel="0" collapsed="false">
      <c r="A37" s="43" t="n">
        <v>8</v>
      </c>
      <c r="B37" s="44"/>
      <c r="C37" s="25" t="n">
        <v>150</v>
      </c>
      <c r="D37" s="47" t="n">
        <v>149.69</v>
      </c>
      <c r="E37" s="48" t="n">
        <f aca="false">D37-C37</f>
        <v>-0.310000000000002</v>
      </c>
      <c r="F37" s="49" t="n">
        <f aca="false">E37-$C$15</f>
        <v>-0.23703783783784</v>
      </c>
      <c r="G37" s="50" t="n">
        <f aca="false">D37*$C$20-C37</f>
        <v>-0.064085003136114</v>
      </c>
      <c r="H37" s="51" t="n">
        <f aca="false">G37-$C$15</f>
        <v>0.00887715902604781</v>
      </c>
    </row>
    <row r="38" customFormat="false" ht="14.25" hidden="false" customHeight="false" outlineLevel="0" collapsed="false">
      <c r="A38" s="43" t="n">
        <v>9</v>
      </c>
      <c r="B38" s="44"/>
      <c r="C38" s="25" t="n">
        <v>125</v>
      </c>
      <c r="D38" s="47" t="n">
        <v>124.78</v>
      </c>
      <c r="E38" s="48" t="n">
        <f aca="false">D38-C38</f>
        <v>-0.219999999999999</v>
      </c>
      <c r="F38" s="49" t="n">
        <f aca="false">E38-$C$15</f>
        <v>-0.147037837837837</v>
      </c>
      <c r="G38" s="50" t="n">
        <f aca="false">D38*$C$20-C38</f>
        <v>-0.0150078608545954</v>
      </c>
      <c r="H38" s="51" t="n">
        <f aca="false">G38-$C$15</f>
        <v>0.0579543013075664</v>
      </c>
    </row>
    <row r="39" customFormat="false" ht="14.25" hidden="false" customHeight="false" outlineLevel="0" collapsed="false">
      <c r="A39" s="43" t="n">
        <v>10</v>
      </c>
      <c r="B39" s="44"/>
      <c r="C39" s="25" t="n">
        <v>75</v>
      </c>
      <c r="D39" s="47" t="n">
        <v>74.76</v>
      </c>
      <c r="E39" s="48" t="n">
        <f aca="false">D39-C39</f>
        <v>-0.239999999999995</v>
      </c>
      <c r="F39" s="49" t="n">
        <f aca="false">E39-$C$15</f>
        <v>-0.167037837837833</v>
      </c>
      <c r="G39" s="50" t="n">
        <f aca="false">D39*$C$20-C39</f>
        <v>-0.117182141989815</v>
      </c>
      <c r="H39" s="51" t="n">
        <f aca="false">G39-$C$15</f>
        <v>-0.0442199798276533</v>
      </c>
    </row>
    <row r="40" customFormat="false" ht="14.25" hidden="false" customHeight="false" outlineLevel="0" collapsed="false">
      <c r="A40" s="43" t="n">
        <v>11</v>
      </c>
      <c r="B40" s="44"/>
      <c r="C40" s="25" t="n">
        <v>25</v>
      </c>
      <c r="D40" s="47" t="n">
        <v>24.82</v>
      </c>
      <c r="E40" s="48" t="n">
        <f aca="false">D40-C40</f>
        <v>-0.18</v>
      </c>
      <c r="F40" s="49" t="n">
        <f aca="false">E40-$C$15</f>
        <v>-0.107037837837838</v>
      </c>
      <c r="G40" s="50" t="n">
        <f aca="false">D40*$C$20-C40</f>
        <v>-0.139224996845737</v>
      </c>
      <c r="H40" s="51" t="n">
        <f aca="false">G40-$C$15</f>
        <v>-0.0662628346835753</v>
      </c>
    </row>
    <row r="41" customFormat="false" ht="14.25" hidden="false" customHeight="false" outlineLevel="0" collapsed="false">
      <c r="A41" s="43" t="n">
        <v>12</v>
      </c>
      <c r="B41" s="44"/>
      <c r="C41" s="25" t="n">
        <v>20</v>
      </c>
      <c r="D41" s="47" t="n">
        <v>19.8</v>
      </c>
      <c r="E41" s="48" t="n">
        <f aca="false">D41-C41</f>
        <v>-0.199999999999999</v>
      </c>
      <c r="F41" s="49" t="n">
        <f aca="false">E41-$C$15</f>
        <v>-0.127037837837838</v>
      </c>
      <c r="G41" s="50" t="n">
        <f aca="false">D41*$C$20-C41</f>
        <v>-0.167471995872102</v>
      </c>
      <c r="H41" s="51" t="n">
        <f aca="false">G41-$C$15</f>
        <v>-0.0945098337099402</v>
      </c>
    </row>
    <row r="42" customFormat="false" ht="14.25" hidden="false" customHeight="false" outlineLevel="0" collapsed="false">
      <c r="A42" s="43" t="n">
        <v>13</v>
      </c>
      <c r="B42" s="44"/>
      <c r="C42" s="25" t="n">
        <v>15</v>
      </c>
      <c r="D42" s="47" t="n">
        <v>14.93</v>
      </c>
      <c r="E42" s="48" t="n">
        <f aca="false">D42-C42</f>
        <v>-0.0700000000000003</v>
      </c>
      <c r="F42" s="49" t="n">
        <f aca="false">E42-$C$15</f>
        <v>0.00296216216216151</v>
      </c>
      <c r="G42" s="50" t="n">
        <f aca="false">D42*$C$20-C42</f>
        <v>-0.0454725706247725</v>
      </c>
      <c r="H42" s="51" t="n">
        <f aca="false">G42-$C$15</f>
        <v>0.0274895915373893</v>
      </c>
    </row>
    <row r="43" customFormat="false" ht="13.8" hidden="false" customHeight="false" outlineLevel="0" collapsed="false">
      <c r="A43" s="43" t="n">
        <v>14</v>
      </c>
      <c r="B43" s="44"/>
      <c r="C43" s="25" t="n">
        <v>10</v>
      </c>
      <c r="D43" s="47" t="n">
        <v>9.94</v>
      </c>
      <c r="E43" s="48" t="n">
        <f aca="false">D43-C43</f>
        <v>-0.0600000000000005</v>
      </c>
      <c r="F43" s="49" t="n">
        <f aca="false">E43-$C$15</f>
        <v>0.0129621621621613</v>
      </c>
      <c r="G43" s="50" t="n">
        <f aca="false">D43*$C$20-C43</f>
        <v>-0.0436702847964003</v>
      </c>
      <c r="H43" s="51" t="n">
        <f aca="false">G43-$C$15</f>
        <v>0.0292918773657615</v>
      </c>
    </row>
    <row r="44" customFormat="false" ht="15" hidden="false" customHeight="false" outlineLevel="0" collapsed="false">
      <c r="A44" s="43" t="n">
        <v>15</v>
      </c>
      <c r="B44" s="52"/>
      <c r="C44" s="25" t="n">
        <v>5</v>
      </c>
      <c r="D44" s="53" t="n">
        <v>4.98</v>
      </c>
      <c r="E44" s="54" t="n">
        <f aca="false">D44-C44</f>
        <v>-0.0199999999999996</v>
      </c>
      <c r="F44" s="55" t="n">
        <f aca="false">E44-$C$15</f>
        <v>0.0529621621621622</v>
      </c>
      <c r="G44" s="50" t="n">
        <f aca="false">D44*$C$20-C44</f>
        <v>-0.0118187141132857</v>
      </c>
      <c r="H44" s="56" t="n">
        <f aca="false">G44-$C$15</f>
        <v>0.0611434480488761</v>
      </c>
    </row>
    <row r="45" customFormat="false" ht="14.25" hidden="false" customHeight="false" outlineLevel="0" collapsed="false">
      <c r="A45" s="21"/>
      <c r="C45" s="57"/>
      <c r="D45" s="57"/>
      <c r="E45" s="31"/>
      <c r="F45" s="31"/>
      <c r="G45" s="58"/>
    </row>
    <row r="48" customFormat="false" ht="14.25" hidden="false" customHeight="false" outlineLevel="0" collapsed="false">
      <c r="A48" s="8" t="s">
        <v>40</v>
      </c>
      <c r="B48" s="2" t="s">
        <v>41</v>
      </c>
    </row>
    <row r="51" customFormat="false" ht="15" hidden="false" customHeight="false" outlineLevel="0" collapsed="false"/>
    <row r="52" customFormat="false" ht="15" hidden="false" customHeight="false" outlineLevel="0" collapsed="false">
      <c r="J52" s="59" t="s">
        <v>42</v>
      </c>
      <c r="K52" s="60"/>
      <c r="L52" s="60" t="s">
        <v>26</v>
      </c>
      <c r="M52" s="61" t="s">
        <v>43</v>
      </c>
    </row>
    <row r="53" customFormat="false" ht="14.25" hidden="false" customHeight="false" outlineLevel="0" collapsed="false">
      <c r="J53" s="62" t="n">
        <v>-0.5</v>
      </c>
      <c r="K53" s="62" t="s">
        <v>44</v>
      </c>
      <c r="L53" s="62" t="n">
        <f aca="false" t="array" ref="L53:L64">FREQUENCY(E30:E44,J53:J63)</f>
        <v>0</v>
      </c>
      <c r="M53" s="62" t="n">
        <f aca="false" t="array" ref="M53:M64">FREQUENCY(G30:G44,J53:J63)</f>
        <v>0</v>
      </c>
    </row>
    <row r="54" customFormat="false" ht="14.25" hidden="false" customHeight="false" outlineLevel="0" collapsed="false">
      <c r="J54" s="25" t="n">
        <f aca="false">J53+0.1</f>
        <v>-0.4</v>
      </c>
      <c r="K54" s="25" t="n">
        <f aca="false">AVERAGE(J53:J54)</f>
        <v>-0.45</v>
      </c>
      <c r="L54" s="25" t="n">
        <v>0</v>
      </c>
      <c r="M54" s="25" t="n">
        <v>0</v>
      </c>
    </row>
    <row r="55" customFormat="false" ht="14.25" hidden="false" customHeight="false" outlineLevel="0" collapsed="false">
      <c r="J55" s="25" t="n">
        <f aca="false">J54+0.1</f>
        <v>-0.3</v>
      </c>
      <c r="K55" s="25" t="n">
        <f aca="false">AVERAGE(J54:J55)</f>
        <v>-0.35</v>
      </c>
      <c r="L55" s="25" t="n">
        <v>1</v>
      </c>
      <c r="M55" s="25" t="n">
        <v>0</v>
      </c>
    </row>
    <row r="56" customFormat="false" ht="14.25" hidden="false" customHeight="false" outlineLevel="0" collapsed="false">
      <c r="J56" s="25" t="n">
        <f aca="false">J55+0.1</f>
        <v>-0.2</v>
      </c>
      <c r="K56" s="25" t="n">
        <f aca="false">AVERAGE(J55:J56)</f>
        <v>-0.25</v>
      </c>
      <c r="L56" s="25" t="n">
        <v>3</v>
      </c>
      <c r="M56" s="25" t="n">
        <v>0</v>
      </c>
    </row>
    <row r="57" customFormat="false" ht="14.25" hidden="false" customHeight="false" outlineLevel="0" collapsed="false">
      <c r="J57" s="25" t="n">
        <f aca="false">J56+0.1</f>
        <v>-0.1</v>
      </c>
      <c r="K57" s="25" t="n">
        <f aca="false">AVERAGE(J56:J57)</f>
        <v>-0.15</v>
      </c>
      <c r="L57" s="25" t="n">
        <v>5</v>
      </c>
      <c r="M57" s="25" t="n">
        <v>5</v>
      </c>
    </row>
    <row r="58" customFormat="false" ht="14.25" hidden="false" customHeight="false" outlineLevel="0" collapsed="false">
      <c r="J58" s="25" t="n">
        <f aca="false">J57+0.1</f>
        <v>0</v>
      </c>
      <c r="K58" s="25" t="n">
        <f aca="false">AVERAGE(J57:J58)</f>
        <v>-0.05</v>
      </c>
      <c r="L58" s="25" t="n">
        <v>6</v>
      </c>
      <c r="M58" s="25" t="n">
        <v>10</v>
      </c>
    </row>
    <row r="59" customFormat="false" ht="14.25" hidden="false" customHeight="false" outlineLevel="0" collapsed="false">
      <c r="J59" s="25" t="n">
        <f aca="false">J58+0.1</f>
        <v>0.1</v>
      </c>
      <c r="K59" s="25" t="n">
        <f aca="false">AVERAGE(J58:J59)</f>
        <v>0.05</v>
      </c>
      <c r="L59" s="25" t="n">
        <v>0</v>
      </c>
      <c r="M59" s="25" t="n">
        <v>0</v>
      </c>
    </row>
    <row r="60" customFormat="false" ht="14.25" hidden="false" customHeight="false" outlineLevel="0" collapsed="false">
      <c r="J60" s="25" t="n">
        <f aca="false">J59+0.1</f>
        <v>0.2</v>
      </c>
      <c r="K60" s="25" t="n">
        <f aca="false">AVERAGE(J59:J60)</f>
        <v>0.15</v>
      </c>
      <c r="L60" s="25" t="n">
        <v>0</v>
      </c>
      <c r="M60" s="25" t="n">
        <v>0</v>
      </c>
    </row>
    <row r="61" customFormat="false" ht="14.25" hidden="false" customHeight="false" outlineLevel="0" collapsed="false">
      <c r="J61" s="25" t="n">
        <f aca="false">J60+0.1</f>
        <v>0.3</v>
      </c>
      <c r="K61" s="25" t="n">
        <f aca="false">AVERAGE(J60:J61)</f>
        <v>0.25</v>
      </c>
      <c r="L61" s="25" t="n">
        <v>0</v>
      </c>
      <c r="M61" s="25" t="n">
        <v>0</v>
      </c>
    </row>
    <row r="62" customFormat="false" ht="14.25" hidden="false" customHeight="false" outlineLevel="0" collapsed="false">
      <c r="C62" s="63"/>
      <c r="D62" s="63"/>
      <c r="J62" s="25" t="n">
        <f aca="false">J61+0.1</f>
        <v>0.4</v>
      </c>
      <c r="K62" s="25" t="n">
        <f aca="false">AVERAGE(J61:J62)</f>
        <v>0.35</v>
      </c>
      <c r="L62" s="25" t="n">
        <v>0</v>
      </c>
      <c r="M62" s="25" t="n">
        <v>0</v>
      </c>
    </row>
    <row r="63" customFormat="false" ht="14.25" hidden="false" customHeight="false" outlineLevel="0" collapsed="false">
      <c r="J63" s="25" t="n">
        <f aca="false">J62+0.1</f>
        <v>0.5</v>
      </c>
      <c r="K63" s="25" t="n">
        <f aca="false">AVERAGE(J62:J63)</f>
        <v>0.45</v>
      </c>
      <c r="L63" s="25" t="n">
        <v>0</v>
      </c>
      <c r="M63" s="25" t="n">
        <v>0</v>
      </c>
    </row>
    <row r="64" customFormat="false" ht="14.25" hidden="false" customHeight="false" outlineLevel="0" collapsed="false">
      <c r="J64" s="25"/>
      <c r="K64" s="25" t="s">
        <v>45</v>
      </c>
      <c r="L64" s="25" t="n">
        <v>0</v>
      </c>
      <c r="M64" s="25" t="n">
        <v>0</v>
      </c>
    </row>
  </sheetData>
  <mergeCells count="2">
    <mergeCell ref="B28:D28"/>
    <mergeCell ref="E28:F28"/>
  </mergeCells>
  <hyperlinks>
    <hyperlink ref="B48" r:id="rId1" display="https://www.thingiverse.com/thing:2484766  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3.1"/>
    <col collapsed="false" customWidth="true" hidden="false" outlineLevel="0" max="3" min="3" style="0" width="12.89"/>
    <col collapsed="false" customWidth="true" hidden="false" outlineLevel="0" max="4" min="4" style="0" width="19.65"/>
    <col collapsed="false" customWidth="true" hidden="false" outlineLevel="0" max="5" min="5" style="0" width="20.11"/>
    <col collapsed="false" customWidth="true" hidden="false" outlineLevel="0" max="6" min="6" style="0" width="16.44"/>
    <col collapsed="false" customWidth="true" hidden="false" outlineLevel="0" max="8" min="8" style="0" width="13.02"/>
    <col collapsed="false" customWidth="true" hidden="false" outlineLevel="0" max="9" min="9" style="0" width="15.11"/>
  </cols>
  <sheetData>
    <row r="1" s="1" customFormat="true" ht="28.5" hidden="false" customHeight="false" outlineLevel="0" collapsed="false">
      <c r="A1" s="1" t="str">
        <f aca="false">X!A1</f>
        <v>3D Printer XYZ Compensation Calculator</v>
      </c>
      <c r="B1" s="2"/>
      <c r="D1" s="3" t="s">
        <v>1</v>
      </c>
    </row>
    <row r="2" customFormat="false" ht="26.25" hidden="false" customHeight="false" outlineLevel="0" collapsed="false">
      <c r="A2" s="4" t="s">
        <v>2</v>
      </c>
      <c r="B2" s="4" t="s">
        <v>46</v>
      </c>
    </row>
    <row r="3" customFormat="false" ht="14.25" hidden="false" customHeight="false" outlineLevel="0" collapsed="false">
      <c r="A3" s="5" t="s">
        <v>4</v>
      </c>
      <c r="B3" s="6"/>
      <c r="C3" s="7"/>
      <c r="E3" s="8"/>
      <c r="F3" s="2"/>
    </row>
    <row r="4" customFormat="false" ht="14.25" hidden="false" customHeight="false" outlineLevel="0" collapsed="false">
      <c r="A4" s="9" t="s">
        <v>5</v>
      </c>
      <c r="B4" s="10"/>
      <c r="C4" s="11"/>
      <c r="E4" s="8"/>
      <c r="F4" s="2"/>
    </row>
    <row r="5" customFormat="false" ht="14.25" hidden="false" customHeight="false" outlineLevel="0" collapsed="false">
      <c r="A5" s="12" t="str">
        <f aca="false">X!A5</f>
        <v>1) print the part from: https://www.printables.com/model/546871</v>
      </c>
      <c r="B5" s="13"/>
      <c r="C5" s="14"/>
      <c r="E5" s="8"/>
      <c r="F5" s="2"/>
    </row>
    <row r="6" customFormat="false" ht="14.25" hidden="false" customHeight="false" outlineLevel="0" collapsed="false">
      <c r="A6" s="12" t="str">
        <f aca="false">X!A6</f>
        <v>2) Measure the distances as indicated in the diagram, and fill in the yellow fields</v>
      </c>
      <c r="B6" s="13"/>
      <c r="C6" s="14"/>
      <c r="E6" s="8"/>
      <c r="F6" s="2"/>
    </row>
    <row r="7" customFormat="false" ht="14.25" hidden="false" customHeight="false" outlineLevel="0" collapsed="false">
      <c r="A7" s="15" t="s">
        <v>8</v>
      </c>
      <c r="B7" s="16"/>
      <c r="C7" s="17"/>
      <c r="E7" s="8"/>
      <c r="F7" s="2"/>
    </row>
    <row r="8" customFormat="false" ht="15" hidden="false" customHeight="false" outlineLevel="0" collapsed="false">
      <c r="A8" s="18" t="s">
        <v>9</v>
      </c>
      <c r="B8" s="19"/>
      <c r="C8" s="20"/>
    </row>
    <row r="9" customFormat="false" ht="14.25" hidden="false" customHeight="false" outlineLevel="0" collapsed="false">
      <c r="A9" s="13"/>
      <c r="B9" s="13"/>
      <c r="C9" s="13"/>
    </row>
    <row r="10" customFormat="false" ht="14.25" hidden="false" customHeight="false" outlineLevel="0" collapsed="false">
      <c r="A10" s="13"/>
      <c r="B10" s="13"/>
      <c r="C10" s="13"/>
    </row>
    <row r="11" customFormat="false" ht="14.25" hidden="false" customHeight="false" outlineLevel="0" collapsed="false">
      <c r="A11" s="21" t="s">
        <v>10</v>
      </c>
      <c r="B11" s="64" t="str">
        <f aca="false">X!B11</f>
        <v>Bambu X1C</v>
      </c>
      <c r="C11" s="13"/>
    </row>
    <row r="12" customFormat="false" ht="14.25" hidden="false" customHeight="false" outlineLevel="0" collapsed="false">
      <c r="A12" s="21" t="s">
        <v>12</v>
      </c>
      <c r="B12" s="0" t="str">
        <f aca="false">X!B12</f>
        <v>OrcaSlicer</v>
      </c>
    </row>
    <row r="13" customFormat="false" ht="14.25" hidden="false" customHeight="false" outlineLevel="0" collapsed="false">
      <c r="A13" s="21" t="s">
        <v>14</v>
      </c>
      <c r="B13" s="0" t="str">
        <f aca="false">X!B13</f>
        <v>Prusament Galaxy Black PLA</v>
      </c>
    </row>
    <row r="14" customFormat="false" ht="14.25" hidden="false" customHeight="false" outlineLevel="0" collapsed="false">
      <c r="A14" s="25" t="s">
        <v>16</v>
      </c>
      <c r="B14" s="25"/>
      <c r="C14" s="26" t="n">
        <f aca="false">SQRT(SUMSQ(F30:F44)/COUNT(F30:F44))</f>
        <v>0.120285047497895</v>
      </c>
      <c r="D14" s="26" t="n">
        <f aca="false">SQRT(SUMSQ(H30:H44)/COUNT(H30:H44))</f>
        <v>0.0516207377511199</v>
      </c>
    </row>
    <row r="15" customFormat="false" ht="14.25" hidden="false" customHeight="false" outlineLevel="0" collapsed="false">
      <c r="A15" s="25" t="s">
        <v>17</v>
      </c>
      <c r="B15" s="25"/>
      <c r="C15" s="26" t="n">
        <f aca="false">INTERCEPT(E30:E44,C30:C44)</f>
        <v>-0.073454054054054</v>
      </c>
      <c r="D15" s="26" t="n">
        <f aca="false">INTERCEPT(G30:G44,C30:C44)</f>
        <v>-0.0735747264668565</v>
      </c>
      <c r="E15" s="0" t="s">
        <v>47</v>
      </c>
    </row>
    <row r="16" customFormat="false" ht="15" hidden="false" customHeight="false" outlineLevel="0" collapsed="false">
      <c r="A16" s="27" t="s">
        <v>48</v>
      </c>
      <c r="B16" s="27"/>
      <c r="C16" s="28" t="n">
        <f aca="false">SLOPE(C30:C44,D30:D44)</f>
        <v>1.00173741269511</v>
      </c>
      <c r="D16" s="26"/>
    </row>
    <row r="17" customFormat="false" ht="15" hidden="false" customHeight="false" outlineLevel="0" collapsed="false">
      <c r="A17" s="29" t="s">
        <v>49</v>
      </c>
      <c r="B17" s="29"/>
      <c r="C17" s="30" t="n">
        <f aca="false">1/C16</f>
        <v>0.998265600672302</v>
      </c>
      <c r="D17" s="31"/>
    </row>
    <row r="18" customFormat="false" ht="15" hidden="false" customHeight="false" outlineLevel="0" collapsed="false">
      <c r="A18" s="29" t="s">
        <v>50</v>
      </c>
      <c r="B18" s="29"/>
      <c r="C18" s="32" t="n">
        <f aca="false">X!C16</f>
        <v>1.00154824428751</v>
      </c>
      <c r="D18" s="31"/>
    </row>
    <row r="19" customFormat="false" ht="15" hidden="false" customHeight="false" outlineLevel="0" collapsed="false">
      <c r="A19" s="29" t="s">
        <v>51</v>
      </c>
      <c r="B19" s="29"/>
      <c r="C19" s="30" t="n">
        <f aca="false">1/C18</f>
        <v>0.998454149067368</v>
      </c>
      <c r="D19" s="31"/>
    </row>
    <row r="20" customFormat="false" ht="23.25" hidden="false" customHeight="false" outlineLevel="0" collapsed="false">
      <c r="A20" s="33" t="s">
        <v>23</v>
      </c>
      <c r="B20" s="33"/>
      <c r="C20" s="34" t="n">
        <f aca="false">AVERAGE(C16,C18)</f>
        <v>1.00164282849131</v>
      </c>
      <c r="D20" s="31"/>
    </row>
    <row r="21" customFormat="false" ht="34.5" hidden="false" customHeight="true" outlineLevel="0" collapsed="false">
      <c r="A21" s="33" t="s">
        <v>24</v>
      </c>
      <c r="B21" s="35"/>
      <c r="C21" s="36" t="n">
        <f aca="false">1/C20</f>
        <v>0.99835986596761</v>
      </c>
      <c r="D21" s="31"/>
      <c r="E21" s="31"/>
    </row>
    <row r="22" customFormat="false" ht="14.25" hidden="false" customHeight="false" outlineLevel="0" collapsed="false">
      <c r="A22" s="37" t="s">
        <v>25</v>
      </c>
      <c r="C22" s="0" t="s">
        <v>26</v>
      </c>
      <c r="D22" s="0" t="s">
        <v>27</v>
      </c>
    </row>
    <row r="23" customFormat="false" ht="14.25" hidden="false" customHeight="false" outlineLevel="0" collapsed="false">
      <c r="A23" s="25" t="s">
        <v>28</v>
      </c>
      <c r="B23" s="25"/>
      <c r="C23" s="26" t="n">
        <v>0</v>
      </c>
      <c r="D23" s="26" t="n">
        <v>0</v>
      </c>
    </row>
    <row r="24" customFormat="false" ht="14.25" hidden="false" customHeight="false" outlineLevel="0" collapsed="false">
      <c r="A24" s="25" t="s">
        <v>29</v>
      </c>
      <c r="B24" s="25"/>
      <c r="C24" s="26" t="n">
        <f aca="false">C14+ABS(C15)</f>
        <v>0.193739101551949</v>
      </c>
      <c r="D24" s="26" t="n">
        <f aca="false">D14</f>
        <v>0.0516207377511199</v>
      </c>
    </row>
    <row r="25" customFormat="false" ht="14.25" hidden="false" customHeight="false" outlineLevel="0" collapsed="false">
      <c r="A25" s="25" t="s">
        <v>30</v>
      </c>
      <c r="B25" s="25"/>
      <c r="C25" s="38" t="n">
        <f aca="false">C14*2+ABS(C15)</f>
        <v>0.314024149049843</v>
      </c>
      <c r="D25" s="38" t="n">
        <f aca="false">D14*2</f>
        <v>0.10324147550224</v>
      </c>
      <c r="N25" s="39"/>
    </row>
    <row r="26" customFormat="false" ht="14.25" hidden="false" customHeight="false" outlineLevel="0" collapsed="false">
      <c r="A26" s="25" t="s">
        <v>31</v>
      </c>
      <c r="B26" s="25"/>
      <c r="C26" s="38" t="n">
        <f aca="false">C14*3+ABS(C15)</f>
        <v>0.434309196547738</v>
      </c>
      <c r="D26" s="38" t="n">
        <f aca="false">D14*3</f>
        <v>0.15486221325336</v>
      </c>
      <c r="N26" s="39"/>
    </row>
    <row r="27" customFormat="false" ht="15" hidden="false" customHeight="false" outlineLevel="0" collapsed="false">
      <c r="O27" s="39"/>
    </row>
    <row r="28" customFormat="false" ht="14.25" hidden="false" customHeight="false" outlineLevel="0" collapsed="false">
      <c r="B28" s="40" t="s">
        <v>32</v>
      </c>
      <c r="C28" s="40"/>
      <c r="D28" s="40"/>
      <c r="E28" s="65" t="s">
        <v>33</v>
      </c>
      <c r="F28" s="65"/>
      <c r="G28" s="41" t="s">
        <v>34</v>
      </c>
      <c r="H28" s="42"/>
    </row>
    <row r="29" customFormat="false" ht="14.25" hidden="false" customHeight="false" outlineLevel="0" collapsed="false">
      <c r="A29" s="43"/>
      <c r="B29" s="44"/>
      <c r="C29" s="25" t="s">
        <v>35</v>
      </c>
      <c r="D29" s="45" t="s">
        <v>36</v>
      </c>
      <c r="E29" s="44" t="s">
        <v>37</v>
      </c>
      <c r="F29" s="46" t="s">
        <v>38</v>
      </c>
      <c r="G29" s="44" t="s">
        <v>39</v>
      </c>
      <c r="H29" s="45" t="s">
        <v>38</v>
      </c>
    </row>
    <row r="30" customFormat="false" ht="13.8" hidden="false" customHeight="false" outlineLevel="0" collapsed="false">
      <c r="A30" s="43" t="n">
        <v>1</v>
      </c>
      <c r="B30" s="44"/>
      <c r="C30" s="25" t="n">
        <v>5</v>
      </c>
      <c r="D30" s="47" t="n">
        <v>4.98</v>
      </c>
      <c r="E30" s="48" t="n">
        <f aca="false">D30-C30</f>
        <v>-0.0199999999999996</v>
      </c>
      <c r="F30" s="49" t="n">
        <f aca="false">E30-$C$15</f>
        <v>0.0534540540540544</v>
      </c>
      <c r="G30" s="50" t="n">
        <f aca="false">D30*$C$20-C30</f>
        <v>-0.0118187141132857</v>
      </c>
      <c r="H30" s="51" t="n">
        <f aca="false">G30-$C$15</f>
        <v>0.0616353399407683</v>
      </c>
    </row>
    <row r="31" customFormat="false" ht="13.8" hidden="false" customHeight="false" outlineLevel="0" collapsed="false">
      <c r="A31" s="43" t="n">
        <v>2</v>
      </c>
      <c r="B31" s="44"/>
      <c r="C31" s="25" t="n">
        <v>10</v>
      </c>
      <c r="D31" s="47" t="n">
        <v>9.94</v>
      </c>
      <c r="E31" s="48" t="n">
        <f aca="false">D31-C31</f>
        <v>-0.0600000000000005</v>
      </c>
      <c r="F31" s="49" t="n">
        <f aca="false">E31-$C$15</f>
        <v>0.0134540540540535</v>
      </c>
      <c r="G31" s="50" t="n">
        <f aca="false">D31*$C$20-C31</f>
        <v>-0.0436702847964003</v>
      </c>
      <c r="H31" s="51" t="n">
        <f aca="false">G31-$C$15</f>
        <v>0.0297837692576536</v>
      </c>
    </row>
    <row r="32" customFormat="false" ht="13.8" hidden="false" customHeight="false" outlineLevel="0" collapsed="false">
      <c r="A32" s="43" t="n">
        <v>3</v>
      </c>
      <c r="B32" s="44"/>
      <c r="C32" s="25" t="n">
        <v>15</v>
      </c>
      <c r="D32" s="47" t="n">
        <v>14.92</v>
      </c>
      <c r="E32" s="48" t="n">
        <f aca="false">D32-C32</f>
        <v>-0.0800000000000001</v>
      </c>
      <c r="F32" s="49" t="n">
        <f aca="false">E32-$C$15</f>
        <v>-0.0065459459459461</v>
      </c>
      <c r="G32" s="50" t="n">
        <f aca="false">D32*$C$20-C32</f>
        <v>-0.0554889989096861</v>
      </c>
      <c r="H32" s="51" t="n">
        <f aca="false">G32-$C$15</f>
        <v>0.0179650551443679</v>
      </c>
    </row>
    <row r="33" customFormat="false" ht="13.8" hidden="false" customHeight="false" outlineLevel="0" collapsed="false">
      <c r="A33" s="43" t="n">
        <v>4</v>
      </c>
      <c r="B33" s="44"/>
      <c r="C33" s="25" t="n">
        <v>20</v>
      </c>
      <c r="D33" s="47" t="n">
        <v>19.81</v>
      </c>
      <c r="E33" s="48" t="n">
        <f aca="false">D33-C33</f>
        <v>-0.190000000000001</v>
      </c>
      <c r="F33" s="49" t="n">
        <f aca="false">E33-$C$15</f>
        <v>-0.116545945945947</v>
      </c>
      <c r="G33" s="50" t="n">
        <f aca="false">D33*$C$20-C33</f>
        <v>-0.157455567587192</v>
      </c>
      <c r="H33" s="51" t="n">
        <f aca="false">G33-$C$15</f>
        <v>-0.0840015135331381</v>
      </c>
    </row>
    <row r="34" customFormat="false" ht="13.8" hidden="false" customHeight="false" outlineLevel="0" collapsed="false">
      <c r="A34" s="43" t="n">
        <v>5</v>
      </c>
      <c r="B34" s="44"/>
      <c r="C34" s="25" t="n">
        <v>25</v>
      </c>
      <c r="D34" s="47" t="n">
        <v>24.83</v>
      </c>
      <c r="E34" s="48" t="n">
        <f aca="false">D34-C34</f>
        <v>-0.170000000000002</v>
      </c>
      <c r="F34" s="49" t="n">
        <f aca="false">E34-$C$15</f>
        <v>-0.0965459459459477</v>
      </c>
      <c r="G34" s="50" t="n">
        <f aca="false">D34*$C$20-C34</f>
        <v>-0.129208568560827</v>
      </c>
      <c r="H34" s="51" t="n">
        <f aca="false">G34-$C$15</f>
        <v>-0.0557545145067731</v>
      </c>
    </row>
    <row r="35" customFormat="false" ht="13.8" hidden="false" customHeight="false" outlineLevel="0" collapsed="false">
      <c r="A35" s="43" t="n">
        <v>6</v>
      </c>
      <c r="B35" s="44"/>
      <c r="C35" s="25" t="n">
        <v>50</v>
      </c>
      <c r="D35" s="47" t="n">
        <v>49.82</v>
      </c>
      <c r="E35" s="48" t="n">
        <f aca="false">D35-C35</f>
        <v>-0.18</v>
      </c>
      <c r="F35" s="49" t="n">
        <f aca="false">E35-$C$15</f>
        <v>-0.106545945945946</v>
      </c>
      <c r="G35" s="50" t="n">
        <f aca="false">D35*$C$20-C35</f>
        <v>-0.0981542845630372</v>
      </c>
      <c r="H35" s="51" t="n">
        <f aca="false">G35-$C$15</f>
        <v>-0.0247002305089832</v>
      </c>
    </row>
    <row r="36" customFormat="false" ht="13.8" hidden="false" customHeight="false" outlineLevel="0" collapsed="false">
      <c r="A36" s="43" t="n">
        <v>7</v>
      </c>
      <c r="B36" s="44"/>
      <c r="C36" s="25" t="n">
        <v>100</v>
      </c>
      <c r="D36" s="47" t="n">
        <v>99.74</v>
      </c>
      <c r="E36" s="48" t="n">
        <f aca="false">D36-C36</f>
        <v>-0.260000000000005</v>
      </c>
      <c r="F36" s="49" t="n">
        <f aca="false">E36-$C$15</f>
        <v>-0.186545945945951</v>
      </c>
      <c r="G36" s="50" t="n">
        <f aca="false">D36*$C$20-C36</f>
        <v>-0.096144286276953</v>
      </c>
      <c r="H36" s="51" t="n">
        <f aca="false">G36-$C$15</f>
        <v>-0.0226902322228991</v>
      </c>
    </row>
    <row r="37" customFormat="false" ht="13.8" hidden="false" customHeight="false" outlineLevel="0" collapsed="false">
      <c r="A37" s="43" t="n">
        <v>8</v>
      </c>
      <c r="B37" s="44"/>
      <c r="C37" s="25" t="n">
        <v>150</v>
      </c>
      <c r="D37" s="47" t="n">
        <v>149.63</v>
      </c>
      <c r="E37" s="48" t="n">
        <f aca="false">D37-C37</f>
        <v>-0.370000000000005</v>
      </c>
      <c r="F37" s="49" t="n">
        <f aca="false">E37-$C$15</f>
        <v>-0.296545945945951</v>
      </c>
      <c r="G37" s="50" t="n">
        <f aca="false">D37*$C$20-C37</f>
        <v>-0.124183572845595</v>
      </c>
      <c r="H37" s="51" t="n">
        <f aca="false">G37-$C$15</f>
        <v>-0.0507295187915414</v>
      </c>
    </row>
    <row r="38" customFormat="false" ht="13.8" hidden="false" customHeight="false" outlineLevel="0" collapsed="false">
      <c r="A38" s="43" t="n">
        <v>9</v>
      </c>
      <c r="B38" s="44"/>
      <c r="C38" s="25" t="n">
        <v>125</v>
      </c>
      <c r="D38" s="47" t="n">
        <v>124.81</v>
      </c>
      <c r="E38" s="48" t="n">
        <f aca="false">D38-C38</f>
        <v>-0.189999999999998</v>
      </c>
      <c r="F38" s="49" t="n">
        <f aca="false">E38-$C$15</f>
        <v>-0.116545945945944</v>
      </c>
      <c r="G38" s="50" t="n">
        <f aca="false">D38*$C$20-C38</f>
        <v>0.0150414240001453</v>
      </c>
      <c r="H38" s="51" t="n">
        <f aca="false">G38-$C$15</f>
        <v>0.0884954780541993</v>
      </c>
    </row>
    <row r="39" customFormat="false" ht="13.8" hidden="false" customHeight="false" outlineLevel="0" collapsed="false">
      <c r="A39" s="43" t="n">
        <v>10</v>
      </c>
      <c r="B39" s="44"/>
      <c r="C39" s="25" t="n">
        <v>75</v>
      </c>
      <c r="D39" s="47" t="n">
        <v>74.78</v>
      </c>
      <c r="E39" s="48" t="n">
        <f aca="false">D39-C39</f>
        <v>-0.219999999999999</v>
      </c>
      <c r="F39" s="49" t="n">
        <f aca="false">E39-$C$15</f>
        <v>-0.146545945945945</v>
      </c>
      <c r="G39" s="50" t="n">
        <f aca="false">D39*$C$20-C39</f>
        <v>-0.097149285419988</v>
      </c>
      <c r="H39" s="51" t="n">
        <f aca="false">G39-$C$15</f>
        <v>-0.023695231365934</v>
      </c>
    </row>
    <row r="40" customFormat="false" ht="13.8" hidden="false" customHeight="false" outlineLevel="0" collapsed="false">
      <c r="A40" s="43" t="n">
        <v>11</v>
      </c>
      <c r="B40" s="44"/>
      <c r="C40" s="25" t="n">
        <v>25</v>
      </c>
      <c r="D40" s="47" t="n">
        <v>24.82</v>
      </c>
      <c r="E40" s="48" t="n">
        <f aca="false">D40-C40</f>
        <v>-0.18</v>
      </c>
      <c r="F40" s="49" t="n">
        <f aca="false">E40-$C$15</f>
        <v>-0.106545945945946</v>
      </c>
      <c r="G40" s="50" t="n">
        <f aca="false">D40*$C$20-C40</f>
        <v>-0.139224996845737</v>
      </c>
      <c r="H40" s="51" t="n">
        <f aca="false">G40-$C$15</f>
        <v>-0.0657709427916831</v>
      </c>
    </row>
    <row r="41" customFormat="false" ht="13.8" hidden="false" customHeight="false" outlineLevel="0" collapsed="false">
      <c r="A41" s="43" t="n">
        <v>12</v>
      </c>
      <c r="B41" s="44"/>
      <c r="C41" s="25" t="n">
        <v>20</v>
      </c>
      <c r="D41" s="47" t="n">
        <v>19.84</v>
      </c>
      <c r="E41" s="48" t="n">
        <f aca="false">D41-C41</f>
        <v>-0.16</v>
      </c>
      <c r="F41" s="49" t="n">
        <f aca="false">E41-$C$15</f>
        <v>-0.0865459459459462</v>
      </c>
      <c r="G41" s="50" t="n">
        <f aca="false">D41*$C$20-C41</f>
        <v>-0.127406282732451</v>
      </c>
      <c r="H41" s="51" t="n">
        <f aca="false">G41-$C$15</f>
        <v>-0.0539522286783974</v>
      </c>
    </row>
    <row r="42" customFormat="false" ht="13.8" hidden="false" customHeight="false" outlineLevel="0" collapsed="false">
      <c r="A42" s="43" t="n">
        <v>13</v>
      </c>
      <c r="B42" s="44"/>
      <c r="C42" s="25" t="n">
        <v>15</v>
      </c>
      <c r="D42" s="47" t="n">
        <v>14.93</v>
      </c>
      <c r="E42" s="48" t="n">
        <f aca="false">D42-C42</f>
        <v>-0.0700000000000003</v>
      </c>
      <c r="F42" s="49" t="n">
        <f aca="false">E42-$C$15</f>
        <v>0.00345405405405369</v>
      </c>
      <c r="G42" s="50" t="n">
        <f aca="false">D42*$C$20-C42</f>
        <v>-0.0454725706247725</v>
      </c>
      <c r="H42" s="51" t="n">
        <f aca="false">G42-$C$15</f>
        <v>0.0279814834292815</v>
      </c>
    </row>
    <row r="43" customFormat="false" ht="13.8" hidden="false" customHeight="false" outlineLevel="0" collapsed="false">
      <c r="A43" s="43" t="n">
        <v>14</v>
      </c>
      <c r="B43" s="44"/>
      <c r="C43" s="25" t="n">
        <v>10</v>
      </c>
      <c r="D43" s="47" t="n">
        <v>9.94</v>
      </c>
      <c r="E43" s="48" t="n">
        <f aca="false">D43-C43</f>
        <v>-0.0600000000000005</v>
      </c>
      <c r="F43" s="49" t="n">
        <f aca="false">E43-$C$15</f>
        <v>0.0134540540540535</v>
      </c>
      <c r="G43" s="50" t="n">
        <f aca="false">D43*$C$20-C43</f>
        <v>-0.0436702847964003</v>
      </c>
      <c r="H43" s="51" t="n">
        <f aca="false">G43-$C$15</f>
        <v>0.0297837692576536</v>
      </c>
    </row>
    <row r="44" customFormat="false" ht="13.8" hidden="false" customHeight="false" outlineLevel="0" collapsed="false">
      <c r="A44" s="43" t="n">
        <v>15</v>
      </c>
      <c r="B44" s="52"/>
      <c r="C44" s="25" t="n">
        <v>5</v>
      </c>
      <c r="D44" s="53" t="n">
        <v>4.98</v>
      </c>
      <c r="E44" s="54" t="n">
        <f aca="false">D44-C44</f>
        <v>-0.0199999999999996</v>
      </c>
      <c r="F44" s="55" t="n">
        <f aca="false">E44-$C$15</f>
        <v>0.0534540540540544</v>
      </c>
      <c r="G44" s="50" t="n">
        <f aca="false">D44*$C$20-C44</f>
        <v>-0.0118187141132857</v>
      </c>
      <c r="H44" s="56" t="n">
        <f aca="false">G44-$C$15</f>
        <v>0.0616353399407683</v>
      </c>
    </row>
    <row r="45" customFormat="false" ht="14.25" hidden="false" customHeight="false" outlineLevel="0" collapsed="false">
      <c r="A45" s="21"/>
      <c r="C45" s="57"/>
      <c r="D45" s="57"/>
      <c r="E45" s="31"/>
      <c r="F45" s="31"/>
      <c r="G45" s="58"/>
    </row>
    <row r="46" customFormat="false" ht="14.25" hidden="false" customHeight="false" outlineLevel="0" collapsed="false">
      <c r="A46" s="66"/>
    </row>
    <row r="48" customFormat="false" ht="14.25" hidden="false" customHeight="false" outlineLevel="0" collapsed="false">
      <c r="A48" s="8" t="s">
        <v>40</v>
      </c>
      <c r="B48" s="2" t="s">
        <v>41</v>
      </c>
    </row>
    <row r="51" customFormat="false" ht="15" hidden="false" customHeight="false" outlineLevel="0" collapsed="false"/>
    <row r="52" customFormat="false" ht="15" hidden="false" customHeight="false" outlineLevel="0" collapsed="false">
      <c r="J52" s="59" t="s">
        <v>42</v>
      </c>
      <c r="K52" s="60"/>
      <c r="L52" s="60" t="s">
        <v>26</v>
      </c>
      <c r="M52" s="61" t="s">
        <v>43</v>
      </c>
    </row>
    <row r="53" customFormat="false" ht="14.25" hidden="false" customHeight="false" outlineLevel="0" collapsed="false">
      <c r="J53" s="62" t="n">
        <v>-0.5</v>
      </c>
      <c r="K53" s="62" t="s">
        <v>44</v>
      </c>
      <c r="L53" s="62" t="n">
        <f aca="false" t="array" ref="L53:L64">FREQUENCY(E30:E44,J53:J63)</f>
        <v>0</v>
      </c>
      <c r="M53" s="62" t="n">
        <f aca="false" t="array" ref="M53:M64">FREQUENCY(G30:G44,J53:J63)</f>
        <v>0</v>
      </c>
    </row>
    <row r="54" customFormat="false" ht="14.25" hidden="false" customHeight="false" outlineLevel="0" collapsed="false">
      <c r="J54" s="25" t="n">
        <f aca="false">J53+0.1</f>
        <v>-0.4</v>
      </c>
      <c r="K54" s="25" t="n">
        <f aca="false">AVERAGE(J53:J54)</f>
        <v>-0.45</v>
      </c>
      <c r="L54" s="25" t="n">
        <v>0</v>
      </c>
      <c r="M54" s="25" t="n">
        <v>0</v>
      </c>
    </row>
    <row r="55" customFormat="false" ht="14.25" hidden="false" customHeight="false" outlineLevel="0" collapsed="false">
      <c r="J55" s="25" t="n">
        <f aca="false">J54+0.1</f>
        <v>-0.3</v>
      </c>
      <c r="K55" s="25" t="n">
        <f aca="false">AVERAGE(J54:J55)</f>
        <v>-0.35</v>
      </c>
      <c r="L55" s="25" t="n">
        <v>1</v>
      </c>
      <c r="M55" s="25" t="n">
        <v>0</v>
      </c>
    </row>
    <row r="56" customFormat="false" ht="14.25" hidden="false" customHeight="false" outlineLevel="0" collapsed="false">
      <c r="J56" s="25" t="n">
        <f aca="false">J55+0.1</f>
        <v>-0.2</v>
      </c>
      <c r="K56" s="25" t="n">
        <f aca="false">AVERAGE(J55:J56)</f>
        <v>-0.25</v>
      </c>
      <c r="L56" s="25" t="n">
        <v>2</v>
      </c>
      <c r="M56" s="25" t="n">
        <v>0</v>
      </c>
    </row>
    <row r="57" customFormat="false" ht="14.25" hidden="false" customHeight="false" outlineLevel="0" collapsed="false">
      <c r="J57" s="25" t="n">
        <f aca="false">J56+0.1</f>
        <v>-0.1</v>
      </c>
      <c r="K57" s="25" t="n">
        <f aca="false">AVERAGE(J56:J57)</f>
        <v>-0.15</v>
      </c>
      <c r="L57" s="25" t="n">
        <v>6</v>
      </c>
      <c r="M57" s="25" t="n">
        <v>5</v>
      </c>
    </row>
    <row r="58" customFormat="false" ht="14.25" hidden="false" customHeight="false" outlineLevel="0" collapsed="false">
      <c r="J58" s="25" t="n">
        <f aca="false">J57+0.1</f>
        <v>0</v>
      </c>
      <c r="K58" s="25" t="n">
        <f aca="false">AVERAGE(J57:J58)</f>
        <v>-0.05</v>
      </c>
      <c r="L58" s="25" t="n">
        <v>6</v>
      </c>
      <c r="M58" s="25" t="n">
        <v>9</v>
      </c>
    </row>
    <row r="59" customFormat="false" ht="14.25" hidden="false" customHeight="false" outlineLevel="0" collapsed="false">
      <c r="J59" s="25" t="n">
        <f aca="false">J58+0.1</f>
        <v>0.1</v>
      </c>
      <c r="K59" s="25" t="n">
        <f aca="false">AVERAGE(J58:J59)</f>
        <v>0.05</v>
      </c>
      <c r="L59" s="25" t="n">
        <v>0</v>
      </c>
      <c r="M59" s="25" t="n">
        <v>1</v>
      </c>
    </row>
    <row r="60" customFormat="false" ht="14.25" hidden="false" customHeight="false" outlineLevel="0" collapsed="false">
      <c r="J60" s="25" t="n">
        <f aca="false">J59+0.1</f>
        <v>0.2</v>
      </c>
      <c r="K60" s="25" t="n">
        <f aca="false">AVERAGE(J59:J60)</f>
        <v>0.15</v>
      </c>
      <c r="L60" s="25" t="n">
        <v>0</v>
      </c>
      <c r="M60" s="25" t="n">
        <v>0</v>
      </c>
    </row>
    <row r="61" customFormat="false" ht="14.25" hidden="false" customHeight="false" outlineLevel="0" collapsed="false">
      <c r="J61" s="25" t="n">
        <f aca="false">J60+0.1</f>
        <v>0.3</v>
      </c>
      <c r="K61" s="25" t="n">
        <f aca="false">AVERAGE(J60:J61)</f>
        <v>0.25</v>
      </c>
      <c r="L61" s="25" t="n">
        <v>0</v>
      </c>
      <c r="M61" s="25" t="n">
        <v>0</v>
      </c>
    </row>
    <row r="62" customFormat="false" ht="14.25" hidden="false" customHeight="false" outlineLevel="0" collapsed="false">
      <c r="C62" s="63"/>
      <c r="D62" s="63"/>
      <c r="J62" s="25" t="n">
        <f aca="false">J61+0.1</f>
        <v>0.4</v>
      </c>
      <c r="K62" s="25" t="n">
        <f aca="false">AVERAGE(J61:J62)</f>
        <v>0.35</v>
      </c>
      <c r="L62" s="25" t="n">
        <v>0</v>
      </c>
      <c r="M62" s="25" t="n">
        <v>0</v>
      </c>
    </row>
    <row r="63" customFormat="false" ht="14.25" hidden="false" customHeight="false" outlineLevel="0" collapsed="false">
      <c r="J63" s="25" t="n">
        <f aca="false">J62+0.1</f>
        <v>0.5</v>
      </c>
      <c r="K63" s="25" t="n">
        <f aca="false">AVERAGE(J62:J63)</f>
        <v>0.45</v>
      </c>
      <c r="L63" s="25" t="n">
        <v>0</v>
      </c>
      <c r="M63" s="25" t="n">
        <v>0</v>
      </c>
    </row>
    <row r="64" customFormat="false" ht="14.25" hidden="false" customHeight="false" outlineLevel="0" collapsed="false">
      <c r="J64" s="25"/>
      <c r="K64" s="25" t="s">
        <v>45</v>
      </c>
      <c r="L64" s="25" t="n">
        <v>0</v>
      </c>
      <c r="M64" s="25" t="n">
        <v>0</v>
      </c>
    </row>
  </sheetData>
  <mergeCells count="2">
    <mergeCell ref="B28:D28"/>
    <mergeCell ref="E28:F28"/>
  </mergeCells>
  <hyperlinks>
    <hyperlink ref="B48" r:id="rId1" display="https://www.thingiverse.com/thing:2484766  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F36" activeCellId="0" sqref="F36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3.1"/>
    <col collapsed="false" customWidth="true" hidden="false" outlineLevel="0" max="3" min="3" style="0" width="12.89"/>
    <col collapsed="false" customWidth="true" hidden="false" outlineLevel="0" max="4" min="4" style="0" width="19.65"/>
    <col collapsed="false" customWidth="true" hidden="false" outlineLevel="0" max="5" min="5" style="0" width="20.11"/>
    <col collapsed="false" customWidth="true" hidden="false" outlineLevel="0" max="6" min="6" style="0" width="16.44"/>
    <col collapsed="false" customWidth="true" hidden="false" outlineLevel="0" max="8" min="8" style="0" width="13.02"/>
    <col collapsed="false" customWidth="true" hidden="false" outlineLevel="0" max="9" min="9" style="0" width="15.11"/>
  </cols>
  <sheetData>
    <row r="1" s="1" customFormat="true" ht="28.5" hidden="false" customHeight="false" outlineLevel="0" collapsed="false">
      <c r="A1" s="1" t="str">
        <f aca="false">X!A1</f>
        <v>3D Printer XYZ Compensation Calculator</v>
      </c>
      <c r="B1" s="2"/>
      <c r="D1" s="3" t="s">
        <v>1</v>
      </c>
    </row>
    <row r="2" customFormat="false" ht="26.25" hidden="false" customHeight="false" outlineLevel="0" collapsed="false">
      <c r="A2" s="4" t="s">
        <v>2</v>
      </c>
      <c r="B2" s="4" t="s">
        <v>52</v>
      </c>
    </row>
    <row r="3" customFormat="false" ht="14.25" hidden="false" customHeight="false" outlineLevel="0" collapsed="false">
      <c r="A3" s="5" t="s">
        <v>4</v>
      </c>
      <c r="B3" s="6"/>
      <c r="C3" s="7"/>
      <c r="E3" s="8"/>
      <c r="F3" s="2"/>
    </row>
    <row r="4" customFormat="false" ht="14.25" hidden="false" customHeight="false" outlineLevel="0" collapsed="false">
      <c r="A4" s="9" t="s">
        <v>5</v>
      </c>
      <c r="B4" s="10"/>
      <c r="C4" s="11"/>
      <c r="E4" s="8"/>
      <c r="F4" s="2"/>
    </row>
    <row r="5" customFormat="false" ht="14.25" hidden="false" customHeight="false" outlineLevel="0" collapsed="false">
      <c r="A5" s="12" t="str">
        <f aca="false">X!A5</f>
        <v>1) print the part from: https://www.printables.com/model/546871</v>
      </c>
      <c r="B5" s="13"/>
      <c r="C5" s="14"/>
      <c r="E5" s="8"/>
      <c r="F5" s="2"/>
    </row>
    <row r="6" customFormat="false" ht="14.25" hidden="false" customHeight="false" outlineLevel="0" collapsed="false">
      <c r="A6" s="12" t="str">
        <f aca="false">X!A6</f>
        <v>2) Measure the distances as indicated in the diagram, and fill in the yellow fields</v>
      </c>
      <c r="B6" s="13"/>
      <c r="C6" s="14"/>
      <c r="E6" s="8"/>
      <c r="F6" s="2"/>
    </row>
    <row r="7" customFormat="false" ht="14.25" hidden="false" customHeight="false" outlineLevel="0" collapsed="false">
      <c r="A7" s="15" t="s">
        <v>8</v>
      </c>
      <c r="B7" s="16"/>
      <c r="C7" s="17"/>
      <c r="E7" s="8"/>
      <c r="F7" s="2"/>
    </row>
    <row r="8" customFormat="false" ht="15" hidden="false" customHeight="false" outlineLevel="0" collapsed="false">
      <c r="A8" s="18" t="s">
        <v>9</v>
      </c>
      <c r="B8" s="19"/>
      <c r="C8" s="20"/>
    </row>
    <row r="9" customFormat="false" ht="14.25" hidden="false" customHeight="false" outlineLevel="0" collapsed="false">
      <c r="A9" s="13"/>
      <c r="B9" s="13"/>
      <c r="C9" s="13"/>
    </row>
    <row r="10" customFormat="false" ht="14.25" hidden="false" customHeight="false" outlineLevel="0" collapsed="false">
      <c r="A10" s="13"/>
      <c r="B10" s="13"/>
      <c r="C10" s="13"/>
    </row>
    <row r="11" customFormat="false" ht="14.25" hidden="false" customHeight="false" outlineLevel="0" collapsed="false">
      <c r="A11" s="21" t="s">
        <v>10</v>
      </c>
      <c r="B11" s="64" t="str">
        <f aca="false">X!B11</f>
        <v>Bambu X1C</v>
      </c>
      <c r="C11" s="13"/>
    </row>
    <row r="12" customFormat="false" ht="14.25" hidden="false" customHeight="false" outlineLevel="0" collapsed="false">
      <c r="A12" s="21" t="s">
        <v>12</v>
      </c>
      <c r="B12" s="0" t="str">
        <f aca="false">X!B12</f>
        <v>OrcaSlicer</v>
      </c>
    </row>
    <row r="13" customFormat="false" ht="14.25" hidden="false" customHeight="false" outlineLevel="0" collapsed="false">
      <c r="A13" s="21" t="s">
        <v>14</v>
      </c>
      <c r="B13" s="0" t="str">
        <f aca="false">X!B13</f>
        <v>Prusament Galaxy Black PLA</v>
      </c>
    </row>
    <row r="14" customFormat="false" ht="14.25" hidden="false" customHeight="false" outlineLevel="0" collapsed="false">
      <c r="A14" s="25" t="s">
        <v>16</v>
      </c>
      <c r="B14" s="25"/>
      <c r="C14" s="26" t="n">
        <f aca="false">SQRT(SUMSQ(F26:F34)/COUNT(F26:F34))</f>
        <v>0.0785649371080957</v>
      </c>
      <c r="D14" s="26" t="n">
        <f aca="false">SQRT(SUMSQ(H26:H34)/COUNT(H26:H34))</f>
        <v>0.0672308103173336</v>
      </c>
    </row>
    <row r="15" customFormat="false" ht="14.25" hidden="false" customHeight="false" outlineLevel="0" collapsed="false">
      <c r="A15" s="25" t="s">
        <v>17</v>
      </c>
      <c r="B15" s="25"/>
      <c r="C15" s="26" t="n">
        <f aca="false">INTERCEPT(E26:E34,C26:C34)</f>
        <v>-0.286941921858501</v>
      </c>
      <c r="D15" s="26" t="n">
        <f aca="false">INTERCEPT(G26:G34,C26:C34)</f>
        <v>-0.287089175958514</v>
      </c>
      <c r="E15" s="0" t="s">
        <v>47</v>
      </c>
    </row>
    <row r="16" customFormat="false" ht="23.25" hidden="false" customHeight="false" outlineLevel="0" collapsed="false">
      <c r="A16" s="33" t="s">
        <v>53</v>
      </c>
      <c r="B16" s="33"/>
      <c r="C16" s="34" t="n">
        <f aca="false">SLOPE(C26:C34,D26:D34)</f>
        <v>1.0005131843373</v>
      </c>
      <c r="D16" s="31"/>
    </row>
    <row r="17" customFormat="false" ht="34.5" hidden="false" customHeight="true" outlineLevel="0" collapsed="false">
      <c r="A17" s="33" t="s">
        <v>54</v>
      </c>
      <c r="B17" s="35"/>
      <c r="C17" s="36" t="n">
        <f aca="false">1/C16</f>
        <v>0.999487078885779</v>
      </c>
      <c r="D17" s="31"/>
      <c r="E17" s="31"/>
    </row>
    <row r="18" customFormat="false" ht="14.25" hidden="false" customHeight="false" outlineLevel="0" collapsed="false">
      <c r="A18" s="37" t="s">
        <v>25</v>
      </c>
      <c r="C18" s="0" t="s">
        <v>26</v>
      </c>
      <c r="D18" s="0" t="s">
        <v>27</v>
      </c>
    </row>
    <row r="19" customFormat="false" ht="14.25" hidden="false" customHeight="false" outlineLevel="0" collapsed="false">
      <c r="A19" s="25" t="s">
        <v>28</v>
      </c>
      <c r="B19" s="25"/>
      <c r="C19" s="26" t="n">
        <v>0</v>
      </c>
      <c r="D19" s="26" t="n">
        <v>0</v>
      </c>
    </row>
    <row r="20" customFormat="false" ht="14.25" hidden="false" customHeight="false" outlineLevel="0" collapsed="false">
      <c r="A20" s="25" t="s">
        <v>29</v>
      </c>
      <c r="B20" s="25"/>
      <c r="C20" s="26" t="n">
        <f aca="false">C14+ABS(C15)</f>
        <v>0.365506858966597</v>
      </c>
      <c r="D20" s="26" t="n">
        <f aca="false">D14</f>
        <v>0.0672308103173336</v>
      </c>
    </row>
    <row r="21" customFormat="false" ht="14.25" hidden="false" customHeight="false" outlineLevel="0" collapsed="false">
      <c r="A21" s="25" t="s">
        <v>30</v>
      </c>
      <c r="B21" s="25"/>
      <c r="C21" s="38" t="n">
        <f aca="false">C14*2+ABS(C15)</f>
        <v>0.444071796074693</v>
      </c>
      <c r="D21" s="38" t="n">
        <f aca="false">D14*2</f>
        <v>0.134461620634667</v>
      </c>
      <c r="N21" s="39"/>
    </row>
    <row r="22" customFormat="false" ht="14.25" hidden="false" customHeight="false" outlineLevel="0" collapsed="false">
      <c r="A22" s="25" t="s">
        <v>31</v>
      </c>
      <c r="B22" s="25"/>
      <c r="C22" s="38" t="n">
        <f aca="false">C14*3+ABS(C15)</f>
        <v>0.522636733182788</v>
      </c>
      <c r="D22" s="38" t="n">
        <f aca="false">D14*3</f>
        <v>0.201692430952001</v>
      </c>
      <c r="N22" s="39"/>
    </row>
    <row r="23" customFormat="false" ht="15" hidden="false" customHeight="false" outlineLevel="0" collapsed="false">
      <c r="O23" s="39"/>
    </row>
    <row r="24" customFormat="false" ht="14.25" hidden="false" customHeight="false" outlineLevel="0" collapsed="false">
      <c r="B24" s="40" t="s">
        <v>32</v>
      </c>
      <c r="C24" s="40"/>
      <c r="D24" s="40"/>
      <c r="E24" s="65" t="s">
        <v>33</v>
      </c>
      <c r="F24" s="65"/>
      <c r="G24" s="41" t="s">
        <v>34</v>
      </c>
      <c r="H24" s="42"/>
    </row>
    <row r="25" customFormat="false" ht="14.25" hidden="false" customHeight="false" outlineLevel="0" collapsed="false">
      <c r="A25" s="43"/>
      <c r="B25" s="44"/>
      <c r="C25" s="25" t="s">
        <v>35</v>
      </c>
      <c r="D25" s="45" t="s">
        <v>36</v>
      </c>
      <c r="E25" s="44" t="s">
        <v>37</v>
      </c>
      <c r="F25" s="46" t="s">
        <v>38</v>
      </c>
      <c r="G25" s="44" t="s">
        <v>39</v>
      </c>
      <c r="H25" s="45" t="s">
        <v>38</v>
      </c>
    </row>
    <row r="26" customFormat="false" ht="14.25" hidden="false" customHeight="false" outlineLevel="0" collapsed="false">
      <c r="A26" s="43" t="n">
        <v>1</v>
      </c>
      <c r="B26" s="44"/>
      <c r="C26" s="25" t="n">
        <v>5</v>
      </c>
      <c r="D26" s="67" t="n">
        <v>4.7</v>
      </c>
      <c r="E26" s="48" t="n">
        <f aca="false">D26-C26</f>
        <v>-0.3</v>
      </c>
      <c r="F26" s="49" t="n">
        <f aca="false">E26-$C$15</f>
        <v>-0.0130580781414983</v>
      </c>
      <c r="G26" s="50" t="n">
        <f aca="false">D26*$C$16-C26</f>
        <v>-0.297588033614677</v>
      </c>
      <c r="H26" s="51" t="n">
        <f aca="false">G26-$C$15</f>
        <v>-0.0106461117561751</v>
      </c>
    </row>
    <row r="27" customFormat="false" ht="14.25" hidden="false" customHeight="false" outlineLevel="0" collapsed="false">
      <c r="A27" s="43" t="n">
        <v>2</v>
      </c>
      <c r="B27" s="44"/>
      <c r="C27" s="25" t="n">
        <v>5</v>
      </c>
      <c r="D27" s="67" t="n">
        <v>4.64</v>
      </c>
      <c r="E27" s="48" t="n">
        <f aca="false">D27-C27</f>
        <v>-0.36</v>
      </c>
      <c r="F27" s="49" t="n">
        <f aca="false">E27-$C$15</f>
        <v>-0.0730580781414988</v>
      </c>
      <c r="G27" s="50" t="n">
        <f aca="false">D27*$C$16-C27</f>
        <v>-0.357618824674915</v>
      </c>
      <c r="H27" s="51" t="n">
        <f aca="false">G27-$C$15</f>
        <v>-0.070676902816414</v>
      </c>
    </row>
    <row r="28" customFormat="false" ht="14.25" hidden="false" customHeight="false" outlineLevel="0" collapsed="false">
      <c r="A28" s="43" t="n">
        <v>3</v>
      </c>
      <c r="B28" s="44"/>
      <c r="C28" s="25" t="n">
        <v>5</v>
      </c>
      <c r="D28" s="67" t="n">
        <v>4.67</v>
      </c>
      <c r="E28" s="48" t="n">
        <f aca="false">D28-C28</f>
        <v>-0.33</v>
      </c>
      <c r="F28" s="49" t="n">
        <f aca="false">E28-$C$15</f>
        <v>-0.0430580781414986</v>
      </c>
      <c r="G28" s="50" t="n">
        <f aca="false">D28*$C$16-C28</f>
        <v>-0.327603429144796</v>
      </c>
      <c r="H28" s="51" t="n">
        <f aca="false">G28-$C$15</f>
        <v>-0.0406615072862945</v>
      </c>
    </row>
    <row r="29" customFormat="false" ht="14.25" hidden="false" customHeight="false" outlineLevel="0" collapsed="false">
      <c r="A29" s="43" t="n">
        <v>4</v>
      </c>
      <c r="B29" s="44"/>
      <c r="C29" s="25" t="n">
        <v>5</v>
      </c>
      <c r="D29" s="67" t="n">
        <v>4.7</v>
      </c>
      <c r="E29" s="48" t="n">
        <f aca="false">D29-C29</f>
        <v>-0.3</v>
      </c>
      <c r="F29" s="49" t="n">
        <f aca="false">E29-$C$15</f>
        <v>-0.0130580781414983</v>
      </c>
      <c r="G29" s="50" t="n">
        <f aca="false">D29*$C$16-C29</f>
        <v>-0.297588033614677</v>
      </c>
      <c r="H29" s="51" t="n">
        <f aca="false">G29-$C$15</f>
        <v>-0.0106461117561751</v>
      </c>
    </row>
    <row r="30" customFormat="false" ht="14.25" hidden="false" customHeight="false" outlineLevel="0" collapsed="false">
      <c r="A30" s="43" t="n">
        <v>5</v>
      </c>
      <c r="B30" s="44"/>
      <c r="C30" s="25" t="n">
        <v>50</v>
      </c>
      <c r="D30" s="67" t="n">
        <v>49.77</v>
      </c>
      <c r="E30" s="48" t="n">
        <f aca="false">D30-C30</f>
        <v>-0.229999999999997</v>
      </c>
      <c r="F30" s="49" t="n">
        <f aca="false">E30-$C$15</f>
        <v>0.0569419218585046</v>
      </c>
      <c r="G30" s="50" t="n">
        <f aca="false">D30*$C$16-C30</f>
        <v>-0.20445881553244</v>
      </c>
      <c r="H30" s="51" t="n">
        <f aca="false">G30-$C$15</f>
        <v>0.082483106326061</v>
      </c>
    </row>
    <row r="31" customFormat="false" ht="14.25" hidden="false" customHeight="false" outlineLevel="0" collapsed="false">
      <c r="A31" s="43" t="n">
        <v>6</v>
      </c>
      <c r="B31" s="44"/>
      <c r="C31" s="25" t="n">
        <v>75</v>
      </c>
      <c r="D31" s="67" t="n">
        <v>74.8</v>
      </c>
      <c r="E31" s="48" t="n">
        <f aca="false">D31-C31</f>
        <v>-0.200000000000003</v>
      </c>
      <c r="F31" s="49" t="n">
        <f aca="false">E31-$C$15</f>
        <v>0.0869419218584986</v>
      </c>
      <c r="G31" s="50" t="n">
        <f aca="false">D31*$C$16-C31</f>
        <v>-0.161613811569751</v>
      </c>
      <c r="H31" s="51" t="n">
        <f aca="false">G31-$C$15</f>
        <v>0.125328110288751</v>
      </c>
    </row>
    <row r="32" customFormat="false" ht="14.25" hidden="false" customHeight="false" outlineLevel="0" collapsed="false">
      <c r="A32" s="43" t="n">
        <v>7</v>
      </c>
      <c r="B32" s="44"/>
      <c r="C32" s="25" t="n">
        <v>100</v>
      </c>
      <c r="D32" s="67" t="n">
        <v>99.71</v>
      </c>
      <c r="E32" s="48" t="n">
        <f aca="false">D32-C32</f>
        <v>-0.290000000000006</v>
      </c>
      <c r="F32" s="49" t="n">
        <f aca="false">E32-$C$15</f>
        <v>-0.00305807814150477</v>
      </c>
      <c r="G32" s="50" t="n">
        <f aca="false">D32*$C$16-C32</f>
        <v>-0.238830389727553</v>
      </c>
      <c r="H32" s="51" t="n">
        <f aca="false">G32-$C$15</f>
        <v>0.048111532130948</v>
      </c>
    </row>
    <row r="33" customFormat="false" ht="14.25" hidden="false" customHeight="false" outlineLevel="0" collapsed="false">
      <c r="A33" s="43" t="n">
        <v>8</v>
      </c>
      <c r="B33" s="44"/>
      <c r="C33" s="25" t="n">
        <v>125</v>
      </c>
      <c r="D33" s="67" t="n">
        <v>124.61</v>
      </c>
      <c r="E33" s="48" t="n">
        <f aca="false">D33-C33</f>
        <v>-0.390000000000001</v>
      </c>
      <c r="F33" s="49" t="n">
        <f aca="false">E33-$C$15</f>
        <v>-0.103058078141499</v>
      </c>
      <c r="G33" s="50" t="n">
        <f aca="false">D33*$C$16-C33</f>
        <v>-0.326052099728713</v>
      </c>
      <c r="H33" s="51" t="n">
        <f aca="false">G33-$C$15</f>
        <v>-0.0391101778702116</v>
      </c>
    </row>
    <row r="34" customFormat="false" ht="14.25" hidden="false" customHeight="false" outlineLevel="0" collapsed="false">
      <c r="A34" s="43" t="n">
        <v>9</v>
      </c>
      <c r="B34" s="44"/>
      <c r="C34" s="25" t="n">
        <v>150</v>
      </c>
      <c r="D34" s="67" t="n">
        <v>149.55</v>
      </c>
      <c r="E34" s="48" t="n">
        <f aca="false">D34-C34</f>
        <v>-0.449999999999989</v>
      </c>
      <c r="F34" s="49" t="n">
        <f aca="false">E34-$C$15</f>
        <v>-0.163058078141487</v>
      </c>
      <c r="G34" s="50" t="n">
        <f aca="false">D34*$C$16-C34</f>
        <v>-0.373253282356359</v>
      </c>
      <c r="H34" s="51" t="n">
        <f aca="false">G34-$C$15</f>
        <v>-0.0863113604978573</v>
      </c>
    </row>
    <row r="41" customFormat="false" ht="14.25" hidden="false" customHeight="false" outlineLevel="0" collapsed="false">
      <c r="A41" s="21"/>
      <c r="C41" s="57"/>
      <c r="D41" s="57"/>
      <c r="E41" s="31"/>
      <c r="F41" s="31"/>
      <c r="G41" s="58"/>
    </row>
    <row r="42" customFormat="false" ht="14.25" hidden="false" customHeight="false" outlineLevel="0" collapsed="false">
      <c r="A42" s="66"/>
    </row>
    <row r="44" customFormat="false" ht="14.25" hidden="false" customHeight="false" outlineLevel="0" collapsed="false">
      <c r="A44" s="8" t="s">
        <v>40</v>
      </c>
      <c r="B44" s="2" t="s">
        <v>41</v>
      </c>
    </row>
    <row r="47" customFormat="false" ht="15" hidden="false" customHeight="false" outlineLevel="0" collapsed="false"/>
    <row r="48" customFormat="false" ht="15" hidden="false" customHeight="false" outlineLevel="0" collapsed="false">
      <c r="J48" s="59" t="s">
        <v>42</v>
      </c>
      <c r="K48" s="60"/>
      <c r="L48" s="60" t="s">
        <v>26</v>
      </c>
      <c r="M48" s="61" t="s">
        <v>43</v>
      </c>
    </row>
    <row r="49" customFormat="false" ht="14.25" hidden="false" customHeight="false" outlineLevel="0" collapsed="false">
      <c r="J49" s="62" t="n">
        <v>-0.5</v>
      </c>
      <c r="K49" s="62" t="s">
        <v>44</v>
      </c>
      <c r="L49" s="62" t="n">
        <f aca="false" t="array" ref="L49:L60">FREQUENCY(E26:E34,J49:J59)</f>
        <v>0</v>
      </c>
      <c r="M49" s="62" t="n">
        <f aca="false" t="array" ref="M49:M60">FREQUENCY(G26:G34,J49:J59)</f>
        <v>0</v>
      </c>
    </row>
    <row r="50" customFormat="false" ht="14.25" hidden="false" customHeight="false" outlineLevel="0" collapsed="false">
      <c r="J50" s="25" t="n">
        <f aca="false">J49+0.1</f>
        <v>-0.4</v>
      </c>
      <c r="K50" s="25" t="n">
        <f aca="false">AVERAGE(J49:J50)</f>
        <v>-0.45</v>
      </c>
      <c r="L50" s="25" t="n">
        <v>1</v>
      </c>
      <c r="M50" s="25" t="n">
        <v>0</v>
      </c>
    </row>
    <row r="51" customFormat="false" ht="14.25" hidden="false" customHeight="false" outlineLevel="0" collapsed="false">
      <c r="J51" s="25" t="n">
        <f aca="false">J50+0.1</f>
        <v>-0.3</v>
      </c>
      <c r="K51" s="25" t="n">
        <f aca="false">AVERAGE(J50:J51)</f>
        <v>-0.35</v>
      </c>
      <c r="L51" s="25" t="n">
        <v>5</v>
      </c>
      <c r="M51" s="25" t="n">
        <v>4</v>
      </c>
    </row>
    <row r="52" customFormat="false" ht="14.25" hidden="false" customHeight="false" outlineLevel="0" collapsed="false">
      <c r="J52" s="25" t="n">
        <f aca="false">J51+0.1</f>
        <v>-0.2</v>
      </c>
      <c r="K52" s="25" t="n">
        <f aca="false">AVERAGE(J51:J52)</f>
        <v>-0.25</v>
      </c>
      <c r="L52" s="25" t="n">
        <v>3</v>
      </c>
      <c r="M52" s="25" t="n">
        <v>4</v>
      </c>
    </row>
    <row r="53" customFormat="false" ht="14.25" hidden="false" customHeight="false" outlineLevel="0" collapsed="false">
      <c r="J53" s="25" t="n">
        <f aca="false">J52+0.1</f>
        <v>-0.1</v>
      </c>
      <c r="K53" s="25" t="n">
        <f aca="false">AVERAGE(J52:J53)</f>
        <v>-0.15</v>
      </c>
      <c r="L53" s="25" t="n">
        <v>0</v>
      </c>
      <c r="M53" s="25" t="n">
        <v>1</v>
      </c>
    </row>
    <row r="54" customFormat="false" ht="14.25" hidden="false" customHeight="false" outlineLevel="0" collapsed="false">
      <c r="J54" s="25" t="n">
        <f aca="false">J53+0.1</f>
        <v>0</v>
      </c>
      <c r="K54" s="25" t="n">
        <f aca="false">AVERAGE(J53:J54)</f>
        <v>-0.05</v>
      </c>
      <c r="L54" s="25" t="n">
        <v>0</v>
      </c>
      <c r="M54" s="25" t="n">
        <v>0</v>
      </c>
    </row>
    <row r="55" customFormat="false" ht="14.25" hidden="false" customHeight="false" outlineLevel="0" collapsed="false">
      <c r="J55" s="25" t="n">
        <f aca="false">J54+0.1</f>
        <v>0.1</v>
      </c>
      <c r="K55" s="25" t="n">
        <f aca="false">AVERAGE(J54:J55)</f>
        <v>0.05</v>
      </c>
      <c r="L55" s="25" t="n">
        <v>0</v>
      </c>
      <c r="M55" s="25" t="n">
        <v>0</v>
      </c>
    </row>
    <row r="56" customFormat="false" ht="14.25" hidden="false" customHeight="false" outlineLevel="0" collapsed="false">
      <c r="J56" s="25" t="n">
        <f aca="false">J55+0.1</f>
        <v>0.2</v>
      </c>
      <c r="K56" s="25" t="n">
        <f aca="false">AVERAGE(J55:J56)</f>
        <v>0.15</v>
      </c>
      <c r="L56" s="25" t="n">
        <v>0</v>
      </c>
      <c r="M56" s="25" t="n">
        <v>0</v>
      </c>
    </row>
    <row r="57" customFormat="false" ht="14.25" hidden="false" customHeight="false" outlineLevel="0" collapsed="false">
      <c r="J57" s="25" t="n">
        <f aca="false">J56+0.1</f>
        <v>0.3</v>
      </c>
      <c r="K57" s="25" t="n">
        <f aca="false">AVERAGE(J56:J57)</f>
        <v>0.25</v>
      </c>
      <c r="L57" s="25" t="n">
        <v>0</v>
      </c>
      <c r="M57" s="25" t="n">
        <v>0</v>
      </c>
    </row>
    <row r="58" customFormat="false" ht="14.25" hidden="false" customHeight="false" outlineLevel="0" collapsed="false">
      <c r="C58" s="63"/>
      <c r="D58" s="63"/>
      <c r="J58" s="25" t="n">
        <f aca="false">J57+0.1</f>
        <v>0.4</v>
      </c>
      <c r="K58" s="25" t="n">
        <f aca="false">AVERAGE(J57:J58)</f>
        <v>0.35</v>
      </c>
      <c r="L58" s="25" t="n">
        <v>0</v>
      </c>
      <c r="M58" s="25" t="n">
        <v>0</v>
      </c>
    </row>
    <row r="59" customFormat="false" ht="14.25" hidden="false" customHeight="false" outlineLevel="0" collapsed="false">
      <c r="J59" s="25" t="n">
        <f aca="false">J58+0.1</f>
        <v>0.5</v>
      </c>
      <c r="K59" s="25" t="n">
        <f aca="false">AVERAGE(J58:J59)</f>
        <v>0.45</v>
      </c>
      <c r="L59" s="25" t="n">
        <v>0</v>
      </c>
      <c r="M59" s="25" t="n">
        <v>0</v>
      </c>
    </row>
    <row r="60" customFormat="false" ht="14.25" hidden="false" customHeight="false" outlineLevel="0" collapsed="false">
      <c r="J60" s="25"/>
      <c r="K60" s="25" t="s">
        <v>45</v>
      </c>
      <c r="L60" s="25" t="n">
        <v>0</v>
      </c>
      <c r="M60" s="25" t="n">
        <v>0</v>
      </c>
    </row>
  </sheetData>
  <mergeCells count="2">
    <mergeCell ref="B24:D24"/>
    <mergeCell ref="E24:F24"/>
  </mergeCells>
  <hyperlinks>
    <hyperlink ref="B44" r:id="rId1" display="https://www.thingiverse.com/thing:2484766  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2017-04-11T07:18:18Z</dcterms:created>
  <dc:creator>Jessica</dc:creator>
  <dc:description/>
  <dc:language>en-GB</dc:language>
  <cp:lastModifiedBy/>
  <dcterms:modified xsi:type="dcterms:W3CDTF">2024-04-27T23:13:59Z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