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roject\data\Characteristic\2023_03_03_loading_rate_study\"/>
    </mc:Choice>
  </mc:AlternateContent>
  <xr:revisionPtr revIDLastSave="0" documentId="13_ncr:1_{7408E615-B701-4171-8C8D-88BCF166502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7" i="1" l="1"/>
  <c r="U47" i="1"/>
  <c r="T47" i="1"/>
  <c r="S47" i="1"/>
  <c r="R47" i="1"/>
  <c r="Q47" i="1"/>
  <c r="P47" i="1"/>
  <c r="V43" i="1"/>
  <c r="U43" i="1"/>
  <c r="T43" i="1"/>
  <c r="S43" i="1"/>
  <c r="R43" i="1"/>
  <c r="Q43" i="1"/>
  <c r="P43" i="1"/>
  <c r="V35" i="1"/>
  <c r="U35" i="1"/>
  <c r="T35" i="1"/>
  <c r="S35" i="1"/>
  <c r="R35" i="1"/>
  <c r="Q35" i="1"/>
  <c r="P35" i="1"/>
  <c r="V31" i="1"/>
  <c r="U31" i="1"/>
  <c r="T31" i="1"/>
  <c r="S31" i="1"/>
  <c r="R31" i="1"/>
  <c r="Q31" i="1"/>
  <c r="P31" i="1"/>
  <c r="V27" i="1"/>
  <c r="U27" i="1"/>
  <c r="T27" i="1"/>
  <c r="S27" i="1"/>
  <c r="R27" i="1"/>
  <c r="Q27" i="1"/>
  <c r="P27" i="1"/>
  <c r="V23" i="1"/>
  <c r="U23" i="1"/>
  <c r="T23" i="1"/>
  <c r="S23" i="1"/>
  <c r="R23" i="1"/>
  <c r="Q23" i="1"/>
  <c r="P23" i="1"/>
  <c r="V19" i="1"/>
  <c r="U19" i="1"/>
  <c r="T19" i="1"/>
  <c r="S19" i="1"/>
  <c r="R19" i="1"/>
  <c r="Q19" i="1"/>
  <c r="P19" i="1"/>
  <c r="V15" i="1"/>
  <c r="U15" i="1"/>
  <c r="T15" i="1"/>
  <c r="S15" i="1"/>
  <c r="R15" i="1"/>
  <c r="Q15" i="1"/>
  <c r="P15" i="1"/>
  <c r="V11" i="1"/>
  <c r="U11" i="1"/>
  <c r="T11" i="1"/>
  <c r="S11" i="1"/>
  <c r="R11" i="1"/>
  <c r="Q11" i="1"/>
  <c r="P11" i="1"/>
  <c r="V7" i="1"/>
  <c r="U7" i="1"/>
  <c r="T7" i="1"/>
  <c r="S7" i="1"/>
  <c r="R7" i="1"/>
  <c r="Q7" i="1"/>
  <c r="P7" i="1"/>
  <c r="V3" i="1"/>
  <c r="U3" i="1"/>
  <c r="T3" i="1"/>
  <c r="S3" i="1"/>
  <c r="R3" i="1"/>
  <c r="Q3" i="1"/>
  <c r="P3" i="1"/>
  <c r="O50" i="1"/>
  <c r="O42" i="1"/>
  <c r="G53" i="1"/>
  <c r="G52" i="1"/>
  <c r="N44" i="1"/>
  <c r="N43" i="1"/>
  <c r="O34" i="1"/>
  <c r="N33" i="1"/>
  <c r="N32" i="1"/>
  <c r="N31" i="1"/>
  <c r="N26" i="1"/>
  <c r="N25" i="1"/>
  <c r="N24" i="1"/>
  <c r="N23" i="1"/>
  <c r="O26" i="1"/>
  <c r="O18" i="1"/>
  <c r="O10" i="1"/>
  <c r="G37" i="1"/>
  <c r="G36" i="1"/>
  <c r="G35" i="1"/>
  <c r="N37" i="1"/>
  <c r="N36" i="1"/>
  <c r="N35" i="1"/>
  <c r="N29" i="1"/>
  <c r="N28" i="1"/>
  <c r="N27" i="1"/>
  <c r="G32" i="1"/>
  <c r="G28" i="1"/>
  <c r="N21" i="1"/>
  <c r="N20" i="1"/>
  <c r="N19" i="1"/>
  <c r="G26" i="1"/>
  <c r="G25" i="1"/>
  <c r="G24" i="1"/>
  <c r="G23" i="1"/>
  <c r="G22" i="1"/>
  <c r="G21" i="1"/>
  <c r="G20" i="1"/>
  <c r="G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X10" i="1" s="1"/>
  <c r="G4" i="1"/>
  <c r="G3" i="1"/>
</calcChain>
</file>

<file path=xl/sharedStrings.xml><?xml version="1.0" encoding="utf-8"?>
<sst xmlns="http://schemas.openxmlformats.org/spreadsheetml/2006/main" count="89" uniqueCount="76">
  <si>
    <t>la</t>
  </si>
  <si>
    <t>delta</t>
  </si>
  <si>
    <t>ldelc</t>
  </si>
  <si>
    <t>num_vert</t>
  </si>
  <si>
    <t>cfl</t>
  </si>
  <si>
    <t>time_phiF</t>
  </si>
  <si>
    <t>phi_F</t>
  </si>
  <si>
    <t>sigmaM</t>
  </si>
  <si>
    <t>timeSigmaM</t>
  </si>
  <si>
    <t>timeSigma0</t>
  </si>
  <si>
    <t>s. time (h)</t>
  </si>
  <si>
    <t>maxTime</t>
  </si>
  <si>
    <t>for ldelc = -1, sigma oscillates like crazy near sigma_max for CFL &lt; 1 but for CFL = 1 it's smooth</t>
  </si>
  <si>
    <t>for ldelc = -2, there is not much of such oscillation</t>
  </si>
  <si>
    <t>time for sigma = 0:</t>
  </si>
  <si>
    <t>0.006 for ldelc = -2</t>
  </si>
  <si>
    <t>0.03 for ldelc = -1</t>
  </si>
  <si>
    <t>TIME: 0.2 suggested</t>
  </si>
  <si>
    <t>CFL: 0.25 is chosen</t>
  </si>
  <si>
    <t>PREDICTED TIME</t>
  </si>
  <si>
    <t>CF2 good for U; phid &gt; 1% diff for diff CF#, tf for CF3 very high</t>
  </si>
  <si>
    <t>average stress good convergence</t>
  </si>
  <si>
    <t>CF2 and 3 point-wise sigma gets to -0.14, this is missed in CF0 and 1!</t>
  </si>
  <si>
    <t>CF1 has the highest phiN</t>
  </si>
  <si>
    <t>t ~ 1 needed for U to go to zero, good convergence for U</t>
  </si>
  <si>
    <t>0.9% error in phid</t>
  </si>
  <si>
    <t>phiN/phid ~ 10%!</t>
  </si>
  <si>
    <t>not much diff for phiN for diff CF#</t>
  </si>
  <si>
    <t>similar to la=4, for delta=0, there are oscillations around sigmaMax for CF2 and 3 but milder in this case. CFL0 does not show oscillations</t>
  </si>
  <si>
    <t>minor errors in pointwise v for CF0</t>
  </si>
  <si>
    <t>pw stress, this time CF0 has more peaks and valleys and CF3 stress ~ 0 at final time! (opposite to la3, delta=0.5)</t>
  </si>
  <si>
    <t>ldc2, quicker run, tF0.5, CFL=0.25, run=0.8</t>
  </si>
  <si>
    <t>ldc2, good run: tF1, CFL=0.25, time=6.3</t>
  </si>
  <si>
    <t>ldc1, quiker run, tF1.2, CFL=1, time 0.8</t>
  </si>
  <si>
    <t>psi_d</t>
  </si>
  <si>
    <t>psi_d/phid</t>
  </si>
  <si>
    <t>U, t~2 -&gt; 0, little diff between diff CF#</t>
  </si>
  <si>
    <t>phid pretty converged past 0.5, 0.7% diff between CF#s</t>
  </si>
  <si>
    <t>phiNs close ~ 14% phid!</t>
  </si>
  <si>
    <t>tsigma0 of CF0 is way off! In the plot all sigma's match!!</t>
  </si>
  <si>
    <t>point comparison is missing</t>
  </si>
  <si>
    <t>ldc1, good run: tF2, CFL=0.5, 3 hr</t>
  </si>
  <si>
    <t>U, good convergence, still not zero</t>
  </si>
  <si>
    <t>phid almost converged at t~2,3,4 and 1.5% difference</t>
  </si>
  <si>
    <t>sigma ave pretty converged, zero at 0.086</t>
  </si>
  <si>
    <t>some differences in pw s,v values; CF1 and 2 are closer</t>
  </si>
  <si>
    <t>ldc1, good run: tF4, CFL=1, time = 6.3</t>
  </si>
  <si>
    <t>ldc1, good run: tF4, CFL=0.5, time = 6.3</t>
  </si>
  <si>
    <t>ldc1, quiker run, tF1.5, CFL=1, time 1.35</t>
  </si>
  <si>
    <t>even at 10 U is not zero</t>
  </si>
  <si>
    <t>phid 6% error, until around 8 still not fully converged for CF0</t>
  </si>
  <si>
    <t>sigma ave quite converged for all tols</t>
  </si>
  <si>
    <t>ldc1, good run: tF12, CFL=0.5, time = 19</t>
  </si>
  <si>
    <t>ldc1, quiker run, tF4, CFL=1, time 2.48</t>
  </si>
  <si>
    <t>phid CF0 pretty good, better than CF1; converged around after 2</t>
  </si>
  <si>
    <t>tsigma0 1 at M! no oscillation</t>
  </si>
  <si>
    <t>tsimgma0 at around .11, very good convergence</t>
  </si>
  <si>
    <t>pw good match, although signs of s of CF0 is opposite at times</t>
  </si>
  <si>
    <t>same for both delc</t>
  </si>
  <si>
    <t>U still not fully zero at t=8, solutions close; actually CF 0 is even better (lower oscillation around zero)</t>
  </si>
  <si>
    <t>phid almost converged at t~2-3; about 2% error between diff CF#s</t>
  </si>
  <si>
    <t>sigma!0 at 0.32, solutions very close, similar to U</t>
  </si>
  <si>
    <t>pw solutions CF1 &amp; 2, closer, 0 a bit apart</t>
  </si>
  <si>
    <t>ldc1, quiker run, tF2.0, CFL=1, time 1.35</t>
  </si>
  <si>
    <t>older runs</t>
  </si>
  <si>
    <t>use 110</t>
  </si>
  <si>
    <t>use 1050</t>
  </si>
  <si>
    <t>WEIRD CF=0.5 results look very bad, CF0 (=1) are much better</t>
  </si>
  <si>
    <t>around 45, U -&gt; 0</t>
  </si>
  <si>
    <t>continue: CF=0.5 (phi diss increases continuously)</t>
  </si>
  <si>
    <t>phid stabilizes at 5.42</t>
  </si>
  <si>
    <t>sigma of CF2 close but after peak very oscillatory</t>
  </si>
  <si>
    <t>sigma0 at 5.45</t>
  </si>
  <si>
    <t>ldc1, good run: tF11, CFL=1, time = 6.8</t>
  </si>
  <si>
    <t>ldc1, quiker run, tF11, CFL=1, time 6.8</t>
  </si>
  <si>
    <t>(max-min)/min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</si>
</sst>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0" fillId="7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"/>
  <sheetViews>
    <sheetView tabSelected="1" workbookViewId="0">
      <pane xSplit="5" ySplit="2" topLeftCell="F3" activePane="bottomRight" state="frozen"/>
      <selection pane="topRight" activeCell="F1" sqref="F1"/>
      <selection pane="bottomLeft" activeCell="A2" sqref="A2"/>
      <selection pane="bottomRight" activeCell="K1" sqref="K1"/>
    </sheetView>
  </sheetViews>
  <sheetFormatPr defaultRowHeight="14.5" x14ac:dyDescent="0.35"/>
  <cols>
    <col min="7" max="7" width="8.7265625" style="1"/>
    <col min="16" max="22" width="8.7265625" style="1"/>
    <col min="23" max="23" width="32.54296875" customWidth="1"/>
  </cols>
  <sheetData>
    <row r="1" spans="1:26" x14ac:dyDescent="0.35">
      <c r="P1" s="9" t="s">
        <v>75</v>
      </c>
      <c r="Q1" s="9"/>
      <c r="R1" s="9"/>
      <c r="S1" s="9"/>
      <c r="T1" s="9"/>
      <c r="U1" s="9"/>
      <c r="V1" s="9"/>
    </row>
    <row r="2" spans="1:26" x14ac:dyDescent="0.3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11</v>
      </c>
      <c r="G2" s="1" t="s">
        <v>10</v>
      </c>
      <c r="H2" t="s">
        <v>6</v>
      </c>
      <c r="I2" t="s">
        <v>5</v>
      </c>
      <c r="J2" t="s">
        <v>7</v>
      </c>
      <c r="K2" t="s">
        <v>8</v>
      </c>
      <c r="L2" t="s">
        <v>9</v>
      </c>
      <c r="M2" t="s">
        <v>34</v>
      </c>
      <c r="N2" t="s">
        <v>35</v>
      </c>
      <c r="P2" s="1" t="s">
        <v>6</v>
      </c>
      <c r="Q2" s="1" t="s">
        <v>5</v>
      </c>
      <c r="R2" s="1" t="s">
        <v>7</v>
      </c>
      <c r="S2" s="1" t="s">
        <v>8</v>
      </c>
      <c r="T2" s="1" t="s">
        <v>9</v>
      </c>
      <c r="U2" s="1" t="s">
        <v>34</v>
      </c>
      <c r="V2" s="1" t="s">
        <v>35</v>
      </c>
    </row>
    <row r="3" spans="1:26" x14ac:dyDescent="0.35">
      <c r="A3">
        <v>4</v>
      </c>
      <c r="B3">
        <v>-2</v>
      </c>
      <c r="C3">
        <v>0.5</v>
      </c>
      <c r="D3">
        <v>16385</v>
      </c>
      <c r="E3">
        <v>1</v>
      </c>
      <c r="F3">
        <v>1</v>
      </c>
      <c r="G3" s="1">
        <f>37/60</f>
        <v>0.6166666666666667</v>
      </c>
      <c r="H3">
        <v>10.534700000000001</v>
      </c>
      <c r="I3">
        <v>5.2490200000000001E-3</v>
      </c>
      <c r="J3">
        <v>0.98004999999999998</v>
      </c>
      <c r="K3">
        <v>1.2207E-4</v>
      </c>
      <c r="L3">
        <v>4.0283200000000002E-3</v>
      </c>
      <c r="M3">
        <v>14.212999999999999</v>
      </c>
      <c r="N3">
        <f>M3/H3</f>
        <v>1.3491603937463807</v>
      </c>
      <c r="P3" s="1">
        <f>(MAX(H3:H6)/MIN(H3:H6)) - 1</f>
        <v>2.2497081074923653E-2</v>
      </c>
      <c r="Q3" s="1">
        <f t="shared" ref="Q3:V3" si="0">(MAX(I3:I6)/MIN(I3:I6)) - 1</f>
        <v>117.05899005909674</v>
      </c>
      <c r="R3" s="1">
        <f t="shared" si="0"/>
        <v>0.1043926330289271</v>
      </c>
      <c r="S3" s="1">
        <f t="shared" si="0"/>
        <v>7.5202752519046401E-2</v>
      </c>
      <c r="T3" s="1">
        <f t="shared" si="0"/>
        <v>0.11510588235294117</v>
      </c>
      <c r="U3" s="1">
        <f t="shared" si="0"/>
        <v>2.765074227819575E-3</v>
      </c>
      <c r="V3" s="1">
        <f t="shared" si="0"/>
        <v>2.0343397691349407E-2</v>
      </c>
      <c r="Y3" t="s">
        <v>14</v>
      </c>
      <c r="Z3" t="s">
        <v>15</v>
      </c>
    </row>
    <row r="4" spans="1:26" x14ac:dyDescent="0.35">
      <c r="A4">
        <v>4</v>
      </c>
      <c r="B4">
        <v>-2</v>
      </c>
      <c r="C4">
        <v>0.5</v>
      </c>
      <c r="D4">
        <v>16385</v>
      </c>
      <c r="E4">
        <v>0.40960000000000002</v>
      </c>
      <c r="F4">
        <v>1</v>
      </c>
      <c r="G4" s="1">
        <f>97/60</f>
        <v>1.6166666666666667</v>
      </c>
      <c r="H4">
        <v>10.6378</v>
      </c>
      <c r="I4">
        <v>0.1096</v>
      </c>
      <c r="J4">
        <v>1.0658000000000001</v>
      </c>
      <c r="K4">
        <v>1.25E-4</v>
      </c>
      <c r="L4">
        <v>3.6250000000000002E-3</v>
      </c>
      <c r="M4">
        <v>14.2484</v>
      </c>
      <c r="N4">
        <f t="shared" ref="N4:N26" si="1">M4/H4</f>
        <v>1.3394122844949143</v>
      </c>
      <c r="Y4" t="s">
        <v>14</v>
      </c>
      <c r="Z4" t="s">
        <v>16</v>
      </c>
    </row>
    <row r="5" spans="1:26" x14ac:dyDescent="0.35">
      <c r="A5">
        <v>4</v>
      </c>
      <c r="B5">
        <v>-2</v>
      </c>
      <c r="C5">
        <v>0.5</v>
      </c>
      <c r="D5">
        <v>16385</v>
      </c>
      <c r="E5">
        <v>0.20480000000000001</v>
      </c>
      <c r="F5">
        <v>1</v>
      </c>
      <c r="G5" s="1">
        <f>3+12/60</f>
        <v>3.2</v>
      </c>
      <c r="H5">
        <v>10.722300000000001</v>
      </c>
      <c r="I5">
        <v>0.22007499999999999</v>
      </c>
      <c r="J5">
        <v>1.07517</v>
      </c>
      <c r="K5">
        <v>1.25E-4</v>
      </c>
      <c r="L5">
        <v>3.6124999999999998E-3</v>
      </c>
      <c r="M5">
        <v>14.2523</v>
      </c>
      <c r="N5">
        <f t="shared" si="1"/>
        <v>1.3292204098001361</v>
      </c>
    </row>
    <row r="6" spans="1:26" x14ac:dyDescent="0.35">
      <c r="A6">
        <v>4</v>
      </c>
      <c r="B6">
        <v>-2</v>
      </c>
      <c r="C6">
        <v>0.5</v>
      </c>
      <c r="D6">
        <v>16385</v>
      </c>
      <c r="E6">
        <v>0.1024</v>
      </c>
      <c r="F6">
        <v>1</v>
      </c>
      <c r="G6" s="1">
        <f>11-4+(15-48)/60</f>
        <v>6.45</v>
      </c>
      <c r="H6">
        <v>10.771699999999999</v>
      </c>
      <c r="I6">
        <v>0.61969399999999997</v>
      </c>
      <c r="J6">
        <v>1.08236</v>
      </c>
      <c r="K6">
        <v>1.3124999999999999E-4</v>
      </c>
      <c r="L6">
        <v>3.6124999999999998E-3</v>
      </c>
      <c r="M6">
        <v>14.243</v>
      </c>
      <c r="N6">
        <f t="shared" si="1"/>
        <v>1.3222611101311772</v>
      </c>
    </row>
    <row r="7" spans="1:26" x14ac:dyDescent="0.35">
      <c r="A7">
        <v>4</v>
      </c>
      <c r="B7">
        <v>-1</v>
      </c>
      <c r="C7">
        <v>0</v>
      </c>
      <c r="D7">
        <v>16385</v>
      </c>
      <c r="E7">
        <v>1</v>
      </c>
      <c r="F7">
        <v>1</v>
      </c>
      <c r="G7" s="1">
        <f>37/60</f>
        <v>0.6166666666666667</v>
      </c>
      <c r="H7">
        <v>132.94300000000001</v>
      </c>
      <c r="I7">
        <v>2.83203E-2</v>
      </c>
      <c r="J7" s="2">
        <v>0.99973699999999999</v>
      </c>
      <c r="K7">
        <v>1.2207E-4</v>
      </c>
      <c r="L7">
        <v>3.7109400000000001E-2</v>
      </c>
      <c r="M7">
        <v>158.32599999999999</v>
      </c>
      <c r="N7">
        <f t="shared" si="1"/>
        <v>1.1909314518252181</v>
      </c>
      <c r="P7" s="1">
        <f>(MAX(H7:H10)/MIN(H7:H10)) - 1</f>
        <v>2.1046613962374838E-2</v>
      </c>
      <c r="Q7" s="1">
        <f t="shared" ref="Q7" si="2">(MAX(I7:I10)/MIN(I7:I10)) - 1</f>
        <v>14.615547857896985</v>
      </c>
      <c r="R7" s="1">
        <f t="shared" ref="R7" si="3">(MAX(J7:J10)/MIN(J7:J10)) - 1</f>
        <v>0.15386346609158208</v>
      </c>
      <c r="S7" s="1">
        <f t="shared" ref="S7" si="4">(MAX(K7:K10)/MIN(K7:K10)) - 1</f>
        <v>7.5202752519046401E-2</v>
      </c>
      <c r="T7" s="1">
        <f t="shared" ref="T7" si="5">(MAX(L7:L10)/MIN(L7:L10)) - 1</f>
        <v>0.63657772877618513</v>
      </c>
      <c r="U7" s="1">
        <f t="shared" ref="U7" si="6">(MAX(M7:M10)/MIN(M7:M10)) - 1</f>
        <v>2.8226570493791181E-2</v>
      </c>
      <c r="V7" s="1">
        <f t="shared" ref="V7" si="7">(MAX(N7:N10)/MIN(N7:N10)) - 1</f>
        <v>2.0282300094083494E-2</v>
      </c>
      <c r="Y7" s="2" t="s">
        <v>12</v>
      </c>
    </row>
    <row r="8" spans="1:26" x14ac:dyDescent="0.35">
      <c r="A8">
        <v>4</v>
      </c>
      <c r="B8">
        <v>-1</v>
      </c>
      <c r="C8">
        <v>0</v>
      </c>
      <c r="D8">
        <v>16385</v>
      </c>
      <c r="E8">
        <v>0.40960000000000002</v>
      </c>
      <c r="F8">
        <v>1</v>
      </c>
      <c r="G8" s="1">
        <f>97/60</f>
        <v>1.6166666666666667</v>
      </c>
      <c r="H8">
        <v>135.74100000000001</v>
      </c>
      <c r="I8">
        <v>0.41625000000000001</v>
      </c>
      <c r="J8" s="2">
        <v>1.1470800000000001</v>
      </c>
      <c r="K8">
        <v>1.25E-4</v>
      </c>
      <c r="L8">
        <v>2.2724999999999999E-2</v>
      </c>
      <c r="M8">
        <v>162.44900000000001</v>
      </c>
      <c r="N8">
        <f t="shared" si="1"/>
        <v>1.1967570593998864</v>
      </c>
      <c r="Y8" t="s">
        <v>13</v>
      </c>
    </row>
    <row r="9" spans="1:26" x14ac:dyDescent="0.35">
      <c r="A9">
        <v>4</v>
      </c>
      <c r="B9">
        <v>-1</v>
      </c>
      <c r="C9">
        <v>0</v>
      </c>
      <c r="D9">
        <v>16385</v>
      </c>
      <c r="E9">
        <v>0.20480000000000001</v>
      </c>
      <c r="F9">
        <v>1</v>
      </c>
      <c r="G9" s="1">
        <f>3+12/60</f>
        <v>3.2</v>
      </c>
      <c r="H9">
        <v>133.923</v>
      </c>
      <c r="I9">
        <v>3.0075000000000001E-2</v>
      </c>
      <c r="J9" s="2">
        <v>1.14717</v>
      </c>
      <c r="K9">
        <v>1.25E-4</v>
      </c>
      <c r="L9">
        <v>2.2675000000000001E-2</v>
      </c>
      <c r="M9">
        <v>162.72800000000001</v>
      </c>
      <c r="N9">
        <f t="shared" si="1"/>
        <v>1.2150862809226197</v>
      </c>
      <c r="W9" s="4" t="s">
        <v>17</v>
      </c>
      <c r="X9" t="s">
        <v>19</v>
      </c>
    </row>
    <row r="10" spans="1:26" x14ac:dyDescent="0.35">
      <c r="A10">
        <v>4</v>
      </c>
      <c r="B10">
        <v>-1</v>
      </c>
      <c r="C10">
        <v>0</v>
      </c>
      <c r="D10">
        <v>16385</v>
      </c>
      <c r="E10">
        <v>0.1024</v>
      </c>
      <c r="F10">
        <v>1</v>
      </c>
      <c r="G10" s="1">
        <f>11-4+(15-48)/60</f>
        <v>6.45</v>
      </c>
      <c r="H10">
        <v>134.804</v>
      </c>
      <c r="I10">
        <v>0.44223699999999999</v>
      </c>
      <c r="J10" s="2">
        <v>1.1535599999999999</v>
      </c>
      <c r="K10">
        <v>1.3124999999999999E-4</v>
      </c>
      <c r="L10">
        <v>2.2681199999999999E-2</v>
      </c>
      <c r="M10">
        <v>162.79499999999999</v>
      </c>
      <c r="N10">
        <f t="shared" si="1"/>
        <v>1.2076422064627161</v>
      </c>
      <c r="O10">
        <f>MAX(L3:L10)</f>
        <v>3.7109400000000001E-2</v>
      </c>
      <c r="W10" s="4" t="s">
        <v>18</v>
      </c>
      <c r="X10" s="2">
        <f>G5*0.2</f>
        <v>0.64000000000000012</v>
      </c>
    </row>
    <row r="11" spans="1:26" x14ac:dyDescent="0.35">
      <c r="A11">
        <v>3</v>
      </c>
      <c r="B11">
        <v>-2</v>
      </c>
      <c r="C11">
        <v>0.5</v>
      </c>
      <c r="D11">
        <v>16385</v>
      </c>
      <c r="E11">
        <v>1</v>
      </c>
      <c r="F11">
        <v>2</v>
      </c>
      <c r="G11" s="1">
        <f>1+17/60</f>
        <v>1.2833333333333332</v>
      </c>
      <c r="H11">
        <v>2.2799900000000002</v>
      </c>
      <c r="I11">
        <v>0.171813999999999</v>
      </c>
      <c r="J11">
        <v>0.78259599999999896</v>
      </c>
      <c r="K11">
        <v>9.1552699999999899E-4</v>
      </c>
      <c r="L11">
        <v>1.4892600000000001E-2</v>
      </c>
      <c r="M11">
        <v>2.8679399999999902</v>
      </c>
      <c r="N11">
        <f t="shared" si="1"/>
        <v>1.2578739380435835</v>
      </c>
      <c r="P11" s="1">
        <f>(MAX(H11:H14)/MIN(H11:H14)) - 1</f>
        <v>1.1666717836477325E-2</v>
      </c>
      <c r="Q11" s="1">
        <f t="shared" ref="Q11" si="8">(MAX(I11:I14)/MIN(I11:I14)) - 1</f>
        <v>8.5776246405997156</v>
      </c>
      <c r="R11" s="1">
        <f t="shared" ref="R11" si="9">(MAX(J11:J14)/MIN(J11:J14)) - 1</f>
        <v>2.0674779835316848E-3</v>
      </c>
      <c r="S11" s="1">
        <f t="shared" ref="S11" si="10">(MAX(K11:K14)/MIN(K11:K14)) - 1</f>
        <v>1.3698630136986356E-2</v>
      </c>
      <c r="T11" s="1">
        <f t="shared" ref="T11" si="11">(MAX(L11:L14)/MIN(L11:L14)) - 1</f>
        <v>0.97416404308202154</v>
      </c>
      <c r="U11" s="1">
        <f t="shared" ref="U11" si="12">(MAX(M11:M14)/MIN(M11:M14)) - 1</f>
        <v>4.5475149410381777E-2</v>
      </c>
      <c r="V11" s="1">
        <f t="shared" ref="V11" si="13">(MAX(N11:N14)/MIN(N11:N14)) - 1</f>
        <v>4.3828280632339789E-2</v>
      </c>
      <c r="W11" s="5" t="s">
        <v>32</v>
      </c>
      <c r="X11" t="s">
        <v>20</v>
      </c>
    </row>
    <row r="12" spans="1:26" x14ac:dyDescent="0.35">
      <c r="A12">
        <v>3</v>
      </c>
      <c r="B12">
        <v>-2</v>
      </c>
      <c r="C12">
        <v>0.5</v>
      </c>
      <c r="D12">
        <v>16385</v>
      </c>
      <c r="E12">
        <v>0.40960000000000002</v>
      </c>
      <c r="F12">
        <v>2</v>
      </c>
      <c r="G12" s="1">
        <f>3+10/60</f>
        <v>3.1666666666666665</v>
      </c>
      <c r="H12">
        <v>2.2824599999999902</v>
      </c>
      <c r="I12">
        <v>0.70730000000000004</v>
      </c>
      <c r="J12">
        <v>0.78332100000000005</v>
      </c>
      <c r="K12">
        <v>9.2500000000000004E-4</v>
      </c>
      <c r="L12">
        <v>7.5500000000000003E-3</v>
      </c>
      <c r="M12">
        <v>2.9968799999999902</v>
      </c>
      <c r="N12">
        <f t="shared" si="1"/>
        <v>1.3130043900002641</v>
      </c>
      <c r="W12" s="4" t="s">
        <v>31</v>
      </c>
      <c r="X12" t="s">
        <v>21</v>
      </c>
    </row>
    <row r="13" spans="1:26" x14ac:dyDescent="0.35">
      <c r="A13">
        <v>3</v>
      </c>
      <c r="B13">
        <v>-2</v>
      </c>
      <c r="C13">
        <v>0.5</v>
      </c>
      <c r="D13">
        <v>16385</v>
      </c>
      <c r="E13">
        <v>0.20480000000000001</v>
      </c>
      <c r="F13">
        <v>2</v>
      </c>
      <c r="G13" s="1">
        <f>10-3+(15-57)/60</f>
        <v>6.3</v>
      </c>
      <c r="H13">
        <v>2.30053999999999</v>
      </c>
      <c r="I13">
        <v>1.48890999999999</v>
      </c>
      <c r="J13">
        <v>0.78409600000000002</v>
      </c>
      <c r="K13">
        <v>9.1250000000000001E-4</v>
      </c>
      <c r="L13">
        <v>7.5500000000000003E-3</v>
      </c>
      <c r="M13">
        <v>2.9983599999999999</v>
      </c>
      <c r="N13">
        <f t="shared" si="1"/>
        <v>1.3033287836768814</v>
      </c>
      <c r="X13" s="2" t="s">
        <v>22</v>
      </c>
    </row>
    <row r="14" spans="1:26" x14ac:dyDescent="0.35">
      <c r="A14">
        <v>3</v>
      </c>
      <c r="B14">
        <v>-2</v>
      </c>
      <c r="C14">
        <v>0.5</v>
      </c>
      <c r="D14">
        <v>16385</v>
      </c>
      <c r="E14">
        <v>0.1024</v>
      </c>
      <c r="F14">
        <v>2</v>
      </c>
      <c r="G14" s="1">
        <f>12+39/60</f>
        <v>12.65</v>
      </c>
      <c r="H14">
        <v>2.3065899999999901</v>
      </c>
      <c r="I14">
        <v>1.64556999999999</v>
      </c>
      <c r="J14">
        <v>0.78421399999999897</v>
      </c>
      <c r="K14">
        <v>9.1250000000000001E-4</v>
      </c>
      <c r="L14">
        <v>7.5437500000000001E-3</v>
      </c>
      <c r="M14">
        <v>2.9982600000000001</v>
      </c>
      <c r="N14">
        <f t="shared" si="1"/>
        <v>1.2998669030907153</v>
      </c>
      <c r="X14" t="s">
        <v>23</v>
      </c>
    </row>
    <row r="15" spans="1:26" x14ac:dyDescent="0.35">
      <c r="A15">
        <v>3</v>
      </c>
      <c r="B15">
        <v>-1</v>
      </c>
      <c r="C15">
        <v>0</v>
      </c>
      <c r="D15">
        <v>16385</v>
      </c>
      <c r="E15">
        <v>1</v>
      </c>
      <c r="F15">
        <v>2</v>
      </c>
      <c r="G15" s="1">
        <f>1+17/60</f>
        <v>1.2833333333333332</v>
      </c>
      <c r="H15">
        <v>28.6264</v>
      </c>
      <c r="I15">
        <v>0.91052200000000005</v>
      </c>
      <c r="J15" s="2">
        <v>0.99994899999999898</v>
      </c>
      <c r="K15">
        <v>1.0376000000000001E-3</v>
      </c>
      <c r="L15">
        <v>4.7424300000000003E-2</v>
      </c>
      <c r="M15">
        <v>34.795199999999902</v>
      </c>
      <c r="N15">
        <f t="shared" si="1"/>
        <v>1.2154933907162584</v>
      </c>
      <c r="P15" s="1">
        <f>(MAX(H15:H18)/MIN(H15:H18)) - 1</f>
        <v>6.9830645837374306E-3</v>
      </c>
      <c r="Q15" s="1">
        <f t="shared" ref="Q15" si="14">(MAX(I15:I18)/MIN(I15:I18)) - 1</f>
        <v>1.1056163387595248</v>
      </c>
      <c r="R15" s="1">
        <f t="shared" ref="R15" si="15">(MAX(J15:J18)/MIN(J15:J18)) - 1</f>
        <v>1.5361783450946964E-2</v>
      </c>
      <c r="S15" s="1">
        <f t="shared" ref="S15" si="16">(MAX(K15:K18)/MIN(K15:K18)) - 1</f>
        <v>1.2292682926829279E-2</v>
      </c>
      <c r="T15" s="1">
        <f t="shared" ref="T15" si="17">(MAX(L15:L18)/MIN(L15:L18)) - 1</f>
        <v>2.9729386892175524E-2</v>
      </c>
      <c r="U15" s="1">
        <f t="shared" ref="U15" si="18">(MAX(M15:M18)/MIN(M15:M18)) - 1</f>
        <v>2.4170000459862173E-3</v>
      </c>
      <c r="V15" s="1">
        <f t="shared" ref="V15" si="19">(MAX(N15:N18)/MIN(N15:N18)) - 1</f>
        <v>5.4486769456172368E-3</v>
      </c>
      <c r="W15" s="5" t="s">
        <v>41</v>
      </c>
      <c r="X15" t="s">
        <v>24</v>
      </c>
    </row>
    <row r="16" spans="1:26" x14ac:dyDescent="0.35">
      <c r="A16">
        <v>3</v>
      </c>
      <c r="B16">
        <v>-1</v>
      </c>
      <c r="C16">
        <v>0</v>
      </c>
      <c r="D16">
        <v>16385</v>
      </c>
      <c r="E16">
        <v>0.40960000000000002</v>
      </c>
      <c r="F16">
        <v>2</v>
      </c>
      <c r="G16" s="1">
        <f>3+10/60</f>
        <v>3.1666666666666665</v>
      </c>
      <c r="H16">
        <v>28.708500000000001</v>
      </c>
      <c r="I16">
        <v>1.31335</v>
      </c>
      <c r="J16" s="2">
        <v>1.01458</v>
      </c>
      <c r="K16">
        <v>1.0250000000000001E-3</v>
      </c>
      <c r="L16">
        <v>4.7300000000000002E-2</v>
      </c>
      <c r="M16">
        <v>34.8113999999999</v>
      </c>
      <c r="N16">
        <f t="shared" si="1"/>
        <v>1.2125816395840918</v>
      </c>
      <c r="W16" s="4" t="s">
        <v>33</v>
      </c>
      <c r="X16" t="s">
        <v>25</v>
      </c>
      <c r="Y16" t="s">
        <v>26</v>
      </c>
      <c r="Z16" t="s">
        <v>27</v>
      </c>
    </row>
    <row r="17" spans="1:27" x14ac:dyDescent="0.35">
      <c r="A17">
        <v>3</v>
      </c>
      <c r="B17">
        <v>-1</v>
      </c>
      <c r="C17">
        <v>0</v>
      </c>
      <c r="D17">
        <v>16385</v>
      </c>
      <c r="E17">
        <v>0.20480000000000001</v>
      </c>
      <c r="F17">
        <v>2</v>
      </c>
      <c r="G17" s="1">
        <f>10-3+(15-57)/60</f>
        <v>6.3</v>
      </c>
      <c r="H17">
        <v>28.8262999999999</v>
      </c>
      <c r="I17">
        <v>1.55876999999999</v>
      </c>
      <c r="J17" s="2">
        <v>1.0146500000000001</v>
      </c>
      <c r="K17">
        <v>1.0250000000000001E-3</v>
      </c>
      <c r="L17">
        <v>4.7487500000000002E-2</v>
      </c>
      <c r="M17">
        <v>34.848300000000002</v>
      </c>
      <c r="N17">
        <f t="shared" si="1"/>
        <v>1.2089064500126663</v>
      </c>
      <c r="X17" t="s">
        <v>29</v>
      </c>
      <c r="Y17" s="2" t="s">
        <v>28</v>
      </c>
    </row>
    <row r="18" spans="1:27" x14ac:dyDescent="0.35">
      <c r="A18">
        <v>3</v>
      </c>
      <c r="B18">
        <v>-1</v>
      </c>
      <c r="C18">
        <v>0</v>
      </c>
      <c r="D18">
        <v>16385</v>
      </c>
      <c r="E18">
        <v>0.1024</v>
      </c>
      <c r="F18">
        <v>2</v>
      </c>
      <c r="G18" s="1">
        <f>12+39/60</f>
        <v>12.65</v>
      </c>
      <c r="H18">
        <v>28.794</v>
      </c>
      <c r="I18">
        <v>1.9172100000000001</v>
      </c>
      <c r="J18" s="2">
        <v>1.0153099999999899</v>
      </c>
      <c r="K18">
        <v>1.03125E-3</v>
      </c>
      <c r="L18">
        <v>4.8706199999999901E-2</v>
      </c>
      <c r="M18">
        <v>34.879300000000001</v>
      </c>
      <c r="N18">
        <f t="shared" si="1"/>
        <v>1.2113391678821976</v>
      </c>
      <c r="O18">
        <f>MAX(L11:L18)</f>
        <v>4.8706199999999901E-2</v>
      </c>
      <c r="X18" s="3" t="s">
        <v>30</v>
      </c>
    </row>
    <row r="19" spans="1:27" x14ac:dyDescent="0.35">
      <c r="A19">
        <v>2</v>
      </c>
      <c r="B19">
        <v>-2</v>
      </c>
      <c r="C19">
        <v>0.5</v>
      </c>
      <c r="D19">
        <v>16385</v>
      </c>
      <c r="E19">
        <v>1</v>
      </c>
      <c r="F19">
        <v>4</v>
      </c>
      <c r="G19" s="1">
        <f>1+(50+39)/60</f>
        <v>2.4833333333333334</v>
      </c>
      <c r="H19">
        <v>0.55633900000000003</v>
      </c>
      <c r="I19">
        <v>3.36646</v>
      </c>
      <c r="J19">
        <v>0.63185999999999898</v>
      </c>
      <c r="K19">
        <v>6.8969699999999901E-3</v>
      </c>
      <c r="L19" s="6">
        <v>3.6071800000000001E-2</v>
      </c>
      <c r="M19">
        <v>0.690186999999999</v>
      </c>
      <c r="N19">
        <f t="shared" si="1"/>
        <v>1.2405871240376802</v>
      </c>
      <c r="P19" s="1">
        <f>(MAX(H19:H22)/MIN(H19:H22)) - 1</f>
        <v>7.5050493928996431E-3</v>
      </c>
      <c r="Q19" s="1">
        <f t="shared" ref="Q19" si="20">(MAX(I19:I22)/MIN(I19:I22)) - 1</f>
        <v>0.11630317900702525</v>
      </c>
      <c r="R19" s="1">
        <f t="shared" ref="R19" si="21">(MAX(J19:J22)/MIN(J19:J22)) - 1</f>
        <v>3.0861266736459392E-4</v>
      </c>
      <c r="S19" s="1">
        <f t="shared" ref="S19" si="22">(MAX(K19:K22)/MIN(K19:K22)) - 1</f>
        <v>4.0641035121220526E-3</v>
      </c>
      <c r="T19" s="1">
        <f t="shared" ref="T19" si="23">(MAX(L19:L22)/MIN(L19:L22)) - 1</f>
        <v>0.65088329519450805</v>
      </c>
      <c r="U19" s="1">
        <f t="shared" ref="U19" si="24">(MAX(M19:M22)/MIN(M19:M22)) - 1</f>
        <v>8.25544381450245E-2</v>
      </c>
      <c r="V19" s="1">
        <f t="shared" ref="V19" si="25">(MAX(N19:N22)/MIN(N19:N22)) - 1</f>
        <v>8.6814503954073752E-2</v>
      </c>
      <c r="W19" s="5" t="s">
        <v>46</v>
      </c>
      <c r="X19" t="s">
        <v>36</v>
      </c>
      <c r="Y19" t="s">
        <v>40</v>
      </c>
    </row>
    <row r="20" spans="1:27" x14ac:dyDescent="0.35">
      <c r="A20">
        <v>2</v>
      </c>
      <c r="B20">
        <v>-2</v>
      </c>
      <c r="C20">
        <v>0.5</v>
      </c>
      <c r="D20">
        <v>16385</v>
      </c>
      <c r="E20">
        <v>0.40960000000000002</v>
      </c>
      <c r="F20">
        <v>4</v>
      </c>
      <c r="G20" s="1">
        <f>8-1+(11-51)/60</f>
        <v>6.333333333333333</v>
      </c>
      <c r="H20">
        <v>0.55402700000000005</v>
      </c>
      <c r="I20">
        <v>3.6628699999999901</v>
      </c>
      <c r="J20">
        <v>0.631960999999999</v>
      </c>
      <c r="K20">
        <v>6.9249999999999902E-3</v>
      </c>
      <c r="L20">
        <v>2.1850000000000001E-2</v>
      </c>
      <c r="M20">
        <v>0.74698799999999899</v>
      </c>
      <c r="N20">
        <f t="shared" si="1"/>
        <v>1.3482880798228225</v>
      </c>
      <c r="W20" s="4" t="s">
        <v>33</v>
      </c>
      <c r="X20" s="2" t="s">
        <v>37</v>
      </c>
    </row>
    <row r="21" spans="1:27" x14ac:dyDescent="0.35">
      <c r="A21">
        <v>2</v>
      </c>
      <c r="B21">
        <v>-2</v>
      </c>
      <c r="C21">
        <v>0.5</v>
      </c>
      <c r="D21">
        <v>16385</v>
      </c>
      <c r="E21">
        <v>0.20480000000000001</v>
      </c>
      <c r="F21">
        <v>4</v>
      </c>
      <c r="G21" s="1">
        <f>12+38/60</f>
        <v>12.633333333333333</v>
      </c>
      <c r="H21">
        <v>0.55818500000000004</v>
      </c>
      <c r="I21">
        <v>3.7579899999999902</v>
      </c>
      <c r="J21">
        <v>0.63205500000000003</v>
      </c>
      <c r="K21">
        <v>6.9249999999999902E-3</v>
      </c>
      <c r="L21">
        <v>2.1850000000000001E-2</v>
      </c>
      <c r="M21">
        <v>0.74716499999999897</v>
      </c>
      <c r="N21">
        <f t="shared" si="1"/>
        <v>1.3385615880039752</v>
      </c>
      <c r="W21" t="s">
        <v>58</v>
      </c>
      <c r="X21" t="s">
        <v>38</v>
      </c>
    </row>
    <row r="22" spans="1:27" x14ac:dyDescent="0.35">
      <c r="A22">
        <v>2</v>
      </c>
      <c r="B22">
        <v>-2</v>
      </c>
      <c r="C22">
        <v>0.5</v>
      </c>
      <c r="D22">
        <v>16385</v>
      </c>
      <c r="E22">
        <v>0.1024</v>
      </c>
      <c r="F22">
        <v>4</v>
      </c>
      <c r="G22" s="1">
        <f>24-28/60</f>
        <v>23.533333333333335</v>
      </c>
      <c r="X22" s="6" t="s">
        <v>39</v>
      </c>
    </row>
    <row r="23" spans="1:27" x14ac:dyDescent="0.35">
      <c r="A23">
        <v>2</v>
      </c>
      <c r="B23">
        <v>-1</v>
      </c>
      <c r="C23">
        <v>0</v>
      </c>
      <c r="D23">
        <v>16385</v>
      </c>
      <c r="E23">
        <v>1</v>
      </c>
      <c r="F23">
        <v>4</v>
      </c>
      <c r="G23" s="1">
        <f>1+(50+39)/60</f>
        <v>2.4833333333333334</v>
      </c>
      <c r="H23">
        <v>6.5290600000000003</v>
      </c>
      <c r="I23">
        <v>3.99962999999999</v>
      </c>
      <c r="J23" s="2">
        <v>0.99999199999999899</v>
      </c>
      <c r="K23">
        <v>1.00097999999999E-2</v>
      </c>
      <c r="L23">
        <v>0.111694</v>
      </c>
      <c r="M23">
        <v>8.0188299999999906</v>
      </c>
      <c r="N23">
        <f t="shared" si="1"/>
        <v>1.2281752656584546</v>
      </c>
      <c r="P23" s="1">
        <f>(MAX(H23:H26)/MIN(H23:H26)) - 1</f>
        <v>1.046195505176728E-2</v>
      </c>
      <c r="Q23" s="1">
        <f t="shared" ref="Q23" si="26">(MAX(I23:I26)/MIN(I23:I26)) - 1</f>
        <v>7.5776851280371371E-3</v>
      </c>
      <c r="R23" s="1">
        <f t="shared" ref="R23" si="27">(MAX(J23:J26)/MIN(J23:J26)) - 1</f>
        <v>1.4880119040860951E-3</v>
      </c>
      <c r="S23" s="1">
        <f t="shared" ref="S23" si="28">(MAX(K23:K26)/MIN(K23:K26)) - 1</f>
        <v>2.1379048532539358E-3</v>
      </c>
      <c r="T23" s="1">
        <f t="shared" ref="T23" si="29">(MAX(L23:L26)/MIN(L23:L26)) - 1</f>
        <v>4.0288645764230413E-3</v>
      </c>
      <c r="U23" s="1">
        <f t="shared" ref="U23" si="30">(MAX(M23:M26)/MIN(M23:M26)) - 1</f>
        <v>1.2869707924971774E-3</v>
      </c>
      <c r="V23" s="1">
        <f t="shared" ref="V23" si="31">(MAX(N23:N26)/MIN(N23:N26)) - 1</f>
        <v>1.0445594658181845E-2</v>
      </c>
      <c r="W23" s="5" t="s">
        <v>46</v>
      </c>
      <c r="X23" t="s">
        <v>36</v>
      </c>
    </row>
    <row r="24" spans="1:27" x14ac:dyDescent="0.35">
      <c r="A24">
        <v>2</v>
      </c>
      <c r="B24">
        <v>-1</v>
      </c>
      <c r="C24">
        <v>0</v>
      </c>
      <c r="D24">
        <v>16385</v>
      </c>
      <c r="E24">
        <v>0.40960000000000002</v>
      </c>
      <c r="F24">
        <v>4</v>
      </c>
      <c r="G24" s="1">
        <f>8-1+(11-51)/60</f>
        <v>6.333333333333333</v>
      </c>
      <c r="H24">
        <v>6.47011</v>
      </c>
      <c r="I24">
        <v>3.9695499999999901</v>
      </c>
      <c r="J24" s="2">
        <v>1.0013300000000001</v>
      </c>
      <c r="K24">
        <v>1.00249999999999E-2</v>
      </c>
      <c r="L24">
        <v>0.112</v>
      </c>
      <c r="M24">
        <v>8.0290199999999903</v>
      </c>
      <c r="N24">
        <f t="shared" si="1"/>
        <v>1.2409402622211971</v>
      </c>
      <c r="W24" s="4" t="s">
        <v>33</v>
      </c>
      <c r="X24" s="2" t="s">
        <v>54</v>
      </c>
    </row>
    <row r="25" spans="1:27" x14ac:dyDescent="0.35">
      <c r="A25">
        <v>2</v>
      </c>
      <c r="B25">
        <v>-1</v>
      </c>
      <c r="C25">
        <v>0</v>
      </c>
      <c r="D25">
        <v>16385</v>
      </c>
      <c r="E25">
        <v>0.20480000000000001</v>
      </c>
      <c r="F25">
        <v>4</v>
      </c>
      <c r="G25" s="1">
        <f>12+38/60</f>
        <v>12.633333333333333</v>
      </c>
      <c r="H25">
        <v>6.5323200000000003</v>
      </c>
      <c r="I25">
        <v>3.9749400000000001</v>
      </c>
      <c r="J25" s="2">
        <v>1.0014000000000001</v>
      </c>
      <c r="K25">
        <v>1.00249999999999E-2</v>
      </c>
      <c r="L25">
        <v>0.112</v>
      </c>
      <c r="M25">
        <v>8.0283299999999898</v>
      </c>
      <c r="N25">
        <f t="shared" si="1"/>
        <v>1.2290166433977499</v>
      </c>
      <c r="X25" s="6" t="s">
        <v>55</v>
      </c>
      <c r="AA25" s="6" t="s">
        <v>56</v>
      </c>
    </row>
    <row r="26" spans="1:27" x14ac:dyDescent="0.35">
      <c r="A26">
        <v>2</v>
      </c>
      <c r="B26">
        <v>-1</v>
      </c>
      <c r="C26">
        <v>0</v>
      </c>
      <c r="D26">
        <v>16385</v>
      </c>
      <c r="E26">
        <v>0.1024</v>
      </c>
      <c r="F26">
        <v>4</v>
      </c>
      <c r="G26" s="1">
        <f>24-28/60</f>
        <v>23.533333333333335</v>
      </c>
      <c r="H26">
        <v>6.5377999999999901</v>
      </c>
      <c r="I26">
        <v>3.98647999999999</v>
      </c>
      <c r="J26" s="2">
        <v>1.0014799999999899</v>
      </c>
      <c r="K26">
        <v>1.0031200000000001E-2</v>
      </c>
      <c r="L26">
        <v>0.11214399999999899</v>
      </c>
      <c r="M26">
        <v>8.0291499999999907</v>
      </c>
      <c r="N26">
        <f t="shared" si="1"/>
        <v>1.2281119030866656</v>
      </c>
      <c r="O26">
        <f>MAX(L19:L26)</f>
        <v>0.11214399999999899</v>
      </c>
      <c r="X26" t="s">
        <v>57</v>
      </c>
    </row>
    <row r="27" spans="1:27" x14ac:dyDescent="0.35">
      <c r="A27">
        <v>1</v>
      </c>
      <c r="B27">
        <v>-2</v>
      </c>
      <c r="C27">
        <v>0.5</v>
      </c>
      <c r="D27">
        <v>16385</v>
      </c>
      <c r="E27">
        <v>1</v>
      </c>
      <c r="F27">
        <v>8</v>
      </c>
      <c r="G27" s="1">
        <v>7</v>
      </c>
      <c r="H27">
        <v>0.18664500000000001</v>
      </c>
      <c r="I27">
        <v>7.9639300000000004</v>
      </c>
      <c r="J27">
        <v>0.55645</v>
      </c>
      <c r="K27">
        <v>5.7922399999999902E-2</v>
      </c>
      <c r="L27">
        <v>8.61815999999999E-2</v>
      </c>
      <c r="M27" s="7">
        <v>0.258353</v>
      </c>
      <c r="N27">
        <f t="shared" ref="N27:N33" si="32">M27/H27</f>
        <v>1.3841945940153768</v>
      </c>
      <c r="P27" s="1">
        <f>(MAX(H27:H30)/MIN(H27:H30)) - 1</f>
        <v>1.4457283330259418E-2</v>
      </c>
      <c r="Q27" s="1">
        <f t="shared" ref="Q27" si="33">(MAX(I27:I30)/MIN(I27:I30)) - 1</f>
        <v>8.259994834359663E-2</v>
      </c>
      <c r="R27" s="1">
        <f t="shared" ref="R27" si="34">(MAX(J27:J30)/MIN(J27:J30)) - 1</f>
        <v>1.1681193278634261E-4</v>
      </c>
      <c r="S27" s="1">
        <f t="shared" ref="S27" si="35">(MAX(K27:K30)/MIN(K27:K30)) - 1</f>
        <v>4.4887642777213799E-5</v>
      </c>
      <c r="T27" s="1">
        <f t="shared" ref="T27" si="36">(MAX(L27:L30)/MIN(L27:L30)) - 1</f>
        <v>5.0358777279613243E-4</v>
      </c>
      <c r="U27" s="1">
        <f t="shared" ref="U27" si="37">(MAX(M27:M30)/MIN(M27:M30)) - 1</f>
        <v>4.8794277903163596E-4</v>
      </c>
      <c r="V27" s="1">
        <f t="shared" ref="V27" si="38">(MAX(N27:N30)/MIN(N27:N30)) - 1</f>
        <v>1.451228300870766E-2</v>
      </c>
      <c r="W27" s="5" t="s">
        <v>47</v>
      </c>
      <c r="X27" t="s">
        <v>42</v>
      </c>
    </row>
    <row r="28" spans="1:27" x14ac:dyDescent="0.35">
      <c r="A28">
        <v>1</v>
      </c>
      <c r="B28">
        <v>-2</v>
      </c>
      <c r="C28">
        <v>0.5</v>
      </c>
      <c r="D28">
        <v>16385</v>
      </c>
      <c r="E28">
        <v>0.40960000000000002</v>
      </c>
      <c r="F28">
        <v>8</v>
      </c>
      <c r="G28" s="1">
        <f>12+40/60</f>
        <v>12.666666666666666</v>
      </c>
      <c r="H28">
        <v>0.18468200000000001</v>
      </c>
      <c r="I28">
        <v>7.3563000000000001</v>
      </c>
      <c r="J28">
        <v>0.55649000000000004</v>
      </c>
      <c r="K28">
        <v>5.79249999999999E-2</v>
      </c>
      <c r="L28">
        <v>8.6199999999999902E-2</v>
      </c>
      <c r="M28" s="7">
        <v>0.258240999999999</v>
      </c>
      <c r="N28">
        <f t="shared" si="32"/>
        <v>1.3983008631052241</v>
      </c>
      <c r="W28" s="4" t="s">
        <v>48</v>
      </c>
      <c r="X28" s="2" t="s">
        <v>43</v>
      </c>
    </row>
    <row r="29" spans="1:27" x14ac:dyDescent="0.35">
      <c r="A29">
        <v>1</v>
      </c>
      <c r="B29">
        <v>-2</v>
      </c>
      <c r="C29">
        <v>0.5</v>
      </c>
      <c r="D29">
        <v>16385</v>
      </c>
      <c r="E29">
        <v>0.20480000000000001</v>
      </c>
      <c r="F29">
        <v>8</v>
      </c>
      <c r="G29" s="1">
        <v>21</v>
      </c>
      <c r="H29">
        <v>0.18735199999999899</v>
      </c>
      <c r="I29">
        <v>7.7190300000000001</v>
      </c>
      <c r="J29">
        <v>0.55651499999999898</v>
      </c>
      <c r="K29">
        <v>5.79249999999999E-2</v>
      </c>
      <c r="L29">
        <v>8.6224999999999899E-2</v>
      </c>
      <c r="M29" s="7">
        <v>0.25822699999999899</v>
      </c>
      <c r="N29">
        <f t="shared" si="32"/>
        <v>1.3782986036978542</v>
      </c>
      <c r="X29" s="2" t="s">
        <v>44</v>
      </c>
    </row>
    <row r="30" spans="1:27" x14ac:dyDescent="0.35">
      <c r="A30">
        <v>1</v>
      </c>
      <c r="B30">
        <v>-2</v>
      </c>
      <c r="C30">
        <v>0.5</v>
      </c>
      <c r="D30">
        <v>16385</v>
      </c>
      <c r="E30">
        <v>0.1024</v>
      </c>
      <c r="F30">
        <v>8</v>
      </c>
      <c r="X30" t="s">
        <v>45</v>
      </c>
    </row>
    <row r="31" spans="1:27" x14ac:dyDescent="0.35">
      <c r="A31">
        <v>1</v>
      </c>
      <c r="B31">
        <v>-1</v>
      </c>
      <c r="C31">
        <v>0</v>
      </c>
      <c r="D31">
        <v>16385</v>
      </c>
      <c r="E31">
        <v>1</v>
      </c>
      <c r="F31">
        <v>8</v>
      </c>
      <c r="G31" s="1">
        <v>7</v>
      </c>
      <c r="H31">
        <v>1.6878500000000001</v>
      </c>
      <c r="I31">
        <v>7.80701</v>
      </c>
      <c r="J31" s="2">
        <v>0.99989600000000001</v>
      </c>
      <c r="K31">
        <v>0.100037</v>
      </c>
      <c r="L31">
        <v>0.30841099999999899</v>
      </c>
      <c r="M31">
        <v>2.0534799999999902</v>
      </c>
      <c r="N31">
        <f t="shared" si="32"/>
        <v>1.2166247000622035</v>
      </c>
      <c r="P31" s="1">
        <f>(MAX(H31:H34)/MIN(H31:H34)) - 1</f>
        <v>1.7850143223277604E-2</v>
      </c>
      <c r="Q31" s="1">
        <f t="shared" ref="Q31" si="39">(MAX(I31:I34)/MIN(I31:I34)) - 1</f>
        <v>2.0871145748881936E-2</v>
      </c>
      <c r="R31" s="1">
        <f t="shared" ref="R31" si="40">(MAX(J31:J34)/MIN(J31:J34)) - 1</f>
        <v>3.9004056421987343E-5</v>
      </c>
      <c r="S31" s="1">
        <f t="shared" ref="S31" si="41">(MAX(K31:K34)/MIN(K31:K34)) - 1</f>
        <v>1.1997000749808251E-4</v>
      </c>
      <c r="T31" s="1">
        <f t="shared" ref="T31" si="42">(MAX(L31:L34)/MIN(L31:L34)) - 1</f>
        <v>4.1794877614611536E-3</v>
      </c>
      <c r="U31" s="1">
        <f t="shared" ref="U31" si="43">(MAX(M31:M34)/MIN(M31:M34)) - 1</f>
        <v>2.8098642304767996E-3</v>
      </c>
      <c r="V31" s="1">
        <f t="shared" ref="V31" si="44">(MAX(N31:N34)/MIN(N31:N34)) - 1</f>
        <v>2.0710163932706305E-2</v>
      </c>
      <c r="W31" s="5" t="s">
        <v>47</v>
      </c>
      <c r="X31" t="s">
        <v>59</v>
      </c>
    </row>
    <row r="32" spans="1:27" x14ac:dyDescent="0.35">
      <c r="A32">
        <v>1</v>
      </c>
      <c r="B32">
        <v>-1</v>
      </c>
      <c r="C32">
        <v>0</v>
      </c>
      <c r="D32">
        <v>16385</v>
      </c>
      <c r="E32">
        <v>0.40960000000000002</v>
      </c>
      <c r="F32">
        <v>8</v>
      </c>
      <c r="G32" s="1">
        <f>12+40/60</f>
        <v>12.666666666666666</v>
      </c>
      <c r="H32">
        <v>1.65825</v>
      </c>
      <c r="I32">
        <v>7.6474000000000002</v>
      </c>
      <c r="J32" s="2">
        <v>0.99992700000000001</v>
      </c>
      <c r="K32">
        <v>0.100025</v>
      </c>
      <c r="L32">
        <v>0.30969999999999898</v>
      </c>
      <c r="M32">
        <v>2.0592499999999898</v>
      </c>
      <c r="N32">
        <f t="shared" si="32"/>
        <v>1.2418211970450714</v>
      </c>
      <c r="W32" s="4" t="s">
        <v>63</v>
      </c>
      <c r="X32" t="s">
        <v>60</v>
      </c>
    </row>
    <row r="33" spans="1:29" x14ac:dyDescent="0.35">
      <c r="A33">
        <v>1</v>
      </c>
      <c r="B33">
        <v>-1</v>
      </c>
      <c r="C33">
        <v>0</v>
      </c>
      <c r="D33">
        <v>16385</v>
      </c>
      <c r="E33">
        <v>0.20480000000000001</v>
      </c>
      <c r="F33">
        <v>8</v>
      </c>
      <c r="G33" s="1">
        <v>21</v>
      </c>
      <c r="H33">
        <v>1.67347</v>
      </c>
      <c r="I33">
        <v>7.7841300000000002</v>
      </c>
      <c r="J33" s="2">
        <v>0.99993500000000002</v>
      </c>
      <c r="K33">
        <v>0.100037</v>
      </c>
      <c r="L33">
        <v>0.30945</v>
      </c>
      <c r="M33">
        <v>2.05837</v>
      </c>
      <c r="N33">
        <f t="shared" si="32"/>
        <v>1.2300011353654383</v>
      </c>
      <c r="X33" t="s">
        <v>61</v>
      </c>
    </row>
    <row r="34" spans="1:29" x14ac:dyDescent="0.35">
      <c r="A34">
        <v>1</v>
      </c>
      <c r="B34">
        <v>-1</v>
      </c>
      <c r="C34">
        <v>0</v>
      </c>
      <c r="D34">
        <v>16385</v>
      </c>
      <c r="E34">
        <v>0.1024</v>
      </c>
      <c r="F34">
        <v>8</v>
      </c>
      <c r="O34">
        <f>MAX(L27:L34)</f>
        <v>0.30969999999999898</v>
      </c>
      <c r="X34" t="s">
        <v>62</v>
      </c>
    </row>
    <row r="35" spans="1:29" x14ac:dyDescent="0.35">
      <c r="A35">
        <v>0</v>
      </c>
      <c r="B35">
        <v>-2</v>
      </c>
      <c r="C35">
        <v>0.5</v>
      </c>
      <c r="D35">
        <v>16385</v>
      </c>
      <c r="E35">
        <v>1</v>
      </c>
      <c r="F35">
        <v>10</v>
      </c>
      <c r="G35" s="1">
        <f>5+12-11+(29-22)/60</f>
        <v>6.1166666666666663</v>
      </c>
      <c r="H35">
        <v>7.7229099999999898E-2</v>
      </c>
      <c r="I35">
        <v>9.9957899999999906</v>
      </c>
      <c r="J35">
        <v>0.52065700000000004</v>
      </c>
      <c r="K35">
        <v>0.52685499999999896</v>
      </c>
      <c r="L35">
        <v>0.57891800000000004</v>
      </c>
      <c r="M35" s="7">
        <v>0.15718699999999899</v>
      </c>
      <c r="N35">
        <f>M35/H35</f>
        <v>2.0353338314184577</v>
      </c>
      <c r="P35" s="1">
        <f>(MAX(H35:H38)/MIN(H35:H38)) - 1</f>
        <v>5.8388128592298694E-2</v>
      </c>
      <c r="Q35" s="1">
        <f t="shared" ref="Q35" si="45">(MAX(I35:I38)/MIN(I35:I38)) - 1</f>
        <v>7.5253524548113404E-3</v>
      </c>
      <c r="R35" s="1">
        <f t="shared" ref="R35" si="46">(MAX(J35:J38)/MIN(J35:J38)) - 1</f>
        <v>5.3778207147692214E-5</v>
      </c>
      <c r="S35" s="1">
        <f t="shared" ref="S35" si="47">(MAX(K35:K38)/MIN(K35:K38)) - 1</f>
        <v>5.694490580365752E-5</v>
      </c>
      <c r="T35" s="1">
        <f t="shared" ref="T35" si="48">(MAX(L35:L38)/MIN(L35:L38)) - 1</f>
        <v>7.7731215819776267E-5</v>
      </c>
      <c r="U35" s="1">
        <f t="shared" ref="U35" si="49">(MAX(M35:M38)/MIN(M35:M38)) - 1</f>
        <v>9.2331987621152578E-4</v>
      </c>
      <c r="V35" s="1">
        <f t="shared" ref="V35" si="50">(MAX(N35:N38)/MIN(N35:N38)) - 1</f>
        <v>5.7600331821285211E-2</v>
      </c>
      <c r="W35" s="5" t="s">
        <v>52</v>
      </c>
      <c r="X35" t="s">
        <v>49</v>
      </c>
    </row>
    <row r="36" spans="1:29" x14ac:dyDescent="0.35">
      <c r="A36">
        <v>0</v>
      </c>
      <c r="B36">
        <v>-2</v>
      </c>
      <c r="C36">
        <v>0.5</v>
      </c>
      <c r="D36">
        <v>16385</v>
      </c>
      <c r="E36">
        <v>0.40960000000000002</v>
      </c>
      <c r="F36">
        <v>10</v>
      </c>
      <c r="G36" s="1">
        <f>16-21/60</f>
        <v>15.65</v>
      </c>
      <c r="H36">
        <v>7.2968599999999897E-2</v>
      </c>
      <c r="I36">
        <v>9.9211299999999891</v>
      </c>
      <c r="J36">
        <v>0.52067699999999895</v>
      </c>
      <c r="K36">
        <v>0.52685000000000004</v>
      </c>
      <c r="L36">
        <v>0.57894999999999897</v>
      </c>
      <c r="M36" s="7">
        <v>0.15706999999999899</v>
      </c>
      <c r="N36">
        <f>M36/H36</f>
        <v>2.1525697354752484</v>
      </c>
      <c r="W36" s="4" t="s">
        <v>53</v>
      </c>
      <c r="X36" s="2" t="s">
        <v>50</v>
      </c>
    </row>
    <row r="37" spans="1:29" x14ac:dyDescent="0.35">
      <c r="A37">
        <v>0</v>
      </c>
      <c r="B37">
        <v>-2</v>
      </c>
      <c r="C37">
        <v>0.5</v>
      </c>
      <c r="D37">
        <v>16385</v>
      </c>
      <c r="E37">
        <v>0.20480000000000001</v>
      </c>
      <c r="F37">
        <v>10</v>
      </c>
      <c r="G37" s="1">
        <f>4+36/60-21-10/60+48</f>
        <v>31.433333333333334</v>
      </c>
      <c r="H37">
        <v>7.5592000000000006E-2</v>
      </c>
      <c r="I37">
        <v>9.9630500000000008</v>
      </c>
      <c r="J37">
        <v>0.52068499999999895</v>
      </c>
      <c r="K37">
        <v>0.52682499999999899</v>
      </c>
      <c r="L37">
        <v>0.57896300000000001</v>
      </c>
      <c r="M37" s="7">
        <v>0.15704199999999899</v>
      </c>
      <c r="N37">
        <f>M37/H37</f>
        <v>2.0774949730130037</v>
      </c>
      <c r="X37" t="s">
        <v>51</v>
      </c>
    </row>
    <row r="38" spans="1:29" x14ac:dyDescent="0.35">
      <c r="A38">
        <v>0</v>
      </c>
      <c r="B38">
        <v>-2</v>
      </c>
      <c r="C38">
        <v>0.5</v>
      </c>
      <c r="D38">
        <v>16385</v>
      </c>
      <c r="E38">
        <v>0.1024</v>
      </c>
      <c r="F38">
        <v>10</v>
      </c>
    </row>
    <row r="39" spans="1:29" x14ac:dyDescent="0.35">
      <c r="A39">
        <v>0</v>
      </c>
      <c r="B39">
        <v>-1</v>
      </c>
      <c r="C39">
        <v>0</v>
      </c>
      <c r="D39">
        <v>16385</v>
      </c>
      <c r="E39">
        <v>1</v>
      </c>
      <c r="F39">
        <v>10</v>
      </c>
    </row>
    <row r="40" spans="1:29" x14ac:dyDescent="0.35">
      <c r="A40">
        <v>0</v>
      </c>
      <c r="B40">
        <v>-1</v>
      </c>
      <c r="C40">
        <v>0</v>
      </c>
      <c r="D40">
        <v>16385</v>
      </c>
      <c r="E40">
        <v>0.40960000000000002</v>
      </c>
      <c r="F40">
        <v>10</v>
      </c>
    </row>
    <row r="41" spans="1:29" x14ac:dyDescent="0.35">
      <c r="A41">
        <v>0</v>
      </c>
      <c r="B41">
        <v>-1</v>
      </c>
      <c r="C41">
        <v>0</v>
      </c>
      <c r="D41">
        <v>16385</v>
      </c>
      <c r="E41">
        <v>0.20480000000000001</v>
      </c>
      <c r="F41">
        <v>10</v>
      </c>
    </row>
    <row r="42" spans="1:29" x14ac:dyDescent="0.35">
      <c r="A42">
        <v>0</v>
      </c>
      <c r="B42">
        <v>-1</v>
      </c>
      <c r="C42">
        <v>0</v>
      </c>
      <c r="D42">
        <v>16385</v>
      </c>
      <c r="E42">
        <v>0.1024</v>
      </c>
      <c r="F42">
        <v>10</v>
      </c>
      <c r="O42">
        <f>MAX(L35:L42)</f>
        <v>0.57896300000000001</v>
      </c>
    </row>
    <row r="43" spans="1:29" x14ac:dyDescent="0.35">
      <c r="A43">
        <v>-1</v>
      </c>
      <c r="B43">
        <v>-2</v>
      </c>
      <c r="C43">
        <v>0.5</v>
      </c>
      <c r="D43">
        <v>16385</v>
      </c>
      <c r="E43">
        <v>1</v>
      </c>
      <c r="F43">
        <v>60</v>
      </c>
      <c r="G43" s="1">
        <v>37</v>
      </c>
      <c r="H43">
        <v>5.1284299999999901E-2</v>
      </c>
      <c r="I43">
        <v>59.759300000000003</v>
      </c>
      <c r="J43">
        <v>0.50677000000000005</v>
      </c>
      <c r="K43">
        <v>5.0759299999999898</v>
      </c>
      <c r="L43">
        <v>5.2559199999999899</v>
      </c>
      <c r="M43">
        <v>0.134236999999999</v>
      </c>
      <c r="N43">
        <f t="shared" ref="N43:N44" si="51">M43/H43</f>
        <v>2.6175067223302113</v>
      </c>
      <c r="P43" s="1">
        <f>(MAX(H43:H46)/MIN(H43:H46)) - 1</f>
        <v>1.8614159696920769</v>
      </c>
      <c r="Q43" s="1">
        <f t="shared" ref="Q43" si="52">(MAX(I43:I46)/MIN(I43:I46)) - 1</f>
        <v>0.11337519096769588</v>
      </c>
      <c r="R43" s="1">
        <f t="shared" ref="R43" si="53">(MAX(J43:J46)/MIN(J43:J46)) - 1</f>
        <v>7.893127057512217E-6</v>
      </c>
      <c r="S43" s="1">
        <f t="shared" ref="S43" si="54">(MAX(K43:K46)/MIN(K43:K46)) - 1</f>
        <v>1.9700862108340544E-6</v>
      </c>
      <c r="T43" s="1">
        <f t="shared" ref="T43" si="55">(MAX(L43:L46)/MIN(L43:L46)) - 1</f>
        <v>1.5220931827375495E-5</v>
      </c>
      <c r="U43" s="1">
        <f t="shared" ref="U43" si="56">(MAX(M43:M46)/MIN(M43:M46)) - 1</f>
        <v>2.1608249880777919E-4</v>
      </c>
      <c r="V43" s="1">
        <f t="shared" ref="V43" si="57">(MAX(N43:N46)/MIN(N43:N46)) - 1</f>
        <v>1.8607978013545763</v>
      </c>
      <c r="W43" s="5" t="s">
        <v>73</v>
      </c>
      <c r="X43" s="8" t="s">
        <v>67</v>
      </c>
    </row>
    <row r="44" spans="1:29" x14ac:dyDescent="0.35">
      <c r="A44">
        <v>-1</v>
      </c>
      <c r="B44">
        <v>-2</v>
      </c>
      <c r="C44">
        <v>0.5</v>
      </c>
      <c r="D44">
        <v>16385</v>
      </c>
      <c r="E44">
        <v>0.40960000000000002</v>
      </c>
      <c r="H44">
        <v>1.7922699999999899E-2</v>
      </c>
      <c r="I44">
        <v>53.6739999999999</v>
      </c>
      <c r="J44">
        <v>0.50677399999999895</v>
      </c>
      <c r="K44">
        <v>5.0759199999999902</v>
      </c>
      <c r="L44">
        <v>5.2560000000000002</v>
      </c>
      <c r="M44">
        <v>0.13420799999999899</v>
      </c>
      <c r="N44">
        <f t="shared" si="51"/>
        <v>7.4881574762730923</v>
      </c>
      <c r="W44" s="4" t="s">
        <v>74</v>
      </c>
      <c r="X44" s="8" t="s">
        <v>69</v>
      </c>
      <c r="AC44" s="8" t="s">
        <v>71</v>
      </c>
    </row>
    <row r="45" spans="1:29" x14ac:dyDescent="0.35">
      <c r="X45" s="2" t="s">
        <v>70</v>
      </c>
      <c r="Z45" t="s">
        <v>72</v>
      </c>
      <c r="AB45" t="s">
        <v>68</v>
      </c>
    </row>
    <row r="47" spans="1:29" x14ac:dyDescent="0.35">
      <c r="A47">
        <v>-1</v>
      </c>
      <c r="B47">
        <v>-2</v>
      </c>
      <c r="C47">
        <v>0.5</v>
      </c>
      <c r="D47">
        <v>16385</v>
      </c>
      <c r="E47">
        <v>1</v>
      </c>
      <c r="F47">
        <v>60</v>
      </c>
      <c r="G47" s="1">
        <v>37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P47" s="1">
        <f>(MAX(H47:H50)/MIN(H47:H50)) - 1</f>
        <v>0</v>
      </c>
      <c r="Q47" s="1">
        <f t="shared" ref="Q47" si="58">(MAX(I47:I50)/MIN(I47:I50)) - 1</f>
        <v>0</v>
      </c>
      <c r="R47" s="1">
        <f t="shared" ref="R47" si="59">(MAX(J47:J50)/MIN(J47:J50)) - 1</f>
        <v>0</v>
      </c>
      <c r="S47" s="1">
        <f t="shared" ref="S47" si="60">(MAX(K47:K50)/MIN(K47:K50)) - 1</f>
        <v>0</v>
      </c>
      <c r="T47" s="1">
        <f t="shared" ref="T47" si="61">(MAX(L47:L50)/MIN(L47:L50)) - 1</f>
        <v>0</v>
      </c>
      <c r="U47" s="1">
        <f t="shared" ref="U47" si="62">(MAX(M47:M50)/MIN(M47:M50)) - 1</f>
        <v>0</v>
      </c>
      <c r="V47" s="1">
        <f t="shared" ref="V47" si="63">(MAX(N47:N50)/MIN(N47:N50)) - 1</f>
        <v>0</v>
      </c>
    </row>
    <row r="48" spans="1:29" x14ac:dyDescent="0.35">
      <c r="A48">
        <v>-1</v>
      </c>
      <c r="B48">
        <v>-2</v>
      </c>
      <c r="C48">
        <v>0.5</v>
      </c>
      <c r="D48">
        <v>16385</v>
      </c>
      <c r="E48">
        <v>0.40960000000000002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50" spans="1:23" x14ac:dyDescent="0.35">
      <c r="O50">
        <f>MAX(L43:L50)</f>
        <v>5.2560000000000002</v>
      </c>
    </row>
    <row r="51" spans="1:23" x14ac:dyDescent="0.35">
      <c r="A51" t="s">
        <v>64</v>
      </c>
    </row>
    <row r="52" spans="1:23" x14ac:dyDescent="0.35">
      <c r="A52">
        <v>-2</v>
      </c>
      <c r="F52">
        <v>100</v>
      </c>
      <c r="G52" s="1">
        <f>10/6*37</f>
        <v>61.666666666666671</v>
      </c>
      <c r="I52">
        <v>76</v>
      </c>
      <c r="K52">
        <v>75.72</v>
      </c>
      <c r="W52" t="s">
        <v>65</v>
      </c>
    </row>
    <row r="53" spans="1:23" x14ac:dyDescent="0.35">
      <c r="A53">
        <v>-3</v>
      </c>
      <c r="F53">
        <v>1000</v>
      </c>
      <c r="G53" s="1">
        <f>617</f>
        <v>617</v>
      </c>
      <c r="I53">
        <v>754.23</v>
      </c>
      <c r="K53">
        <v>755</v>
      </c>
      <c r="W53" t="s">
        <v>66</v>
      </c>
    </row>
  </sheetData>
  <mergeCells count="1">
    <mergeCell ref="P1:V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Abedi, Reza</dc:creator>
  <cp:lastModifiedBy>Abedi, Reza</cp:lastModifiedBy>
  <dcterms:created xsi:type="dcterms:W3CDTF">2015-06-05T18:17:20Z</dcterms:created>
  <dcterms:modified xsi:type="dcterms:W3CDTF">2023-03-09T12:45:48Z</dcterms:modified>
</cp:coreProperties>
</file>