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BuÇalışmaKitabı"/>
  <bookViews>
    <workbookView xWindow="-105" yWindow="-105" windowWidth="12810" windowHeight="7890" firstSheet="1" activeTab="10"/>
  </bookViews>
  <sheets>
    <sheet name="HAZ.23" sheetId="1" r:id="rId1"/>
    <sheet name="TEM.23 (2)" sheetId="5" r:id="rId2"/>
    <sheet name="TEM.23" sheetId="3" r:id="rId3"/>
    <sheet name="AGUSTOS" sheetId="4" r:id="rId4"/>
    <sheet name="VERI" sheetId="7" r:id="rId5"/>
    <sheet name="VERI2" sheetId="39" r:id="rId6"/>
    <sheet name="VERI3" sheetId="121" r:id="rId7"/>
    <sheet name="1.02.2024" sheetId="154" r:id="rId8"/>
    <sheet name="1.03.2024" sheetId="155" r:id="rId9"/>
    <sheet name="1.04.2024" sheetId="156" r:id="rId10"/>
    <sheet name="1.05.2024" sheetId="157" r:id="rId11"/>
  </sheets>
  <functionGroups builtInGroupCount="17"/>
  <definedNames>
    <definedName name="_xlnm._FilterDatabase" localSheetId="7" hidden="1">'1.02.2024'!$A$1:$BF$154</definedName>
    <definedName name="_xlnm._FilterDatabase" localSheetId="6" hidden="1">VERI3!#REF!</definedName>
    <definedName name="A">#REF!</definedName>
    <definedName name="AY">VERI2!#REF!</definedName>
    <definedName name="_xlnm.Extract" localSheetId="6">VERI3!#REF!</definedName>
    <definedName name="AYY">VERI2!$B$2:$B$6</definedName>
    <definedName name="B">#REF!</definedName>
    <definedName name="BIR">#REF!</definedName>
    <definedName name="D">#REF!</definedName>
    <definedName name="E">#REF!</definedName>
    <definedName name="F">#REF!</definedName>
    <definedName name="G">#REF!</definedName>
    <definedName name="GUN">VERI!$B$2:$B$8</definedName>
    <definedName name="H">#REF!</definedName>
    <definedName name="I">#REF!</definedName>
    <definedName name="ISIM">VERI!$E:$E</definedName>
    <definedName name="J">#REF!</definedName>
    <definedName name="K">#REF!</definedName>
    <definedName name="KISI">#REF!</definedName>
    <definedName name="MESA">VERI!$C$2:$C$8</definedName>
    <definedName name="_xlnm.Criteria" localSheetId="6">VERI3!#REF!</definedName>
    <definedName name="RES">VERI!$B$2:$B$3</definedName>
    <definedName name="tarih">VERI2!$A:$A</definedName>
    <definedName name="_xlnm.Print_Area" localSheetId="2">TEM.23!$A$1:$BI$54</definedName>
    <definedName name="_xlnm.Print_Area" localSheetId="1">'TEM.23 (2)'!$A$1:$BI$54</definedName>
  </definedNames>
  <calcPr calcId="144525"/>
</workbook>
</file>

<file path=xl/calcChain.xml><?xml version="1.0" encoding="utf-8"?>
<calcChain xmlns="http://schemas.openxmlformats.org/spreadsheetml/2006/main">
  <c r="BB103" i="156" l="1"/>
  <c r="AM9" i="4"/>
  <c r="AM8" i="4"/>
  <c r="AK8" i="4"/>
  <c r="AX7" i="4"/>
  <c r="AV7" i="4"/>
  <c r="AS7" i="4"/>
  <c r="AR7" i="4"/>
  <c r="AQ7" i="4"/>
  <c r="AP7" i="4"/>
  <c r="AO7" i="4"/>
  <c r="AN7" i="4"/>
  <c r="AM7" i="4"/>
  <c r="AT7" i="4" s="1"/>
  <c r="AK7" i="4"/>
  <c r="AK10" i="4" s="1"/>
  <c r="C7" i="4"/>
  <c r="AT9" i="156"/>
  <c r="AM9" i="156"/>
  <c r="AM8" i="156"/>
  <c r="AK8" i="156"/>
  <c r="AX7" i="156"/>
  <c r="AV7" i="156"/>
  <c r="AS7" i="156"/>
  <c r="AR7" i="156"/>
  <c r="AQ7" i="156"/>
  <c r="AP7" i="156"/>
  <c r="AO7" i="156"/>
  <c r="AN7" i="156"/>
  <c r="AM7" i="156"/>
  <c r="AK7" i="156"/>
  <c r="AK10" i="156" s="1"/>
  <c r="C7" i="156"/>
  <c r="AT7" i="156" l="1"/>
  <c r="AU7" i="156" s="1"/>
  <c r="AW7" i="156" s="1"/>
  <c r="BF7" i="156" s="1"/>
  <c r="AU7" i="4"/>
  <c r="AU8" i="4"/>
  <c r="AU9" i="4"/>
  <c r="AT9" i="4"/>
  <c r="AT8" i="4"/>
  <c r="AU8" i="156"/>
  <c r="AU9" i="156"/>
  <c r="AT8" i="156"/>
  <c r="AT13" i="4"/>
  <c r="AM13" i="4"/>
  <c r="AM12" i="4"/>
  <c r="AK12" i="4"/>
  <c r="AX11" i="4"/>
  <c r="AW11" i="4"/>
  <c r="AS11" i="4"/>
  <c r="AR11" i="4"/>
  <c r="AQ11" i="4"/>
  <c r="AP11" i="4"/>
  <c r="AO11" i="4"/>
  <c r="AN11" i="4"/>
  <c r="AM11" i="4"/>
  <c r="AT11" i="4" s="1"/>
  <c r="AK11" i="4"/>
  <c r="AK14" i="4" s="1"/>
  <c r="C11" i="4"/>
  <c r="AM9" i="157"/>
  <c r="AT9" i="157" s="1"/>
  <c r="AM8" i="157"/>
  <c r="AK8" i="157"/>
  <c r="AX7" i="157"/>
  <c r="AW7" i="157"/>
  <c r="AS7" i="157"/>
  <c r="AR7" i="157"/>
  <c r="AQ7" i="157"/>
  <c r="AP7" i="157"/>
  <c r="AO7" i="157"/>
  <c r="AN7" i="157"/>
  <c r="AM7" i="157"/>
  <c r="AK7" i="157"/>
  <c r="C7" i="157"/>
  <c r="AM17" i="4"/>
  <c r="AU17" i="4" s="1"/>
  <c r="AM16" i="4"/>
  <c r="AK16" i="4"/>
  <c r="AX15" i="4"/>
  <c r="AW15" i="4"/>
  <c r="AS15" i="4"/>
  <c r="AR15" i="4"/>
  <c r="AQ15" i="4"/>
  <c r="AP15" i="4"/>
  <c r="AO15" i="4"/>
  <c r="AN15" i="4"/>
  <c r="AM15" i="4"/>
  <c r="AT15" i="4" s="1"/>
  <c r="AU15" i="4" s="1"/>
  <c r="AK15" i="4"/>
  <c r="AK18" i="4" s="1"/>
  <c r="C15" i="4"/>
  <c r="AM13" i="157"/>
  <c r="AT13" i="157" s="1"/>
  <c r="AM12" i="157"/>
  <c r="AK12" i="157"/>
  <c r="AX11" i="157"/>
  <c r="AW11" i="157"/>
  <c r="AS11" i="157"/>
  <c r="AR11" i="157"/>
  <c r="AQ11" i="157"/>
  <c r="AP11" i="157"/>
  <c r="AO11" i="157"/>
  <c r="AN11" i="157"/>
  <c r="AM11" i="157"/>
  <c r="AK11" i="157"/>
  <c r="C11" i="157"/>
  <c r="AW7" i="4" l="1"/>
  <c r="BF7" i="4" s="1"/>
  <c r="AK14" i="157"/>
  <c r="AK10" i="157"/>
  <c r="AT11" i="157"/>
  <c r="AU11" i="157" s="1"/>
  <c r="AT7" i="157"/>
  <c r="AU7" i="157" s="1"/>
  <c r="AU12" i="4"/>
  <c r="AU13" i="4"/>
  <c r="AU11" i="4"/>
  <c r="AT12" i="4"/>
  <c r="AU8" i="157"/>
  <c r="AU9" i="157"/>
  <c r="AT8" i="157"/>
  <c r="AV15" i="4"/>
  <c r="BF15" i="4" s="1"/>
  <c r="AU16" i="4"/>
  <c r="AT17" i="4"/>
  <c r="AT16" i="4"/>
  <c r="AU12" i="157"/>
  <c r="AU13" i="157"/>
  <c r="AT12" i="157"/>
  <c r="AT21" i="4"/>
  <c r="AM21" i="4"/>
  <c r="AM20" i="4"/>
  <c r="AK20" i="4"/>
  <c r="AX19" i="4"/>
  <c r="AV19" i="4"/>
  <c r="AS19" i="4"/>
  <c r="AR19" i="4"/>
  <c r="AQ19" i="4"/>
  <c r="AP19" i="4"/>
  <c r="AO19" i="4"/>
  <c r="AN19" i="4"/>
  <c r="AM19" i="4"/>
  <c r="AT19" i="4" s="1"/>
  <c r="AK19" i="4"/>
  <c r="AK22" i="4" s="1"/>
  <c r="C19" i="4"/>
  <c r="AM17" i="157"/>
  <c r="AM16" i="157"/>
  <c r="AK16" i="157"/>
  <c r="AX15" i="157"/>
  <c r="AV15" i="157"/>
  <c r="AS15" i="157"/>
  <c r="AR15" i="157"/>
  <c r="AQ15" i="157"/>
  <c r="AP15" i="157"/>
  <c r="AO15" i="157"/>
  <c r="AN15" i="157"/>
  <c r="AM15" i="157"/>
  <c r="AK15" i="157"/>
  <c r="AK18" i="157" s="1"/>
  <c r="C15" i="157"/>
  <c r="AT25" i="4"/>
  <c r="AM25" i="4"/>
  <c r="AM24" i="4"/>
  <c r="AU24" i="4" s="1"/>
  <c r="AK24" i="4"/>
  <c r="AX23" i="4"/>
  <c r="AV23" i="4"/>
  <c r="AS23" i="4"/>
  <c r="AR23" i="4"/>
  <c r="AQ23" i="4"/>
  <c r="AP23" i="4"/>
  <c r="AO23" i="4"/>
  <c r="AN23" i="4"/>
  <c r="AM23" i="4"/>
  <c r="AT23" i="4" s="1"/>
  <c r="AK23" i="4"/>
  <c r="AK26" i="4" s="1"/>
  <c r="C23" i="4"/>
  <c r="AT21" i="157"/>
  <c r="AM21" i="157"/>
  <c r="AM20" i="157"/>
  <c r="AK20" i="157"/>
  <c r="AX19" i="157"/>
  <c r="AV19" i="157"/>
  <c r="AS19" i="157"/>
  <c r="AR19" i="157"/>
  <c r="AQ19" i="157"/>
  <c r="AP19" i="157"/>
  <c r="AO19" i="157"/>
  <c r="AN19" i="157"/>
  <c r="AM19" i="157"/>
  <c r="AK19" i="157"/>
  <c r="AK22" i="157" s="1"/>
  <c r="C19" i="157"/>
  <c r="AV7" i="157" l="1"/>
  <c r="BF7" i="157" s="1"/>
  <c r="AV11" i="4"/>
  <c r="BF11" i="4" s="1"/>
  <c r="AV11" i="157"/>
  <c r="BF11" i="157" s="1"/>
  <c r="AT19" i="157"/>
  <c r="AU19" i="157" s="1"/>
  <c r="AW19" i="157" s="1"/>
  <c r="BF19" i="157" s="1"/>
  <c r="AT15" i="157"/>
  <c r="AU15" i="157" s="1"/>
  <c r="AU20" i="4"/>
  <c r="AU21" i="4"/>
  <c r="AU19" i="4"/>
  <c r="AW19" i="4" s="1"/>
  <c r="BF19" i="4" s="1"/>
  <c r="AT20" i="4"/>
  <c r="AU16" i="157"/>
  <c r="AU17" i="157"/>
  <c r="AT17" i="157"/>
  <c r="AT16" i="157"/>
  <c r="AU23" i="4"/>
  <c r="AW23" i="4" s="1"/>
  <c r="BF23" i="4" s="1"/>
  <c r="AU25" i="4"/>
  <c r="AT24" i="4"/>
  <c r="AU20" i="157"/>
  <c r="AU21" i="157"/>
  <c r="AT20" i="157"/>
  <c r="AT29" i="4"/>
  <c r="AM29" i="4"/>
  <c r="AM28" i="4"/>
  <c r="AK28" i="4"/>
  <c r="AX27" i="4"/>
  <c r="AW27" i="4"/>
  <c r="AS27" i="4"/>
  <c r="AR27" i="4"/>
  <c r="AQ27" i="4"/>
  <c r="AP27" i="4"/>
  <c r="AO27" i="4"/>
  <c r="AN27" i="4"/>
  <c r="AM27" i="4"/>
  <c r="AK27" i="4"/>
  <c r="AK30" i="4" s="1"/>
  <c r="C27" i="4"/>
  <c r="AM25" i="157"/>
  <c r="AT25" i="157" s="1"/>
  <c r="AM24" i="157"/>
  <c r="AK24" i="157"/>
  <c r="AX23" i="157"/>
  <c r="AW23" i="157"/>
  <c r="AS23" i="157"/>
  <c r="AR23" i="157"/>
  <c r="AQ23" i="157"/>
  <c r="AP23" i="157"/>
  <c r="AO23" i="157"/>
  <c r="AN23" i="157"/>
  <c r="AM23" i="157"/>
  <c r="AK23" i="157"/>
  <c r="C23" i="157"/>
  <c r="AK26" i="157" l="1"/>
  <c r="AW15" i="157"/>
  <c r="BF15" i="157" s="1"/>
  <c r="AT23" i="157"/>
  <c r="AU23" i="157" s="1"/>
  <c r="AT27" i="4"/>
  <c r="AU27" i="4" s="1"/>
  <c r="AU28" i="4"/>
  <c r="AU29" i="4"/>
  <c r="AT28" i="4"/>
  <c r="AU24" i="157"/>
  <c r="AU25" i="157"/>
  <c r="AT24" i="157"/>
  <c r="AV23" i="157" l="1"/>
  <c r="BF23" i="157" s="1"/>
  <c r="AV27" i="4"/>
  <c r="BF27" i="4" s="1"/>
  <c r="AM33" i="4"/>
  <c r="AT33" i="4" s="1"/>
  <c r="AM32" i="4"/>
  <c r="AK32" i="4"/>
  <c r="AW31" i="4"/>
  <c r="AV31" i="4"/>
  <c r="AS31" i="4"/>
  <c r="AR31" i="4"/>
  <c r="AQ31" i="4"/>
  <c r="AP31" i="4"/>
  <c r="AO31" i="4"/>
  <c r="AN31" i="4"/>
  <c r="AM31" i="4"/>
  <c r="AK31" i="4"/>
  <c r="AK34" i="4" s="1"/>
  <c r="C31" i="4"/>
  <c r="AM29" i="157"/>
  <c r="AM28" i="157"/>
  <c r="AK28" i="157"/>
  <c r="AW27" i="157"/>
  <c r="AV27" i="157"/>
  <c r="AS27" i="157"/>
  <c r="AR27" i="157"/>
  <c r="AQ27" i="157"/>
  <c r="AP27" i="157"/>
  <c r="AO27" i="157"/>
  <c r="AN27" i="157"/>
  <c r="AM27" i="157"/>
  <c r="AK27" i="157"/>
  <c r="C27" i="157"/>
  <c r="AM137" i="157"/>
  <c r="AM136" i="157"/>
  <c r="AK136" i="157"/>
  <c r="AX135" i="157"/>
  <c r="AV135" i="157"/>
  <c r="AS135" i="157"/>
  <c r="AR135" i="157"/>
  <c r="AQ135" i="157"/>
  <c r="AP135" i="157"/>
  <c r="AO135" i="157"/>
  <c r="AN135" i="157"/>
  <c r="AM135" i="157"/>
  <c r="AK135" i="157"/>
  <c r="C135" i="157"/>
  <c r="AM133" i="157"/>
  <c r="AM132" i="157"/>
  <c r="AT132" i="157" s="1"/>
  <c r="AK132" i="157"/>
  <c r="AX131" i="157"/>
  <c r="AV131" i="157"/>
  <c r="AS131" i="157"/>
  <c r="AR131" i="157"/>
  <c r="AQ131" i="157"/>
  <c r="AP131" i="157"/>
  <c r="AO131" i="157"/>
  <c r="AN131" i="157"/>
  <c r="AM131" i="157"/>
  <c r="AK131" i="157"/>
  <c r="C131" i="157"/>
  <c r="AU132" i="157" s="1"/>
  <c r="AM129" i="157"/>
  <c r="AM128" i="157"/>
  <c r="AT128" i="157" s="1"/>
  <c r="AK128" i="157"/>
  <c r="AX127" i="157"/>
  <c r="AV127" i="157"/>
  <c r="AS127" i="157"/>
  <c r="AR127" i="157"/>
  <c r="AQ127" i="157"/>
  <c r="AP127" i="157"/>
  <c r="AO127" i="157"/>
  <c r="AN127" i="157"/>
  <c r="AM127" i="157"/>
  <c r="AK127" i="157"/>
  <c r="C127" i="157"/>
  <c r="AU128" i="157" s="1"/>
  <c r="AM125" i="157"/>
  <c r="AT125" i="157" s="1"/>
  <c r="AM124" i="157"/>
  <c r="AT124" i="157" s="1"/>
  <c r="AK124" i="157"/>
  <c r="AX123" i="157"/>
  <c r="AV123" i="157"/>
  <c r="AS123" i="157"/>
  <c r="AR123" i="157"/>
  <c r="AQ123" i="157"/>
  <c r="AP123" i="157"/>
  <c r="AO123" i="157"/>
  <c r="AN123" i="157"/>
  <c r="AM123" i="157"/>
  <c r="AK123" i="157"/>
  <c r="C123" i="157"/>
  <c r="AU124" i="157" s="1"/>
  <c r="AM121" i="157"/>
  <c r="AM120" i="157"/>
  <c r="AK120" i="157"/>
  <c r="AX119" i="157"/>
  <c r="AV119" i="157"/>
  <c r="AS119" i="157"/>
  <c r="AR119" i="157"/>
  <c r="AQ119" i="157"/>
  <c r="AP119" i="157"/>
  <c r="AO119" i="157"/>
  <c r="AN119" i="157"/>
  <c r="AM119" i="157"/>
  <c r="AK119" i="157"/>
  <c r="C119" i="157"/>
  <c r="AM117" i="157"/>
  <c r="AM116" i="157"/>
  <c r="AT116" i="157" s="1"/>
  <c r="AK116" i="157"/>
  <c r="AX115" i="157"/>
  <c r="AV115" i="157"/>
  <c r="AS115" i="157"/>
  <c r="AR115" i="157"/>
  <c r="AQ115" i="157"/>
  <c r="AP115" i="157"/>
  <c r="AO115" i="157"/>
  <c r="AN115" i="157"/>
  <c r="AM115" i="157"/>
  <c r="AK115" i="157"/>
  <c r="C115" i="157"/>
  <c r="AU116" i="157" s="1"/>
  <c r="AM113" i="157"/>
  <c r="AT113" i="157" s="1"/>
  <c r="AM112" i="157"/>
  <c r="AT112" i="157" s="1"/>
  <c r="AK112" i="157"/>
  <c r="AX111" i="157"/>
  <c r="AV111" i="157"/>
  <c r="AS111" i="157"/>
  <c r="AR111" i="157"/>
  <c r="AQ111" i="157"/>
  <c r="AP111" i="157"/>
  <c r="AO111" i="157"/>
  <c r="AN111" i="157"/>
  <c r="AM111" i="157"/>
  <c r="AK111" i="157"/>
  <c r="C111" i="157"/>
  <c r="AU112" i="157" s="1"/>
  <c r="AM109" i="157"/>
  <c r="AT109" i="157" s="1"/>
  <c r="AM108" i="157"/>
  <c r="AK108" i="157"/>
  <c r="AX107" i="157"/>
  <c r="AV107" i="157"/>
  <c r="AS107" i="157"/>
  <c r="AR107" i="157"/>
  <c r="AQ107" i="157"/>
  <c r="AP107" i="157"/>
  <c r="AO107" i="157"/>
  <c r="AN107" i="157"/>
  <c r="AM107" i="157"/>
  <c r="AK107" i="157"/>
  <c r="C107" i="157"/>
  <c r="AM105" i="157"/>
  <c r="AM104" i="157"/>
  <c r="AT104" i="157" s="1"/>
  <c r="AK104" i="157"/>
  <c r="AX103" i="157"/>
  <c r="AV103" i="157"/>
  <c r="AS103" i="157"/>
  <c r="AR103" i="157"/>
  <c r="AQ103" i="157"/>
  <c r="AP103" i="157"/>
  <c r="AO103" i="157"/>
  <c r="AN103" i="157"/>
  <c r="AM103" i="157"/>
  <c r="AK103" i="157"/>
  <c r="C103" i="157"/>
  <c r="AU104" i="157" s="1"/>
  <c r="AM101" i="157"/>
  <c r="AM100" i="157"/>
  <c r="AT100" i="157" s="1"/>
  <c r="AK100" i="157"/>
  <c r="AX99" i="157"/>
  <c r="AV99" i="157"/>
  <c r="AS99" i="157"/>
  <c r="AR99" i="157"/>
  <c r="AQ99" i="157"/>
  <c r="AP99" i="157"/>
  <c r="AO99" i="157"/>
  <c r="AN99" i="157"/>
  <c r="AM99" i="157"/>
  <c r="AK99" i="157"/>
  <c r="C99" i="157"/>
  <c r="AU100" i="157" s="1"/>
  <c r="AM97" i="157"/>
  <c r="AT97" i="157" s="1"/>
  <c r="AM96" i="157"/>
  <c r="AT96" i="157" s="1"/>
  <c r="AK96" i="157"/>
  <c r="AX95" i="157"/>
  <c r="AV95" i="157"/>
  <c r="AS95" i="157"/>
  <c r="AR95" i="157"/>
  <c r="AQ95" i="157"/>
  <c r="AP95" i="157"/>
  <c r="AO95" i="157"/>
  <c r="AN95" i="157"/>
  <c r="AM95" i="157"/>
  <c r="AK95" i="157"/>
  <c r="C95" i="157"/>
  <c r="AM93" i="157"/>
  <c r="AM92" i="157"/>
  <c r="AT92" i="157" s="1"/>
  <c r="AK92" i="157"/>
  <c r="AX91" i="157"/>
  <c r="AV91" i="157"/>
  <c r="AS91" i="157"/>
  <c r="AR91" i="157"/>
  <c r="AQ91" i="157"/>
  <c r="AP91" i="157"/>
  <c r="AO91" i="157"/>
  <c r="AN91" i="157"/>
  <c r="AM91" i="157"/>
  <c r="AK91" i="157"/>
  <c r="C91" i="157"/>
  <c r="AU92" i="157" s="1"/>
  <c r="AM89" i="157"/>
  <c r="AM88" i="157"/>
  <c r="AT88" i="157" s="1"/>
  <c r="AK88" i="157"/>
  <c r="AK90" i="157" s="1"/>
  <c r="AX87" i="157"/>
  <c r="AV87" i="157"/>
  <c r="AS87" i="157"/>
  <c r="AR87" i="157"/>
  <c r="AQ87" i="157"/>
  <c r="AP87" i="157"/>
  <c r="AO87" i="157"/>
  <c r="AN87" i="157"/>
  <c r="AM87" i="157"/>
  <c r="C87" i="157"/>
  <c r="AM85" i="157"/>
  <c r="AT85" i="157" s="1"/>
  <c r="AM84" i="157"/>
  <c r="AT84" i="157" s="1"/>
  <c r="AK84" i="157"/>
  <c r="AX83" i="157"/>
  <c r="AV83" i="157"/>
  <c r="AS83" i="157"/>
  <c r="AR83" i="157"/>
  <c r="AQ83" i="157"/>
  <c r="AP83" i="157"/>
  <c r="AO83" i="157"/>
  <c r="AN83" i="157"/>
  <c r="AM83" i="157"/>
  <c r="AK83" i="157"/>
  <c r="C83" i="157"/>
  <c r="AM81" i="157"/>
  <c r="AM80" i="157"/>
  <c r="AK80" i="157"/>
  <c r="AX79" i="157"/>
  <c r="AW79" i="157"/>
  <c r="AS79" i="157"/>
  <c r="AR79" i="157"/>
  <c r="AQ79" i="157"/>
  <c r="AP79" i="157"/>
  <c r="AO79" i="157"/>
  <c r="AN79" i="157"/>
  <c r="AM79" i="157"/>
  <c r="AK79" i="157"/>
  <c r="C79" i="157"/>
  <c r="AM77" i="157"/>
  <c r="AM76" i="157"/>
  <c r="AT76" i="157" s="1"/>
  <c r="AK76" i="157"/>
  <c r="AX75" i="157"/>
  <c r="AW75" i="157"/>
  <c r="AS75" i="157"/>
  <c r="AR75" i="157"/>
  <c r="AQ75" i="157"/>
  <c r="AP75" i="157"/>
  <c r="AO75" i="157"/>
  <c r="AN75" i="157"/>
  <c r="AM75" i="157"/>
  <c r="AK75" i="157"/>
  <c r="C75" i="157"/>
  <c r="AU76" i="157" s="1"/>
  <c r="AM73" i="157"/>
  <c r="AT73" i="157" s="1"/>
  <c r="AM72" i="157"/>
  <c r="AK72" i="157"/>
  <c r="AX71" i="157"/>
  <c r="AW71" i="157"/>
  <c r="AS71" i="157"/>
  <c r="AR71" i="157"/>
  <c r="AQ71" i="157"/>
  <c r="AP71" i="157"/>
  <c r="AO71" i="157"/>
  <c r="AN71" i="157"/>
  <c r="AM71" i="157"/>
  <c r="AK71" i="157"/>
  <c r="C71" i="157"/>
  <c r="AM69" i="157"/>
  <c r="AT69" i="157" s="1"/>
  <c r="AM68" i="157"/>
  <c r="AT68" i="157" s="1"/>
  <c r="AK68" i="157"/>
  <c r="AX67" i="157"/>
  <c r="AW67" i="157"/>
  <c r="AS67" i="157"/>
  <c r="AR67" i="157"/>
  <c r="AQ67" i="157"/>
  <c r="AP67" i="157"/>
  <c r="AO67" i="157"/>
  <c r="AN67" i="157"/>
  <c r="AM67" i="157"/>
  <c r="AK67" i="157"/>
  <c r="C67" i="157"/>
  <c r="AU68" i="157" s="1"/>
  <c r="AM65" i="157"/>
  <c r="AT65" i="157" s="1"/>
  <c r="AM64" i="157"/>
  <c r="AK64" i="157"/>
  <c r="AX63" i="157"/>
  <c r="AW63" i="157"/>
  <c r="AS63" i="157"/>
  <c r="AR63" i="157"/>
  <c r="AQ63" i="157"/>
  <c r="AP63" i="157"/>
  <c r="AO63" i="157"/>
  <c r="AN63" i="157"/>
  <c r="AM63" i="157"/>
  <c r="AK63" i="157"/>
  <c r="C63" i="157"/>
  <c r="AK62" i="157"/>
  <c r="AM61" i="157"/>
  <c r="AT61" i="157" s="1"/>
  <c r="AM60" i="157"/>
  <c r="AT60" i="157" s="1"/>
  <c r="AX59" i="157"/>
  <c r="AW59" i="157"/>
  <c r="AS59" i="157"/>
  <c r="AR59" i="157"/>
  <c r="AQ59" i="157"/>
  <c r="AP59" i="157"/>
  <c r="AO59" i="157"/>
  <c r="AN59" i="157"/>
  <c r="AM59" i="157"/>
  <c r="C59" i="157"/>
  <c r="AM57" i="157"/>
  <c r="AM56" i="157"/>
  <c r="AT56" i="157" s="1"/>
  <c r="AK56" i="157"/>
  <c r="AX55" i="157"/>
  <c r="AW55" i="157"/>
  <c r="AS55" i="157"/>
  <c r="AR55" i="157"/>
  <c r="AQ55" i="157"/>
  <c r="AP55" i="157"/>
  <c r="AO55" i="157"/>
  <c r="AN55" i="157"/>
  <c r="AM55" i="157"/>
  <c r="AK55" i="157"/>
  <c r="C55" i="157"/>
  <c r="AU56" i="157" s="1"/>
  <c r="AM53" i="157"/>
  <c r="AT53" i="157" s="1"/>
  <c r="AM52" i="157"/>
  <c r="AT52" i="157" s="1"/>
  <c r="AK52" i="157"/>
  <c r="AX51" i="157"/>
  <c r="AW51" i="157"/>
  <c r="AS51" i="157"/>
  <c r="AR51" i="157"/>
  <c r="AQ51" i="157"/>
  <c r="AP51" i="157"/>
  <c r="AO51" i="157"/>
  <c r="AN51" i="157"/>
  <c r="AM51" i="157"/>
  <c r="AK51" i="157"/>
  <c r="C51" i="157"/>
  <c r="AM49" i="157"/>
  <c r="AT49" i="157" s="1"/>
  <c r="AM48" i="157"/>
  <c r="AT48" i="157" s="1"/>
  <c r="AK48" i="157"/>
  <c r="AX47" i="157"/>
  <c r="AW47" i="157"/>
  <c r="AS47" i="157"/>
  <c r="AR47" i="157"/>
  <c r="AQ47" i="157"/>
  <c r="AP47" i="157"/>
  <c r="AO47" i="157"/>
  <c r="AN47" i="157"/>
  <c r="AM47" i="157"/>
  <c r="AK47" i="157"/>
  <c r="C47" i="157"/>
  <c r="AU48" i="157" s="1"/>
  <c r="AM45" i="157"/>
  <c r="AT45" i="157" s="1"/>
  <c r="AM44" i="157"/>
  <c r="AK44" i="157"/>
  <c r="AX43" i="157"/>
  <c r="AW43" i="157"/>
  <c r="AS43" i="157"/>
  <c r="AR43" i="157"/>
  <c r="AQ43" i="157"/>
  <c r="AP43" i="157"/>
  <c r="AO43" i="157"/>
  <c r="AN43" i="157"/>
  <c r="AM43" i="157"/>
  <c r="AK43" i="157"/>
  <c r="C43" i="157"/>
  <c r="AM41" i="157"/>
  <c r="AM40" i="157"/>
  <c r="AT40" i="157" s="1"/>
  <c r="AK40" i="157"/>
  <c r="AX39" i="157"/>
  <c r="AW39" i="157"/>
  <c r="AS39" i="157"/>
  <c r="AR39" i="157"/>
  <c r="AQ39" i="157"/>
  <c r="AP39" i="157"/>
  <c r="AO39" i="157"/>
  <c r="AN39" i="157"/>
  <c r="AM39" i="157"/>
  <c r="AK39" i="157"/>
  <c r="C39" i="157"/>
  <c r="AU40" i="157" s="1"/>
  <c r="AM37" i="157"/>
  <c r="AT37" i="157" s="1"/>
  <c r="AM36" i="157"/>
  <c r="AT36" i="157" s="1"/>
  <c r="AK36" i="157"/>
  <c r="AX35" i="157"/>
  <c r="AW35" i="157"/>
  <c r="AS35" i="157"/>
  <c r="AR35" i="157"/>
  <c r="AQ35" i="157"/>
  <c r="AP35" i="157"/>
  <c r="AO35" i="157"/>
  <c r="AN35" i="157"/>
  <c r="AM35" i="157"/>
  <c r="AK35" i="157"/>
  <c r="C35" i="157"/>
  <c r="AU36" i="157" s="1"/>
  <c r="AM33" i="157"/>
  <c r="AT33" i="157" s="1"/>
  <c r="AM32" i="157"/>
  <c r="AK32" i="157"/>
  <c r="AX31" i="157"/>
  <c r="AV31" i="157"/>
  <c r="AS31" i="157"/>
  <c r="AR31" i="157"/>
  <c r="AQ31" i="157"/>
  <c r="AP31" i="157"/>
  <c r="AO31" i="157"/>
  <c r="AN31" i="157"/>
  <c r="AM31" i="157"/>
  <c r="AK31" i="157"/>
  <c r="C31" i="157"/>
  <c r="AM5" i="157"/>
  <c r="AM4" i="157"/>
  <c r="AT4" i="157" s="1"/>
  <c r="AK4" i="157"/>
  <c r="AX3" i="157"/>
  <c r="AW3" i="157"/>
  <c r="AS3" i="157"/>
  <c r="AR3" i="157"/>
  <c r="AQ3" i="157"/>
  <c r="AP3" i="157"/>
  <c r="AO3" i="157"/>
  <c r="AN3" i="157"/>
  <c r="AM3" i="157"/>
  <c r="AK3" i="157"/>
  <c r="C3" i="157"/>
  <c r="AU4" i="157" s="1"/>
  <c r="BE2" i="157"/>
  <c r="BD2" i="157"/>
  <c r="BC2" i="157"/>
  <c r="BB2" i="157"/>
  <c r="BA2" i="157"/>
  <c r="AZ2" i="157"/>
  <c r="AY2" i="157"/>
  <c r="AJ1" i="157"/>
  <c r="AI1" i="157"/>
  <c r="AH1" i="157"/>
  <c r="AG1" i="157"/>
  <c r="AF1" i="157"/>
  <c r="AE1" i="157"/>
  <c r="AD1" i="157"/>
  <c r="AC1" i="157"/>
  <c r="AB1" i="157"/>
  <c r="AA1" i="157"/>
  <c r="Z1" i="157"/>
  <c r="Y1" i="157"/>
  <c r="X1" i="157"/>
  <c r="W1" i="157"/>
  <c r="V1" i="157"/>
  <c r="U1" i="157"/>
  <c r="T1" i="157"/>
  <c r="S1" i="157"/>
  <c r="R1" i="157"/>
  <c r="Q1" i="157"/>
  <c r="P1" i="157"/>
  <c r="O1" i="157"/>
  <c r="N1" i="157"/>
  <c r="M1" i="157"/>
  <c r="L1" i="157"/>
  <c r="K1" i="157"/>
  <c r="J1" i="157"/>
  <c r="I1" i="157"/>
  <c r="H1" i="157"/>
  <c r="G1" i="157"/>
  <c r="F1" i="157"/>
  <c r="E1" i="157"/>
  <c r="AU96" i="157" l="1"/>
  <c r="AK30" i="157"/>
  <c r="AU129" i="157"/>
  <c r="AU101" i="157"/>
  <c r="AU117" i="157"/>
  <c r="AK50" i="157"/>
  <c r="AK58" i="157"/>
  <c r="AK82" i="157"/>
  <c r="AU88" i="157"/>
  <c r="AK98" i="157"/>
  <c r="AU105" i="157"/>
  <c r="AK114" i="157"/>
  <c r="AK126" i="157"/>
  <c r="AT31" i="4"/>
  <c r="AU31" i="4" s="1"/>
  <c r="AK6" i="157"/>
  <c r="AU33" i="157"/>
  <c r="AU41" i="157"/>
  <c r="AU89" i="157"/>
  <c r="AU5" i="157"/>
  <c r="AK34" i="157"/>
  <c r="AU57" i="157"/>
  <c r="AT87" i="157"/>
  <c r="AU87" i="157" s="1"/>
  <c r="AT103" i="157"/>
  <c r="AU103" i="157" s="1"/>
  <c r="AU109" i="157"/>
  <c r="AT131" i="157"/>
  <c r="AU131" i="157" s="1"/>
  <c r="AT31" i="157"/>
  <c r="AU31" i="157" s="1"/>
  <c r="AK54" i="157"/>
  <c r="AK86" i="157"/>
  <c r="AK102" i="157"/>
  <c r="AK118" i="157"/>
  <c r="AK130" i="157"/>
  <c r="AK138" i="157"/>
  <c r="AU72" i="157"/>
  <c r="AU80" i="157"/>
  <c r="AU136" i="157"/>
  <c r="AT35" i="157"/>
  <c r="AU35" i="157" s="1"/>
  <c r="AU52" i="157"/>
  <c r="AU81" i="157"/>
  <c r="AT99" i="157"/>
  <c r="AU99" i="157" s="1"/>
  <c r="AT101" i="157"/>
  <c r="AU108" i="157"/>
  <c r="AT115" i="157"/>
  <c r="AU115" i="157" s="1"/>
  <c r="AW115" i="157" s="1"/>
  <c r="BF115" i="157" s="1"/>
  <c r="AT117" i="157"/>
  <c r="AU120" i="157"/>
  <c r="AT127" i="157"/>
  <c r="AU127" i="157" s="1"/>
  <c r="AT129" i="157"/>
  <c r="AU137" i="157"/>
  <c r="AT27" i="157"/>
  <c r="AU27" i="157" s="1"/>
  <c r="AK46" i="157"/>
  <c r="AU45" i="157"/>
  <c r="AU60" i="157"/>
  <c r="AU64" i="157"/>
  <c r="AK70" i="157"/>
  <c r="AK74" i="157"/>
  <c r="AT72" i="157"/>
  <c r="AK78" i="157"/>
  <c r="AT81" i="157"/>
  <c r="AT83" i="157"/>
  <c r="AU83" i="157" s="1"/>
  <c r="AK94" i="157"/>
  <c r="AU93" i="157"/>
  <c r="AT95" i="157"/>
  <c r="AU95" i="157" s="1"/>
  <c r="AK110" i="157"/>
  <c r="AT111" i="157"/>
  <c r="AU111" i="157" s="1"/>
  <c r="AK122" i="157"/>
  <c r="AU121" i="157"/>
  <c r="AT123" i="157"/>
  <c r="AU123" i="157" s="1"/>
  <c r="AT135" i="157"/>
  <c r="AU135" i="157" s="1"/>
  <c r="AT137" i="157"/>
  <c r="AU37" i="157"/>
  <c r="AU44" i="157"/>
  <c r="AK38" i="157"/>
  <c r="AK42" i="157"/>
  <c r="AT47" i="157"/>
  <c r="AU47" i="157" s="1"/>
  <c r="AU49" i="157"/>
  <c r="AK66" i="157"/>
  <c r="AU65" i="157"/>
  <c r="AT71" i="157"/>
  <c r="AU71" i="157" s="1"/>
  <c r="AU77" i="157"/>
  <c r="AU85" i="157"/>
  <c r="AU84" i="157"/>
  <c r="AT91" i="157"/>
  <c r="AU91" i="157" s="1"/>
  <c r="AT93" i="157"/>
  <c r="AK106" i="157"/>
  <c r="AT119" i="157"/>
  <c r="AU119" i="157" s="1"/>
  <c r="AT121" i="157"/>
  <c r="AK134" i="157"/>
  <c r="AU133" i="157"/>
  <c r="AW131" i="157" s="1"/>
  <c r="BF131" i="157" s="1"/>
  <c r="AT107" i="157"/>
  <c r="AU107" i="157" s="1"/>
  <c r="AT79" i="157"/>
  <c r="AU79" i="157" s="1"/>
  <c r="AT75" i="157"/>
  <c r="AU75" i="157" s="1"/>
  <c r="AV75" i="157" s="1"/>
  <c r="BF75" i="157" s="1"/>
  <c r="AU73" i="157"/>
  <c r="AT67" i="157"/>
  <c r="AU67" i="157" s="1"/>
  <c r="AT63" i="157"/>
  <c r="AU63" i="157" s="1"/>
  <c r="AT59" i="157"/>
  <c r="AU59" i="157" s="1"/>
  <c r="AT55" i="157"/>
  <c r="AU55" i="157" s="1"/>
  <c r="AU53" i="157"/>
  <c r="AT51" i="157"/>
  <c r="AU51" i="157" s="1"/>
  <c r="AT43" i="157"/>
  <c r="AU43" i="157" s="1"/>
  <c r="AV43" i="157" s="1"/>
  <c r="BF43" i="157" s="1"/>
  <c r="AT39" i="157"/>
  <c r="AU39" i="157" s="1"/>
  <c r="AV39" i="157" s="1"/>
  <c r="BF39" i="157" s="1"/>
  <c r="AT3" i="157"/>
  <c r="AU3" i="157" s="1"/>
  <c r="AU32" i="157"/>
  <c r="AU32" i="4"/>
  <c r="AU33" i="4"/>
  <c r="AT32" i="4"/>
  <c r="AU28" i="157"/>
  <c r="AU29" i="157"/>
  <c r="AT29" i="157"/>
  <c r="AT28" i="157"/>
  <c r="AU61" i="157"/>
  <c r="AU69" i="157"/>
  <c r="AU97" i="157"/>
  <c r="AU113" i="157"/>
  <c r="AU125" i="157"/>
  <c r="AT5" i="157"/>
  <c r="AT32" i="157"/>
  <c r="AT41" i="157"/>
  <c r="AT44" i="157"/>
  <c r="AT57" i="157"/>
  <c r="AT64" i="157"/>
  <c r="AT77" i="157"/>
  <c r="AT80" i="157"/>
  <c r="AT89" i="157"/>
  <c r="AT105" i="157"/>
  <c r="AT108" i="157"/>
  <c r="AT120" i="157"/>
  <c r="AT133" i="157"/>
  <c r="AT136" i="157"/>
  <c r="AM37" i="4"/>
  <c r="AM36" i="4"/>
  <c r="AK36" i="4"/>
  <c r="AX35" i="4"/>
  <c r="AV35" i="4"/>
  <c r="AS35" i="4"/>
  <c r="AR35" i="4"/>
  <c r="AQ35" i="4"/>
  <c r="AP35" i="4"/>
  <c r="AO35" i="4"/>
  <c r="AN35" i="4"/>
  <c r="AM35" i="4"/>
  <c r="AK35" i="4"/>
  <c r="AK38" i="4" s="1"/>
  <c r="C35" i="4"/>
  <c r="AT13" i="156"/>
  <c r="AM13" i="156"/>
  <c r="AM12" i="156"/>
  <c r="AK12" i="156"/>
  <c r="AX11" i="156"/>
  <c r="AV11" i="156"/>
  <c r="AS11" i="156"/>
  <c r="AR11" i="156"/>
  <c r="AQ11" i="156"/>
  <c r="AP11" i="156"/>
  <c r="AO11" i="156"/>
  <c r="AN11" i="156"/>
  <c r="AM11" i="156"/>
  <c r="AK11" i="156"/>
  <c r="AK14" i="156" s="1"/>
  <c r="C11" i="156"/>
  <c r="AW127" i="157" l="1"/>
  <c r="BF127" i="157" s="1"/>
  <c r="AW95" i="157"/>
  <c r="BF95" i="157" s="1"/>
  <c r="AV67" i="157"/>
  <c r="BF67" i="157" s="1"/>
  <c r="AW99" i="157"/>
  <c r="BF99" i="157" s="1"/>
  <c r="AV3" i="157"/>
  <c r="BF3" i="157" s="1"/>
  <c r="AW87" i="157"/>
  <c r="BF87" i="157" s="1"/>
  <c r="AW119" i="157"/>
  <c r="BF119" i="157" s="1"/>
  <c r="AW111" i="157"/>
  <c r="BF111" i="157" s="1"/>
  <c r="AV71" i="157"/>
  <c r="BF71" i="157" s="1"/>
  <c r="AW103" i="157"/>
  <c r="BF103" i="157" s="1"/>
  <c r="AX31" i="4"/>
  <c r="BF31" i="4" s="1"/>
  <c r="AT35" i="4"/>
  <c r="AU35" i="4" s="1"/>
  <c r="AV35" i="157"/>
  <c r="BF35" i="157" s="1"/>
  <c r="AV79" i="157"/>
  <c r="BF79" i="157" s="1"/>
  <c r="AW83" i="157"/>
  <c r="BF83" i="157" s="1"/>
  <c r="AV59" i="157"/>
  <c r="BF59" i="157" s="1"/>
  <c r="AV55" i="157"/>
  <c r="BF55" i="157" s="1"/>
  <c r="AW107" i="157"/>
  <c r="BF107" i="157" s="1"/>
  <c r="AW91" i="157"/>
  <c r="BF91" i="157" s="1"/>
  <c r="AV47" i="157"/>
  <c r="BF47" i="157" s="1"/>
  <c r="AV51" i="157"/>
  <c r="BF51" i="157" s="1"/>
  <c r="AV63" i="157"/>
  <c r="BF63" i="157" s="1"/>
  <c r="AW123" i="157"/>
  <c r="BF123" i="157" s="1"/>
  <c r="AX27" i="157"/>
  <c r="AX2" i="157" s="1"/>
  <c r="AW135" i="157"/>
  <c r="BF135" i="157" s="1"/>
  <c r="AW31" i="157"/>
  <c r="BF31" i="157" s="1"/>
  <c r="AT11" i="156"/>
  <c r="AU11" i="156" s="1"/>
  <c r="AU36" i="4"/>
  <c r="AU37" i="4"/>
  <c r="AT37" i="4"/>
  <c r="AT36" i="4"/>
  <c r="AU12" i="156"/>
  <c r="AU13" i="156"/>
  <c r="AT12" i="156"/>
  <c r="AY2" i="156"/>
  <c r="AZ2" i="156"/>
  <c r="BA2" i="156"/>
  <c r="BB2" i="156"/>
  <c r="BC2" i="156"/>
  <c r="BD2" i="156"/>
  <c r="BE2" i="156"/>
  <c r="AY2" i="155"/>
  <c r="AZ2" i="155"/>
  <c r="BA2" i="155"/>
  <c r="BB2" i="155"/>
  <c r="BC2" i="155"/>
  <c r="BD2" i="155"/>
  <c r="BE2" i="155"/>
  <c r="AW35" i="4" l="1"/>
  <c r="BF35" i="4" s="1"/>
  <c r="AV2" i="157"/>
  <c r="BF27" i="157"/>
  <c r="BF2" i="157" s="1"/>
  <c r="AW2" i="157"/>
  <c r="AW11" i="156"/>
  <c r="BF11" i="156" s="1"/>
  <c r="AM129" i="156"/>
  <c r="AT129" i="156" s="1"/>
  <c r="AM128" i="156"/>
  <c r="AT128" i="156" s="1"/>
  <c r="AK128" i="156"/>
  <c r="AX127" i="156"/>
  <c r="AV127" i="156"/>
  <c r="AS127" i="156"/>
  <c r="AR127" i="156"/>
  <c r="AQ127" i="156"/>
  <c r="AP127" i="156"/>
  <c r="AO127" i="156"/>
  <c r="AN127" i="156"/>
  <c r="AM127" i="156"/>
  <c r="AK127" i="156"/>
  <c r="C127" i="156"/>
  <c r="AU128" i="156" s="1"/>
  <c r="AM125" i="156"/>
  <c r="AT125" i="156" s="1"/>
  <c r="AM124" i="156"/>
  <c r="AT124" i="156" s="1"/>
  <c r="AK124" i="156"/>
  <c r="AX123" i="156"/>
  <c r="AV123" i="156"/>
  <c r="AS123" i="156"/>
  <c r="AR123" i="156"/>
  <c r="AQ123" i="156"/>
  <c r="AP123" i="156"/>
  <c r="AO123" i="156"/>
  <c r="AN123" i="156"/>
  <c r="AM123" i="156"/>
  <c r="AK123" i="156"/>
  <c r="C123" i="156"/>
  <c r="AU124" i="156" s="1"/>
  <c r="AM121" i="156"/>
  <c r="AM120" i="156"/>
  <c r="AT120" i="156" s="1"/>
  <c r="AK120" i="156"/>
  <c r="AX119" i="156"/>
  <c r="AV119" i="156"/>
  <c r="AS119" i="156"/>
  <c r="AR119" i="156"/>
  <c r="AQ119" i="156"/>
  <c r="AP119" i="156"/>
  <c r="AO119" i="156"/>
  <c r="AN119" i="156"/>
  <c r="AM119" i="156"/>
  <c r="AK119" i="156"/>
  <c r="C119" i="156"/>
  <c r="AU120" i="156" s="1"/>
  <c r="AM117" i="156"/>
  <c r="AM116" i="156"/>
  <c r="AT116" i="156" s="1"/>
  <c r="AK116" i="156"/>
  <c r="AX115" i="156"/>
  <c r="AV115" i="156"/>
  <c r="AS115" i="156"/>
  <c r="AR115" i="156"/>
  <c r="AQ115" i="156"/>
  <c r="AP115" i="156"/>
  <c r="AO115" i="156"/>
  <c r="AN115" i="156"/>
  <c r="AM115" i="156"/>
  <c r="AK115" i="156"/>
  <c r="C115" i="156"/>
  <c r="AU116" i="156" s="1"/>
  <c r="AM113" i="156"/>
  <c r="AT113" i="156" s="1"/>
  <c r="AM112" i="156"/>
  <c r="AT112" i="156" s="1"/>
  <c r="AK112" i="156"/>
  <c r="AX111" i="156"/>
  <c r="AV111" i="156"/>
  <c r="AS111" i="156"/>
  <c r="AR111" i="156"/>
  <c r="AQ111" i="156"/>
  <c r="AP111" i="156"/>
  <c r="AO111" i="156"/>
  <c r="AN111" i="156"/>
  <c r="AM111" i="156"/>
  <c r="AK111" i="156"/>
  <c r="C111" i="156"/>
  <c r="AU112" i="156" s="1"/>
  <c r="AM109" i="156"/>
  <c r="AM108" i="156"/>
  <c r="AK108" i="156"/>
  <c r="AX107" i="156"/>
  <c r="AV107" i="156"/>
  <c r="AS107" i="156"/>
  <c r="AR107" i="156"/>
  <c r="AQ107" i="156"/>
  <c r="AP107" i="156"/>
  <c r="AO107" i="156"/>
  <c r="AN107" i="156"/>
  <c r="AM107" i="156"/>
  <c r="AK107" i="156"/>
  <c r="C107" i="156"/>
  <c r="AM105" i="156"/>
  <c r="AM104" i="156"/>
  <c r="AT104" i="156" s="1"/>
  <c r="AK104" i="156"/>
  <c r="AX103" i="156"/>
  <c r="AV103" i="156"/>
  <c r="AS103" i="156"/>
  <c r="AR103" i="156"/>
  <c r="AQ103" i="156"/>
  <c r="AP103" i="156"/>
  <c r="AO103" i="156"/>
  <c r="AN103" i="156"/>
  <c r="AM103" i="156"/>
  <c r="AK103" i="156"/>
  <c r="C103" i="156"/>
  <c r="AU104" i="156" s="1"/>
  <c r="AM101" i="156"/>
  <c r="AT101" i="156" s="1"/>
  <c r="AM100" i="156"/>
  <c r="AT100" i="156" s="1"/>
  <c r="AK100" i="156"/>
  <c r="AX99" i="156"/>
  <c r="AV99" i="156"/>
  <c r="AS99" i="156"/>
  <c r="AR99" i="156"/>
  <c r="AQ99" i="156"/>
  <c r="AP99" i="156"/>
  <c r="AO99" i="156"/>
  <c r="AN99" i="156"/>
  <c r="AM99" i="156"/>
  <c r="AK99" i="156"/>
  <c r="C99" i="156"/>
  <c r="AU100" i="156" s="1"/>
  <c r="AM97" i="156"/>
  <c r="AT97" i="156" s="1"/>
  <c r="AM96" i="156"/>
  <c r="AK96" i="156"/>
  <c r="AV95" i="156"/>
  <c r="AS95" i="156"/>
  <c r="AR95" i="156"/>
  <c r="AQ95" i="156"/>
  <c r="AP95" i="156"/>
  <c r="AO95" i="156"/>
  <c r="AN95" i="156"/>
  <c r="AM95" i="156"/>
  <c r="AK95" i="156"/>
  <c r="C95" i="156"/>
  <c r="AM93" i="156"/>
  <c r="AM92" i="156"/>
  <c r="AK92" i="156"/>
  <c r="AX91" i="156"/>
  <c r="AV91" i="156"/>
  <c r="AS91" i="156"/>
  <c r="AR91" i="156"/>
  <c r="AQ91" i="156"/>
  <c r="AP91" i="156"/>
  <c r="AO91" i="156"/>
  <c r="AN91" i="156"/>
  <c r="AM91" i="156"/>
  <c r="AK91" i="156"/>
  <c r="C91" i="156"/>
  <c r="AM89" i="156"/>
  <c r="AM88" i="156"/>
  <c r="AT88" i="156" s="1"/>
  <c r="AK88" i="156"/>
  <c r="AX87" i="156"/>
  <c r="AV87" i="156"/>
  <c r="AS87" i="156"/>
  <c r="AR87" i="156"/>
  <c r="AQ87" i="156"/>
  <c r="AP87" i="156"/>
  <c r="AO87" i="156"/>
  <c r="AN87" i="156"/>
  <c r="AM87" i="156"/>
  <c r="AK87" i="156"/>
  <c r="C87" i="156"/>
  <c r="AU88" i="156" s="1"/>
  <c r="AM85" i="156"/>
  <c r="AT85" i="156" s="1"/>
  <c r="AM84" i="156"/>
  <c r="AT84" i="156" s="1"/>
  <c r="AK84" i="156"/>
  <c r="AX83" i="156"/>
  <c r="AV83" i="156"/>
  <c r="AS83" i="156"/>
  <c r="AR83" i="156"/>
  <c r="AQ83" i="156"/>
  <c r="AP83" i="156"/>
  <c r="AO83" i="156"/>
  <c r="AN83" i="156"/>
  <c r="AM83" i="156"/>
  <c r="AK83" i="156"/>
  <c r="C83" i="156"/>
  <c r="AU84" i="156" s="1"/>
  <c r="AM81" i="156"/>
  <c r="AT81" i="156" s="1"/>
  <c r="AM80" i="156"/>
  <c r="AT80" i="156" s="1"/>
  <c r="AK80" i="156"/>
  <c r="AX79" i="156"/>
  <c r="AV79" i="156"/>
  <c r="AS79" i="156"/>
  <c r="AR79" i="156"/>
  <c r="AQ79" i="156"/>
  <c r="AP79" i="156"/>
  <c r="AO79" i="156"/>
  <c r="AN79" i="156"/>
  <c r="AM79" i="156"/>
  <c r="AK79" i="156"/>
  <c r="C79" i="156"/>
  <c r="AM77" i="156"/>
  <c r="AT77" i="156" s="1"/>
  <c r="AM76" i="156"/>
  <c r="AK76" i="156"/>
  <c r="AK78" i="156" s="1"/>
  <c r="AX75" i="156"/>
  <c r="AV75" i="156"/>
  <c r="AS75" i="156"/>
  <c r="AR75" i="156"/>
  <c r="AQ75" i="156"/>
  <c r="AP75" i="156"/>
  <c r="AO75" i="156"/>
  <c r="AN75" i="156"/>
  <c r="AM75" i="156"/>
  <c r="C75" i="156"/>
  <c r="AM73" i="156"/>
  <c r="AT73" i="156" s="1"/>
  <c r="AM72" i="156"/>
  <c r="AT72" i="156" s="1"/>
  <c r="AK72" i="156"/>
  <c r="AX71" i="156"/>
  <c r="AV71" i="156"/>
  <c r="AS71" i="156"/>
  <c r="AR71" i="156"/>
  <c r="AQ71" i="156"/>
  <c r="AP71" i="156"/>
  <c r="AO71" i="156"/>
  <c r="AN71" i="156"/>
  <c r="AM71" i="156"/>
  <c r="AK71" i="156"/>
  <c r="C71" i="156"/>
  <c r="AU72" i="156" s="1"/>
  <c r="AM69" i="156"/>
  <c r="AM68" i="156"/>
  <c r="AT68" i="156" s="1"/>
  <c r="AK68" i="156"/>
  <c r="AX67" i="156"/>
  <c r="AW67" i="156"/>
  <c r="AS67" i="156"/>
  <c r="AR67" i="156"/>
  <c r="AQ67" i="156"/>
  <c r="AP67" i="156"/>
  <c r="AO67" i="156"/>
  <c r="AN67" i="156"/>
  <c r="AM67" i="156"/>
  <c r="AK67" i="156"/>
  <c r="C67" i="156"/>
  <c r="AU68" i="156" s="1"/>
  <c r="AM65" i="156"/>
  <c r="AT65" i="156" s="1"/>
  <c r="AM64" i="156"/>
  <c r="AT64" i="156" s="1"/>
  <c r="AK64" i="156"/>
  <c r="AW63" i="156"/>
  <c r="AS63" i="156"/>
  <c r="AR63" i="156"/>
  <c r="AQ63" i="156"/>
  <c r="AP63" i="156"/>
  <c r="AO63" i="156"/>
  <c r="AN63" i="156"/>
  <c r="AM63" i="156"/>
  <c r="AK63" i="156"/>
  <c r="C63" i="156"/>
  <c r="AU64" i="156" s="1"/>
  <c r="AM61" i="156"/>
  <c r="AT61" i="156" s="1"/>
  <c r="AM60" i="156"/>
  <c r="AK60" i="156"/>
  <c r="AX59" i="156"/>
  <c r="AW59" i="156"/>
  <c r="AS59" i="156"/>
  <c r="AR59" i="156"/>
  <c r="AQ59" i="156"/>
  <c r="AP59" i="156"/>
  <c r="AO59" i="156"/>
  <c r="AN59" i="156"/>
  <c r="AM59" i="156"/>
  <c r="AK59" i="156"/>
  <c r="C59" i="156"/>
  <c r="AM57" i="156"/>
  <c r="AM56" i="156"/>
  <c r="AK56" i="156"/>
  <c r="AX55" i="156"/>
  <c r="AW55" i="156"/>
  <c r="AS55" i="156"/>
  <c r="AR55" i="156"/>
  <c r="AQ55" i="156"/>
  <c r="AP55" i="156"/>
  <c r="AO55" i="156"/>
  <c r="AN55" i="156"/>
  <c r="AM55" i="156"/>
  <c r="AK55" i="156"/>
  <c r="C55" i="156"/>
  <c r="AM53" i="156"/>
  <c r="AM52" i="156"/>
  <c r="AK52" i="156"/>
  <c r="AX51" i="156"/>
  <c r="AW51" i="156"/>
  <c r="AS51" i="156"/>
  <c r="AR51" i="156"/>
  <c r="AQ51" i="156"/>
  <c r="AP51" i="156"/>
  <c r="AO51" i="156"/>
  <c r="AN51" i="156"/>
  <c r="AM51" i="156"/>
  <c r="AK51" i="156"/>
  <c r="C51" i="156"/>
  <c r="AM49" i="156"/>
  <c r="AT49" i="156" s="1"/>
  <c r="AM48" i="156"/>
  <c r="AT48" i="156" s="1"/>
  <c r="AK48" i="156"/>
  <c r="AX47" i="156"/>
  <c r="AW47" i="156"/>
  <c r="AS47" i="156"/>
  <c r="AR47" i="156"/>
  <c r="AQ47" i="156"/>
  <c r="AP47" i="156"/>
  <c r="AO47" i="156"/>
  <c r="AN47" i="156"/>
  <c r="AM47" i="156"/>
  <c r="AK47" i="156"/>
  <c r="C47" i="156"/>
  <c r="AU48" i="156" s="1"/>
  <c r="AK46" i="156"/>
  <c r="AM45" i="156"/>
  <c r="AT45" i="156" s="1"/>
  <c r="AM44" i="156"/>
  <c r="AX43" i="156"/>
  <c r="AW43" i="156"/>
  <c r="AS43" i="156"/>
  <c r="AR43" i="156"/>
  <c r="AQ43" i="156"/>
  <c r="AP43" i="156"/>
  <c r="AO43" i="156"/>
  <c r="AN43" i="156"/>
  <c r="AM43" i="156"/>
  <c r="C43" i="156"/>
  <c r="AM41" i="156"/>
  <c r="AT41" i="156" s="1"/>
  <c r="AM40" i="156"/>
  <c r="AT40" i="156" s="1"/>
  <c r="AK40" i="156"/>
  <c r="AW39" i="156"/>
  <c r="AS39" i="156"/>
  <c r="AR39" i="156"/>
  <c r="AQ39" i="156"/>
  <c r="AP39" i="156"/>
  <c r="AO39" i="156"/>
  <c r="AN39" i="156"/>
  <c r="AM39" i="156"/>
  <c r="AK39" i="156"/>
  <c r="C39" i="156"/>
  <c r="AU40" i="156" s="1"/>
  <c r="AM37" i="156"/>
  <c r="AT37" i="156" s="1"/>
  <c r="AM36" i="156"/>
  <c r="AK36" i="156"/>
  <c r="AX35" i="156"/>
  <c r="AW35" i="156"/>
  <c r="AS35" i="156"/>
  <c r="AR35" i="156"/>
  <c r="AQ35" i="156"/>
  <c r="AP35" i="156"/>
  <c r="AO35" i="156"/>
  <c r="AN35" i="156"/>
  <c r="AM35" i="156"/>
  <c r="AK35" i="156"/>
  <c r="C35" i="156"/>
  <c r="AM33" i="156"/>
  <c r="AM32" i="156"/>
  <c r="AT32" i="156" s="1"/>
  <c r="AK32" i="156"/>
  <c r="AX31" i="156"/>
  <c r="AW31" i="156"/>
  <c r="AS31" i="156"/>
  <c r="AR31" i="156"/>
  <c r="AQ31" i="156"/>
  <c r="AP31" i="156"/>
  <c r="AO31" i="156"/>
  <c r="AN31" i="156"/>
  <c r="AM31" i="156"/>
  <c r="AK31" i="156"/>
  <c r="C31" i="156"/>
  <c r="AU32" i="156" s="1"/>
  <c r="AM29" i="156"/>
  <c r="AT29" i="156" s="1"/>
  <c r="AM28" i="156"/>
  <c r="AT28" i="156" s="1"/>
  <c r="AK28" i="156"/>
  <c r="AX27" i="156"/>
  <c r="AW27" i="156"/>
  <c r="AS27" i="156"/>
  <c r="AR27" i="156"/>
  <c r="AQ27" i="156"/>
  <c r="AP27" i="156"/>
  <c r="AO27" i="156"/>
  <c r="AN27" i="156"/>
  <c r="AM27" i="156"/>
  <c r="AK27" i="156"/>
  <c r="C27" i="156"/>
  <c r="AU28" i="156" s="1"/>
  <c r="AM25" i="156"/>
  <c r="AT25" i="156" s="1"/>
  <c r="AM24" i="156"/>
  <c r="AT24" i="156" s="1"/>
  <c r="AK24" i="156"/>
  <c r="AX23" i="156"/>
  <c r="AW23" i="156"/>
  <c r="AS23" i="156"/>
  <c r="AR23" i="156"/>
  <c r="AQ23" i="156"/>
  <c r="AP23" i="156"/>
  <c r="AO23" i="156"/>
  <c r="AN23" i="156"/>
  <c r="AM23" i="156"/>
  <c r="AK23" i="156"/>
  <c r="C23" i="156"/>
  <c r="AU24" i="156" s="1"/>
  <c r="AM21" i="156"/>
  <c r="AM20" i="156"/>
  <c r="AT20" i="156" s="1"/>
  <c r="AK20" i="156"/>
  <c r="AX19" i="156"/>
  <c r="AW19" i="156"/>
  <c r="AS19" i="156"/>
  <c r="AR19" i="156"/>
  <c r="AQ19" i="156"/>
  <c r="AP19" i="156"/>
  <c r="AO19" i="156"/>
  <c r="AN19" i="156"/>
  <c r="AM19" i="156"/>
  <c r="AK19" i="156"/>
  <c r="C19" i="156"/>
  <c r="AU20" i="156" s="1"/>
  <c r="AM17" i="156"/>
  <c r="AT17" i="156" s="1"/>
  <c r="AM16" i="156"/>
  <c r="AK16" i="156"/>
  <c r="AX15" i="156"/>
  <c r="AW15" i="156"/>
  <c r="AS15" i="156"/>
  <c r="AR15" i="156"/>
  <c r="AQ15" i="156"/>
  <c r="AP15" i="156"/>
  <c r="AO15" i="156"/>
  <c r="AN15" i="156"/>
  <c r="AM15" i="156"/>
  <c r="AK15" i="156"/>
  <c r="C15" i="156"/>
  <c r="AM5" i="156"/>
  <c r="AM4" i="156"/>
  <c r="AT4" i="156" s="1"/>
  <c r="AK4" i="156"/>
  <c r="AX3" i="156"/>
  <c r="AW3" i="156"/>
  <c r="AS3" i="156"/>
  <c r="AR3" i="156"/>
  <c r="AQ3" i="156"/>
  <c r="AP3" i="156"/>
  <c r="AO3" i="156"/>
  <c r="AN3" i="156"/>
  <c r="AM3" i="156"/>
  <c r="AK3" i="156"/>
  <c r="C3" i="156"/>
  <c r="AU4" i="156" s="1"/>
  <c r="AJ1" i="156"/>
  <c r="AI1" i="156"/>
  <c r="AH1" i="156"/>
  <c r="AG1" i="156"/>
  <c r="AF1" i="156"/>
  <c r="AE1" i="156"/>
  <c r="AD1" i="156"/>
  <c r="AC1" i="156"/>
  <c r="AB1" i="156"/>
  <c r="AA1" i="156"/>
  <c r="Z1" i="156"/>
  <c r="Y1" i="156"/>
  <c r="X1" i="156"/>
  <c r="W1" i="156"/>
  <c r="V1" i="156"/>
  <c r="U1" i="156"/>
  <c r="T1" i="156"/>
  <c r="S1" i="156"/>
  <c r="R1" i="156"/>
  <c r="Q1" i="156"/>
  <c r="P1" i="156"/>
  <c r="O1" i="156"/>
  <c r="N1" i="156"/>
  <c r="M1" i="156"/>
  <c r="L1" i="156"/>
  <c r="K1" i="156"/>
  <c r="J1" i="156"/>
  <c r="I1" i="156"/>
  <c r="H1" i="156"/>
  <c r="G1" i="156"/>
  <c r="F1" i="156"/>
  <c r="E1" i="156"/>
  <c r="AU1" i="157" l="1"/>
  <c r="AU2" i="157" s="1"/>
  <c r="AK90" i="156"/>
  <c r="AK98" i="156"/>
  <c r="AK122" i="156"/>
  <c r="AK126" i="156"/>
  <c r="AK74" i="156"/>
  <c r="AU17" i="156"/>
  <c r="AU37" i="156"/>
  <c r="AK30" i="156"/>
  <c r="AU105" i="156"/>
  <c r="AK86" i="156"/>
  <c r="AU81" i="156"/>
  <c r="AU97" i="156"/>
  <c r="AK110" i="156"/>
  <c r="AK26" i="156"/>
  <c r="AK34" i="156"/>
  <c r="AK50" i="156"/>
  <c r="AU53" i="156"/>
  <c r="AK62" i="156"/>
  <c r="AU89" i="156"/>
  <c r="AU41" i="156"/>
  <c r="AU57" i="156"/>
  <c r="AU76" i="156"/>
  <c r="AU93" i="156"/>
  <c r="AU25" i="156"/>
  <c r="AU109" i="156"/>
  <c r="AU117" i="156"/>
  <c r="AU96" i="156"/>
  <c r="AU21" i="156"/>
  <c r="AU29" i="156"/>
  <c r="AU33" i="156"/>
  <c r="AU45" i="156"/>
  <c r="AU56" i="156"/>
  <c r="AU80" i="156"/>
  <c r="AU92" i="156"/>
  <c r="AT109" i="156"/>
  <c r="AK42" i="156"/>
  <c r="AK58" i="156"/>
  <c r="AK82" i="156"/>
  <c r="AK94" i="156"/>
  <c r="AK106" i="156"/>
  <c r="AK118" i="156"/>
  <c r="AU121" i="156"/>
  <c r="AK130" i="156"/>
  <c r="AU36" i="156"/>
  <c r="AK38" i="156"/>
  <c r="AU44" i="156"/>
  <c r="AU52" i="156"/>
  <c r="AU61" i="156"/>
  <c r="AU60" i="156"/>
  <c r="AK66" i="156"/>
  <c r="AK70" i="156"/>
  <c r="AU69" i="156"/>
  <c r="AU77" i="156"/>
  <c r="AT93" i="156"/>
  <c r="AK102" i="156"/>
  <c r="AU108" i="156"/>
  <c r="AK114" i="156"/>
  <c r="AT117" i="156"/>
  <c r="AT115" i="156"/>
  <c r="AU115" i="156" s="1"/>
  <c r="AT96" i="156"/>
  <c r="AT91" i="156"/>
  <c r="AU91" i="156" s="1"/>
  <c r="AT127" i="156"/>
  <c r="AU127" i="156" s="1"/>
  <c r="AT99" i="156"/>
  <c r="AU99" i="156" s="1"/>
  <c r="AT63" i="156"/>
  <c r="AU63" i="156" s="1"/>
  <c r="AX63" i="156" s="1"/>
  <c r="AT52" i="156"/>
  <c r="AK54" i="156"/>
  <c r="AK22" i="156"/>
  <c r="AK18" i="156"/>
  <c r="AT35" i="156"/>
  <c r="AU35" i="156" s="1"/>
  <c r="AT23" i="156"/>
  <c r="AU23" i="156" s="1"/>
  <c r="AT83" i="156"/>
  <c r="AU83" i="156" s="1"/>
  <c r="AT123" i="156"/>
  <c r="AU123" i="156" s="1"/>
  <c r="AT107" i="156"/>
  <c r="AU107" i="156" s="1"/>
  <c r="AT79" i="156"/>
  <c r="AU79" i="156" s="1"/>
  <c r="AT75" i="156"/>
  <c r="AU75" i="156" s="1"/>
  <c r="AT119" i="156"/>
  <c r="AU119" i="156" s="1"/>
  <c r="AT111" i="156"/>
  <c r="AU111" i="156" s="1"/>
  <c r="AT103" i="156"/>
  <c r="AU103" i="156" s="1"/>
  <c r="AT95" i="156"/>
  <c r="AU95" i="156" s="1"/>
  <c r="AX95" i="156" s="1"/>
  <c r="AT87" i="156"/>
  <c r="AU87" i="156" s="1"/>
  <c r="AT71" i="156"/>
  <c r="AU71" i="156" s="1"/>
  <c r="AT67" i="156"/>
  <c r="AU67" i="156" s="1"/>
  <c r="AT59" i="156"/>
  <c r="AU59" i="156" s="1"/>
  <c r="AT55" i="156"/>
  <c r="AU55" i="156" s="1"/>
  <c r="AT51" i="156"/>
  <c r="AU51" i="156" s="1"/>
  <c r="AT47" i="156"/>
  <c r="AU47" i="156" s="1"/>
  <c r="AT43" i="156"/>
  <c r="AU43" i="156" s="1"/>
  <c r="AT39" i="156"/>
  <c r="AU39" i="156" s="1"/>
  <c r="AX39" i="156" s="1"/>
  <c r="AT31" i="156"/>
  <c r="AU31" i="156" s="1"/>
  <c r="AT27" i="156"/>
  <c r="AU27" i="156" s="1"/>
  <c r="AT19" i="156"/>
  <c r="AU19" i="156" s="1"/>
  <c r="AT15" i="156"/>
  <c r="AU15" i="156" s="1"/>
  <c r="AT3" i="156"/>
  <c r="AU3" i="156" s="1"/>
  <c r="AK6" i="156"/>
  <c r="AU5" i="156"/>
  <c r="AT5" i="156"/>
  <c r="AU16" i="156"/>
  <c r="AU49" i="156"/>
  <c r="AU65" i="156"/>
  <c r="AU73" i="156"/>
  <c r="AU85" i="156"/>
  <c r="AU101" i="156"/>
  <c r="AU129" i="156"/>
  <c r="AT16" i="156"/>
  <c r="AT33" i="156"/>
  <c r="AT36" i="156"/>
  <c r="AT44" i="156"/>
  <c r="AT57" i="156"/>
  <c r="AT60" i="156"/>
  <c r="AT69" i="156"/>
  <c r="AU113" i="156"/>
  <c r="AU125" i="156"/>
  <c r="AT21" i="156"/>
  <c r="AT53" i="156"/>
  <c r="AT56" i="156"/>
  <c r="AT76" i="156"/>
  <c r="AT89" i="156"/>
  <c r="AT92" i="156"/>
  <c r="AT105" i="156"/>
  <c r="AT108" i="156"/>
  <c r="AT121" i="156"/>
  <c r="AX59" i="154"/>
  <c r="AW59" i="154"/>
  <c r="AV59" i="154"/>
  <c r="AX2" i="156" l="1"/>
  <c r="AV51" i="156"/>
  <c r="BF51" i="156" s="1"/>
  <c r="AV55" i="156"/>
  <c r="BF55" i="156" s="1"/>
  <c r="AW87" i="156"/>
  <c r="BF87" i="156" s="1"/>
  <c r="AV19" i="156"/>
  <c r="BF19" i="156" s="1"/>
  <c r="AW107" i="156"/>
  <c r="BF107" i="156" s="1"/>
  <c r="AV43" i="156"/>
  <c r="BF43" i="156" s="1"/>
  <c r="AW95" i="156"/>
  <c r="BF95" i="156" s="1"/>
  <c r="AV67" i="156"/>
  <c r="BF67" i="156" s="1"/>
  <c r="AW103" i="156"/>
  <c r="BF103" i="156" s="1"/>
  <c r="AV59" i="156"/>
  <c r="BF59" i="156" s="1"/>
  <c r="AV31" i="156"/>
  <c r="BF31" i="156" s="1"/>
  <c r="AV23" i="156"/>
  <c r="BF23" i="156" s="1"/>
  <c r="AV39" i="156"/>
  <c r="BF39" i="156" s="1"/>
  <c r="AW119" i="156"/>
  <c r="BF119" i="156" s="1"/>
  <c r="AV35" i="156"/>
  <c r="AW91" i="156"/>
  <c r="BF91" i="156" s="1"/>
  <c r="AW79" i="156"/>
  <c r="BF79" i="156" s="1"/>
  <c r="AW115" i="156"/>
  <c r="BF115" i="156" s="1"/>
  <c r="AV47" i="156"/>
  <c r="BF47" i="156" s="1"/>
  <c r="AW123" i="156"/>
  <c r="BF123" i="156" s="1"/>
  <c r="AV27" i="156"/>
  <c r="BF27" i="156" s="1"/>
  <c r="AV3" i="156"/>
  <c r="BF3" i="156" s="1"/>
  <c r="AW75" i="156"/>
  <c r="BF75" i="156" s="1"/>
  <c r="AV15" i="156"/>
  <c r="BF15" i="156" s="1"/>
  <c r="AW127" i="156"/>
  <c r="BF127" i="156" s="1"/>
  <c r="AV63" i="156"/>
  <c r="BF63" i="156" s="1"/>
  <c r="AW99" i="156"/>
  <c r="BF99" i="156" s="1"/>
  <c r="AW83" i="156"/>
  <c r="BF83" i="156" s="1"/>
  <c r="AW111" i="156"/>
  <c r="BF111" i="156" s="1"/>
  <c r="AW71" i="156"/>
  <c r="BF59" i="154"/>
  <c r="C39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19" i="4"/>
  <c r="C123" i="4"/>
  <c r="C127" i="4"/>
  <c r="C131" i="4"/>
  <c r="C135" i="4"/>
  <c r="C139" i="4"/>
  <c r="C7" i="155"/>
  <c r="C11" i="155"/>
  <c r="C15" i="155"/>
  <c r="C19" i="155"/>
  <c r="C23" i="155"/>
  <c r="C27" i="155"/>
  <c r="C31" i="155"/>
  <c r="C35" i="155"/>
  <c r="C39" i="155"/>
  <c r="C43" i="155"/>
  <c r="C47" i="155"/>
  <c r="C51" i="155"/>
  <c r="C55" i="155"/>
  <c r="C59" i="155"/>
  <c r="C63" i="155"/>
  <c r="C67" i="155"/>
  <c r="C71" i="155"/>
  <c r="C75" i="155"/>
  <c r="C79" i="155"/>
  <c r="C83" i="155"/>
  <c r="C87" i="155"/>
  <c r="C91" i="155"/>
  <c r="C95" i="155"/>
  <c r="C99" i="155"/>
  <c r="C103" i="155"/>
  <c r="C107" i="155"/>
  <c r="C111" i="155"/>
  <c r="C115" i="155"/>
  <c r="C119" i="155"/>
  <c r="C123" i="155"/>
  <c r="C127" i="155"/>
  <c r="C131" i="155"/>
  <c r="C135" i="155"/>
  <c r="C139" i="155"/>
  <c r="C143" i="155"/>
  <c r="C147" i="155"/>
  <c r="C151" i="155"/>
  <c r="C155" i="155"/>
  <c r="C127" i="154"/>
  <c r="C123" i="154"/>
  <c r="BF71" i="156" l="1"/>
  <c r="AW2" i="156"/>
  <c r="BF35" i="156"/>
  <c r="BF2" i="156" s="1"/>
  <c r="AV2" i="156"/>
  <c r="AM23" i="154"/>
  <c r="AJ19" i="154"/>
  <c r="AK23" i="154"/>
  <c r="AM19" i="154"/>
  <c r="BG6" i="156" l="1"/>
  <c r="AU1" i="156"/>
  <c r="AU2" i="156" s="1"/>
  <c r="C75" i="154"/>
  <c r="AZ2" i="154" l="1"/>
  <c r="AY2" i="154"/>
  <c r="BD2" i="154"/>
  <c r="BE2" i="154"/>
  <c r="BC2" i="154"/>
  <c r="AV71" i="154"/>
  <c r="BB35" i="154"/>
  <c r="BB2" i="154" s="1"/>
  <c r="BA2" i="154"/>
  <c r="AM9" i="155" l="1"/>
  <c r="AM8" i="155"/>
  <c r="AK8" i="155"/>
  <c r="AW7" i="155"/>
  <c r="AV7" i="155"/>
  <c r="AS7" i="155"/>
  <c r="AR7" i="155"/>
  <c r="AQ7" i="155"/>
  <c r="AP7" i="155"/>
  <c r="AO7" i="155"/>
  <c r="AN7" i="155"/>
  <c r="AM7" i="155"/>
  <c r="AK7" i="155"/>
  <c r="AK10" i="155" s="1"/>
  <c r="AT7" i="155" l="1"/>
  <c r="AU7" i="155" s="1"/>
  <c r="AU8" i="155"/>
  <c r="AU9" i="155"/>
  <c r="AT9" i="155"/>
  <c r="AT8" i="155"/>
  <c r="AM41" i="4"/>
  <c r="AU41" i="4" s="1"/>
  <c r="AM40" i="4"/>
  <c r="AK40" i="4"/>
  <c r="AX39" i="4"/>
  <c r="AW39" i="4"/>
  <c r="AS39" i="4"/>
  <c r="AR39" i="4"/>
  <c r="AQ39" i="4"/>
  <c r="AP39" i="4"/>
  <c r="AO39" i="4"/>
  <c r="AN39" i="4"/>
  <c r="AM39" i="4"/>
  <c r="AK39" i="4"/>
  <c r="AT13" i="155"/>
  <c r="AM13" i="155"/>
  <c r="AM12" i="155"/>
  <c r="AK12" i="155"/>
  <c r="AX11" i="155"/>
  <c r="AW11" i="155"/>
  <c r="AS11" i="155"/>
  <c r="AR11" i="155"/>
  <c r="AQ11" i="155"/>
  <c r="AP11" i="155"/>
  <c r="AO11" i="155"/>
  <c r="AN11" i="155"/>
  <c r="AM11" i="155"/>
  <c r="AK11" i="155"/>
  <c r="AU13" i="155"/>
  <c r="AK42" i="4" l="1"/>
  <c r="AT39" i="4"/>
  <c r="AU39" i="4" s="1"/>
  <c r="AX7" i="155"/>
  <c r="BF7" i="155" s="1"/>
  <c r="AK14" i="155"/>
  <c r="AT11" i="155"/>
  <c r="AU11" i="155" s="1"/>
  <c r="AU40" i="4"/>
  <c r="AT41" i="4"/>
  <c r="AT40" i="4"/>
  <c r="AU12" i="155"/>
  <c r="AT12" i="155"/>
  <c r="AM17" i="155"/>
  <c r="AM16" i="155"/>
  <c r="AK16" i="155"/>
  <c r="AW15" i="155"/>
  <c r="AV15" i="155"/>
  <c r="AS15" i="155"/>
  <c r="AR15" i="155"/>
  <c r="AQ15" i="155"/>
  <c r="AP15" i="155"/>
  <c r="AO15" i="155"/>
  <c r="AN15" i="155"/>
  <c r="AM15" i="155"/>
  <c r="AK15" i="155"/>
  <c r="AK18" i="155" s="1"/>
  <c r="AM157" i="155"/>
  <c r="AM156" i="155"/>
  <c r="AT156" i="155" s="1"/>
  <c r="AK156" i="155"/>
  <c r="AX155" i="155"/>
  <c r="AV155" i="155"/>
  <c r="AS155" i="155"/>
  <c r="AR155" i="155"/>
  <c r="AQ155" i="155"/>
  <c r="AP155" i="155"/>
  <c r="AO155" i="155"/>
  <c r="AN155" i="155"/>
  <c r="AM155" i="155"/>
  <c r="AK155" i="155"/>
  <c r="AU156" i="155"/>
  <c r="AM153" i="155"/>
  <c r="AT153" i="155" s="1"/>
  <c r="AM152" i="155"/>
  <c r="AT152" i="155" s="1"/>
  <c r="AK152" i="155"/>
  <c r="AX151" i="155"/>
  <c r="AV151" i="155"/>
  <c r="AS151" i="155"/>
  <c r="AR151" i="155"/>
  <c r="AQ151" i="155"/>
  <c r="AP151" i="155"/>
  <c r="AO151" i="155"/>
  <c r="AN151" i="155"/>
  <c r="AM151" i="155"/>
  <c r="AK151" i="155"/>
  <c r="AU152" i="155"/>
  <c r="AM149" i="155"/>
  <c r="AT149" i="155" s="1"/>
  <c r="AM148" i="155"/>
  <c r="AT148" i="155" s="1"/>
  <c r="AK148" i="155"/>
  <c r="AX147" i="155"/>
  <c r="AV147" i="155"/>
  <c r="AS147" i="155"/>
  <c r="AR147" i="155"/>
  <c r="AQ147" i="155"/>
  <c r="AP147" i="155"/>
  <c r="AO147" i="155"/>
  <c r="AN147" i="155"/>
  <c r="AM147" i="155"/>
  <c r="AK147" i="155"/>
  <c r="AU148" i="155"/>
  <c r="AM145" i="155"/>
  <c r="AT145" i="155" s="1"/>
  <c r="AM144" i="155"/>
  <c r="AK144" i="155"/>
  <c r="AX143" i="155"/>
  <c r="AV143" i="155"/>
  <c r="AS143" i="155"/>
  <c r="AR143" i="155"/>
  <c r="AQ143" i="155"/>
  <c r="AP143" i="155"/>
  <c r="AO143" i="155"/>
  <c r="AN143" i="155"/>
  <c r="AM143" i="155"/>
  <c r="AK143" i="155"/>
  <c r="AM141" i="155"/>
  <c r="AM140" i="155"/>
  <c r="AT140" i="155" s="1"/>
  <c r="AK140" i="155"/>
  <c r="AX139" i="155"/>
  <c r="AV139" i="155"/>
  <c r="AS139" i="155"/>
  <c r="AR139" i="155"/>
  <c r="AQ139" i="155"/>
  <c r="AP139" i="155"/>
  <c r="AO139" i="155"/>
  <c r="AN139" i="155"/>
  <c r="AM139" i="155"/>
  <c r="AK139" i="155"/>
  <c r="AU140" i="155"/>
  <c r="AM137" i="155"/>
  <c r="AT137" i="155" s="1"/>
  <c r="AM136" i="155"/>
  <c r="AT136" i="155" s="1"/>
  <c r="AK136" i="155"/>
  <c r="AX135" i="155"/>
  <c r="AV135" i="155"/>
  <c r="AS135" i="155"/>
  <c r="AR135" i="155"/>
  <c r="AQ135" i="155"/>
  <c r="AP135" i="155"/>
  <c r="AO135" i="155"/>
  <c r="AN135" i="155"/>
  <c r="AM135" i="155"/>
  <c r="AK135" i="155"/>
  <c r="AM133" i="155"/>
  <c r="AU133" i="155" s="1"/>
  <c r="AM132" i="155"/>
  <c r="AU132" i="155" s="1"/>
  <c r="AK132" i="155"/>
  <c r="AX131" i="155"/>
  <c r="AV131" i="155"/>
  <c r="AS131" i="155"/>
  <c r="AR131" i="155"/>
  <c r="AQ131" i="155"/>
  <c r="AP131" i="155"/>
  <c r="AO131" i="155"/>
  <c r="AN131" i="155"/>
  <c r="AM131" i="155"/>
  <c r="AK131" i="155"/>
  <c r="AM129" i="155"/>
  <c r="AT129" i="155" s="1"/>
  <c r="AM128" i="155"/>
  <c r="AT128" i="155" s="1"/>
  <c r="AK128" i="155"/>
  <c r="AX127" i="155"/>
  <c r="AV127" i="155"/>
  <c r="AS127" i="155"/>
  <c r="AR127" i="155"/>
  <c r="AQ127" i="155"/>
  <c r="AP127" i="155"/>
  <c r="AO127" i="155"/>
  <c r="AN127" i="155"/>
  <c r="AM127" i="155"/>
  <c r="AK127" i="155"/>
  <c r="AU128" i="155"/>
  <c r="AM125" i="155"/>
  <c r="AT125" i="155" s="1"/>
  <c r="AM124" i="155"/>
  <c r="AT124" i="155" s="1"/>
  <c r="AK124" i="155"/>
  <c r="AX123" i="155"/>
  <c r="AV123" i="155"/>
  <c r="AS123" i="155"/>
  <c r="AR123" i="155"/>
  <c r="AQ123" i="155"/>
  <c r="AP123" i="155"/>
  <c r="AO123" i="155"/>
  <c r="AN123" i="155"/>
  <c r="AM123" i="155"/>
  <c r="AK123" i="155"/>
  <c r="AU124" i="155"/>
  <c r="AM121" i="155"/>
  <c r="AM120" i="155"/>
  <c r="AT120" i="155" s="1"/>
  <c r="AK120" i="155"/>
  <c r="AX119" i="155"/>
  <c r="AV119" i="155"/>
  <c r="AS119" i="155"/>
  <c r="AR119" i="155"/>
  <c r="AQ119" i="155"/>
  <c r="AP119" i="155"/>
  <c r="AO119" i="155"/>
  <c r="AN119" i="155"/>
  <c r="AM119" i="155"/>
  <c r="AK119" i="155"/>
  <c r="AM117" i="155"/>
  <c r="AT117" i="155" s="1"/>
  <c r="AM116" i="155"/>
  <c r="AT116" i="155" s="1"/>
  <c r="AK116" i="155"/>
  <c r="AX115" i="155"/>
  <c r="AV115" i="155"/>
  <c r="AS115" i="155"/>
  <c r="AR115" i="155"/>
  <c r="AQ115" i="155"/>
  <c r="AP115" i="155"/>
  <c r="AO115" i="155"/>
  <c r="AN115" i="155"/>
  <c r="AM115" i="155"/>
  <c r="AK115" i="155"/>
  <c r="AU116" i="155"/>
  <c r="AM113" i="155"/>
  <c r="AT113" i="155" s="1"/>
  <c r="AM112" i="155"/>
  <c r="AT112" i="155" s="1"/>
  <c r="AK112" i="155"/>
  <c r="AX111" i="155"/>
  <c r="AV111" i="155"/>
  <c r="AS111" i="155"/>
  <c r="AR111" i="155"/>
  <c r="AQ111" i="155"/>
  <c r="AP111" i="155"/>
  <c r="AO111" i="155"/>
  <c r="AN111" i="155"/>
  <c r="AM111" i="155"/>
  <c r="AK111" i="155"/>
  <c r="AU112" i="155"/>
  <c r="AM109" i="155"/>
  <c r="AT109" i="155" s="1"/>
  <c r="AM108" i="155"/>
  <c r="AT108" i="155" s="1"/>
  <c r="AK108" i="155"/>
  <c r="AX107" i="155"/>
  <c r="AV107" i="155"/>
  <c r="AS107" i="155"/>
  <c r="AR107" i="155"/>
  <c r="AQ107" i="155"/>
  <c r="AP107" i="155"/>
  <c r="AO107" i="155"/>
  <c r="AN107" i="155"/>
  <c r="AM107" i="155"/>
  <c r="AK107" i="155"/>
  <c r="AU108" i="155"/>
  <c r="AM105" i="155"/>
  <c r="AM104" i="155"/>
  <c r="AK104" i="155"/>
  <c r="AX103" i="155"/>
  <c r="AV103" i="155"/>
  <c r="AS103" i="155"/>
  <c r="AR103" i="155"/>
  <c r="AQ103" i="155"/>
  <c r="AP103" i="155"/>
  <c r="AO103" i="155"/>
  <c r="AN103" i="155"/>
  <c r="AM103" i="155"/>
  <c r="AK103" i="155"/>
  <c r="AM101" i="155"/>
  <c r="AT101" i="155" s="1"/>
  <c r="AM100" i="155"/>
  <c r="AT100" i="155" s="1"/>
  <c r="AK100" i="155"/>
  <c r="AX99" i="155"/>
  <c r="AV99" i="155"/>
  <c r="AS99" i="155"/>
  <c r="AR99" i="155"/>
  <c r="AQ99" i="155"/>
  <c r="AP99" i="155"/>
  <c r="AO99" i="155"/>
  <c r="AN99" i="155"/>
  <c r="AM99" i="155"/>
  <c r="AK99" i="155"/>
  <c r="AM97" i="155"/>
  <c r="AT97" i="155" s="1"/>
  <c r="AM96" i="155"/>
  <c r="AT96" i="155" s="1"/>
  <c r="AK96" i="155"/>
  <c r="AX95" i="155"/>
  <c r="AV95" i="155"/>
  <c r="AS95" i="155"/>
  <c r="AR95" i="155"/>
  <c r="AQ95" i="155"/>
  <c r="AP95" i="155"/>
  <c r="AO95" i="155"/>
  <c r="AN95" i="155"/>
  <c r="AM95" i="155"/>
  <c r="AK95" i="155"/>
  <c r="AU96" i="155"/>
  <c r="AM93" i="155"/>
  <c r="AT93" i="155" s="1"/>
  <c r="AM92" i="155"/>
  <c r="AT92" i="155" s="1"/>
  <c r="AK92" i="155"/>
  <c r="AK94" i="155" s="1"/>
  <c r="AX91" i="155"/>
  <c r="AV91" i="155"/>
  <c r="AS91" i="155"/>
  <c r="AR91" i="155"/>
  <c r="AQ91" i="155"/>
  <c r="AP91" i="155"/>
  <c r="AO91" i="155"/>
  <c r="AN91" i="155"/>
  <c r="AM91" i="155"/>
  <c r="AM89" i="155"/>
  <c r="AM88" i="155"/>
  <c r="AT88" i="155" s="1"/>
  <c r="AK88" i="155"/>
  <c r="AX87" i="155"/>
  <c r="AV87" i="155"/>
  <c r="AS87" i="155"/>
  <c r="AR87" i="155"/>
  <c r="AQ87" i="155"/>
  <c r="AP87" i="155"/>
  <c r="AO87" i="155"/>
  <c r="AN87" i="155"/>
  <c r="AM87" i="155"/>
  <c r="AK87" i="155"/>
  <c r="AM85" i="155"/>
  <c r="AT85" i="155" s="1"/>
  <c r="AM84" i="155"/>
  <c r="AU84" i="155" s="1"/>
  <c r="AK84" i="155"/>
  <c r="AX83" i="155"/>
  <c r="AW83" i="155"/>
  <c r="AS83" i="155"/>
  <c r="AR83" i="155"/>
  <c r="AQ83" i="155"/>
  <c r="AP83" i="155"/>
  <c r="AO83" i="155"/>
  <c r="AN83" i="155"/>
  <c r="AM83" i="155"/>
  <c r="AK83" i="155"/>
  <c r="AM81" i="155"/>
  <c r="AT81" i="155" s="1"/>
  <c r="AM80" i="155"/>
  <c r="AT80" i="155" s="1"/>
  <c r="AK80" i="155"/>
  <c r="AX79" i="155"/>
  <c r="AW79" i="155"/>
  <c r="AS79" i="155"/>
  <c r="AR79" i="155"/>
  <c r="AQ79" i="155"/>
  <c r="AP79" i="155"/>
  <c r="AO79" i="155"/>
  <c r="AN79" i="155"/>
  <c r="AM79" i="155"/>
  <c r="AK79" i="155"/>
  <c r="AM77" i="155"/>
  <c r="AT77" i="155" s="1"/>
  <c r="AM76" i="155"/>
  <c r="AT76" i="155" s="1"/>
  <c r="AK76" i="155"/>
  <c r="AX75" i="155"/>
  <c r="AW75" i="155"/>
  <c r="AS75" i="155"/>
  <c r="AR75" i="155"/>
  <c r="AQ75" i="155"/>
  <c r="AP75" i="155"/>
  <c r="AO75" i="155"/>
  <c r="AN75" i="155"/>
  <c r="AM75" i="155"/>
  <c r="AK75" i="155"/>
  <c r="AU76" i="155"/>
  <c r="AM73" i="155"/>
  <c r="AT73" i="155" s="1"/>
  <c r="AM72" i="155"/>
  <c r="AK72" i="155"/>
  <c r="AX71" i="155"/>
  <c r="AW71" i="155"/>
  <c r="AS71" i="155"/>
  <c r="AR71" i="155"/>
  <c r="AQ71" i="155"/>
  <c r="AP71" i="155"/>
  <c r="AO71" i="155"/>
  <c r="AN71" i="155"/>
  <c r="AM71" i="155"/>
  <c r="AK71" i="155"/>
  <c r="AM69" i="155"/>
  <c r="AM68" i="155"/>
  <c r="AT68" i="155" s="1"/>
  <c r="AK68" i="155"/>
  <c r="AX67" i="155"/>
  <c r="AW67" i="155"/>
  <c r="AS67" i="155"/>
  <c r="AR67" i="155"/>
  <c r="AQ67" i="155"/>
  <c r="AP67" i="155"/>
  <c r="AO67" i="155"/>
  <c r="AN67" i="155"/>
  <c r="AM67" i="155"/>
  <c r="AK67" i="155"/>
  <c r="AM65" i="155"/>
  <c r="AM64" i="155"/>
  <c r="AT64" i="155" s="1"/>
  <c r="AK64" i="155"/>
  <c r="AX63" i="155"/>
  <c r="AW63" i="155"/>
  <c r="AS63" i="155"/>
  <c r="AR63" i="155"/>
  <c r="AQ63" i="155"/>
  <c r="AP63" i="155"/>
  <c r="AO63" i="155"/>
  <c r="AN63" i="155"/>
  <c r="AM63" i="155"/>
  <c r="AK63" i="155"/>
  <c r="AM61" i="155"/>
  <c r="AT61" i="155" s="1"/>
  <c r="AM60" i="155"/>
  <c r="AT60" i="155" s="1"/>
  <c r="AK60" i="155"/>
  <c r="AX59" i="155"/>
  <c r="AW59" i="155"/>
  <c r="AS59" i="155"/>
  <c r="AR59" i="155"/>
  <c r="AQ59" i="155"/>
  <c r="AP59" i="155"/>
  <c r="AO59" i="155"/>
  <c r="AN59" i="155"/>
  <c r="AM59" i="155"/>
  <c r="AK59" i="155"/>
  <c r="AM57" i="155"/>
  <c r="AT57" i="155" s="1"/>
  <c r="AM56" i="155"/>
  <c r="AK56" i="155"/>
  <c r="AX55" i="155"/>
  <c r="AW55" i="155"/>
  <c r="AS55" i="155"/>
  <c r="AR55" i="155"/>
  <c r="AQ55" i="155"/>
  <c r="AP55" i="155"/>
  <c r="AO55" i="155"/>
  <c r="AN55" i="155"/>
  <c r="AM55" i="155"/>
  <c r="AK55" i="155"/>
  <c r="AK54" i="155"/>
  <c r="AM53" i="155"/>
  <c r="AM52" i="155"/>
  <c r="AX51" i="155"/>
  <c r="AW51" i="155"/>
  <c r="AS51" i="155"/>
  <c r="AR51" i="155"/>
  <c r="AQ51" i="155"/>
  <c r="AP51" i="155"/>
  <c r="AO51" i="155"/>
  <c r="AN51" i="155"/>
  <c r="AM51" i="155"/>
  <c r="AM49" i="155"/>
  <c r="AT49" i="155" s="1"/>
  <c r="AM48" i="155"/>
  <c r="AK48" i="155"/>
  <c r="AX47" i="155"/>
  <c r="AW47" i="155"/>
  <c r="AS47" i="155"/>
  <c r="AR47" i="155"/>
  <c r="AQ47" i="155"/>
  <c r="AP47" i="155"/>
  <c r="AO47" i="155"/>
  <c r="AN47" i="155"/>
  <c r="AM47" i="155"/>
  <c r="AK47" i="155"/>
  <c r="AM45" i="155"/>
  <c r="AM44" i="155"/>
  <c r="AK44" i="155"/>
  <c r="AW43" i="155"/>
  <c r="AS43" i="155"/>
  <c r="AR43" i="155"/>
  <c r="AQ43" i="155"/>
  <c r="AP43" i="155"/>
  <c r="AO43" i="155"/>
  <c r="AN43" i="155"/>
  <c r="AM43" i="155"/>
  <c r="AK43" i="155"/>
  <c r="AM41" i="155"/>
  <c r="AM40" i="155"/>
  <c r="AT40" i="155" s="1"/>
  <c r="AK40" i="155"/>
  <c r="AX39" i="155"/>
  <c r="AW39" i="155"/>
  <c r="AS39" i="155"/>
  <c r="AR39" i="155"/>
  <c r="AQ39" i="155"/>
  <c r="AP39" i="155"/>
  <c r="AO39" i="155"/>
  <c r="AN39" i="155"/>
  <c r="AM39" i="155"/>
  <c r="AK39" i="155"/>
  <c r="AU40" i="155"/>
  <c r="AM37" i="155"/>
  <c r="AT37" i="155" s="1"/>
  <c r="AT36" i="155"/>
  <c r="AM36" i="155"/>
  <c r="AK36" i="155"/>
  <c r="AX35" i="155"/>
  <c r="AW35" i="155"/>
  <c r="AS35" i="155"/>
  <c r="AR35" i="155"/>
  <c r="AQ35" i="155"/>
  <c r="AP35" i="155"/>
  <c r="AO35" i="155"/>
  <c r="AN35" i="155"/>
  <c r="AM35" i="155"/>
  <c r="AK35" i="155"/>
  <c r="AK38" i="155" s="1"/>
  <c r="AU36" i="155"/>
  <c r="AM33" i="155"/>
  <c r="AT33" i="155" s="1"/>
  <c r="AM32" i="155"/>
  <c r="AK32" i="155"/>
  <c r="AX31" i="155"/>
  <c r="AW31" i="155"/>
  <c r="AS31" i="155"/>
  <c r="AR31" i="155"/>
  <c r="AQ31" i="155"/>
  <c r="AP31" i="155"/>
  <c r="AO31" i="155"/>
  <c r="AN31" i="155"/>
  <c r="AM31" i="155"/>
  <c r="AK31" i="155"/>
  <c r="AM29" i="155"/>
  <c r="AM28" i="155"/>
  <c r="AK28" i="155"/>
  <c r="AW27" i="155"/>
  <c r="AS27" i="155"/>
  <c r="AR27" i="155"/>
  <c r="AQ27" i="155"/>
  <c r="AP27" i="155"/>
  <c r="AO27" i="155"/>
  <c r="AN27" i="155"/>
  <c r="AM27" i="155"/>
  <c r="AK27" i="155"/>
  <c r="AM25" i="155"/>
  <c r="AT25" i="155" s="1"/>
  <c r="AM24" i="155"/>
  <c r="AT24" i="155" s="1"/>
  <c r="AK24" i="155"/>
  <c r="AW23" i="155"/>
  <c r="AV23" i="155"/>
  <c r="AS23" i="155"/>
  <c r="AR23" i="155"/>
  <c r="AQ23" i="155"/>
  <c r="AP23" i="155"/>
  <c r="AO23" i="155"/>
  <c r="AN23" i="155"/>
  <c r="AM23" i="155"/>
  <c r="AK23" i="155"/>
  <c r="AM21" i="155"/>
  <c r="AT21" i="155" s="1"/>
  <c r="AM20" i="155"/>
  <c r="AT20" i="155" s="1"/>
  <c r="AK20" i="155"/>
  <c r="AX19" i="155"/>
  <c r="AW19" i="155"/>
  <c r="AS19" i="155"/>
  <c r="AR19" i="155"/>
  <c r="AQ19" i="155"/>
  <c r="AP19" i="155"/>
  <c r="AO19" i="155"/>
  <c r="AN19" i="155"/>
  <c r="AM19" i="155"/>
  <c r="AK19" i="155"/>
  <c r="AM5" i="155"/>
  <c r="AM4" i="155"/>
  <c r="AK4" i="155"/>
  <c r="AX3" i="155"/>
  <c r="AW3" i="155"/>
  <c r="AS3" i="155"/>
  <c r="AR3" i="155"/>
  <c r="AQ3" i="155"/>
  <c r="AP3" i="155"/>
  <c r="AO3" i="155"/>
  <c r="AN3" i="155"/>
  <c r="AM3" i="155"/>
  <c r="AK3" i="155"/>
  <c r="C3" i="155"/>
  <c r="AJ1" i="155"/>
  <c r="AI1" i="155"/>
  <c r="AH1" i="155"/>
  <c r="AG1" i="155"/>
  <c r="AF1" i="155"/>
  <c r="AE1" i="155"/>
  <c r="AD1" i="155"/>
  <c r="AC1" i="155"/>
  <c r="AB1" i="155"/>
  <c r="AA1" i="155"/>
  <c r="Z1" i="155"/>
  <c r="Y1" i="155"/>
  <c r="X1" i="155"/>
  <c r="W1" i="155"/>
  <c r="V1" i="155"/>
  <c r="U1" i="155"/>
  <c r="T1" i="155"/>
  <c r="S1" i="155"/>
  <c r="R1" i="155"/>
  <c r="Q1" i="155"/>
  <c r="P1" i="155"/>
  <c r="O1" i="155"/>
  <c r="N1" i="155"/>
  <c r="M1" i="155"/>
  <c r="L1" i="155"/>
  <c r="K1" i="155"/>
  <c r="J1" i="155"/>
  <c r="I1" i="155"/>
  <c r="H1" i="155"/>
  <c r="G1" i="155"/>
  <c r="F1" i="155"/>
  <c r="E1" i="155"/>
  <c r="AX2" i="155" l="1"/>
  <c r="AV39" i="4"/>
  <c r="BF39" i="4" s="1"/>
  <c r="AU100" i="155"/>
  <c r="AU60" i="155"/>
  <c r="AV11" i="155"/>
  <c r="BF11" i="155" s="1"/>
  <c r="AT15" i="155"/>
  <c r="AU15" i="155" s="1"/>
  <c r="AU16" i="155"/>
  <c r="AU17" i="155"/>
  <c r="AT17" i="155"/>
  <c r="AT16" i="155"/>
  <c r="AK50" i="155"/>
  <c r="AK134" i="155"/>
  <c r="AU85" i="155"/>
  <c r="AK114" i="155"/>
  <c r="AK142" i="155"/>
  <c r="AU92" i="155"/>
  <c r="AK82" i="155"/>
  <c r="AK26" i="155"/>
  <c r="AU141" i="155"/>
  <c r="AU21" i="155"/>
  <c r="AU41" i="155"/>
  <c r="AT35" i="155"/>
  <c r="AU35" i="155" s="1"/>
  <c r="AU105" i="155"/>
  <c r="AU136" i="155"/>
  <c r="AT63" i="155"/>
  <c r="AU63" i="155" s="1"/>
  <c r="AT132" i="155"/>
  <c r="AT19" i="155"/>
  <c r="AU19" i="155" s="1"/>
  <c r="AK34" i="155"/>
  <c r="AK86" i="155"/>
  <c r="AT83" i="155"/>
  <c r="AU83" i="155" s="1"/>
  <c r="AT84" i="155"/>
  <c r="AK98" i="155"/>
  <c r="AK122" i="155"/>
  <c r="AU137" i="155"/>
  <c r="AK158" i="155"/>
  <c r="AU157" i="155"/>
  <c r="AU24" i="155"/>
  <c r="AT3" i="155"/>
  <c r="AU3" i="155" s="1"/>
  <c r="AK22" i="155"/>
  <c r="AK42" i="155"/>
  <c r="AU52" i="155"/>
  <c r="AK58" i="155"/>
  <c r="AK66" i="155"/>
  <c r="AU65" i="155"/>
  <c r="AU73" i="155"/>
  <c r="AK102" i="155"/>
  <c r="AK118" i="155"/>
  <c r="AU117" i="155"/>
  <c r="AU121" i="155"/>
  <c r="AK138" i="155"/>
  <c r="AU44" i="155"/>
  <c r="AT39" i="155"/>
  <c r="AU39" i="155" s="1"/>
  <c r="AT91" i="155"/>
  <c r="AU91" i="155" s="1"/>
  <c r="AT115" i="155"/>
  <c r="AU115" i="155" s="1"/>
  <c r="AK6" i="155"/>
  <c r="AU5" i="155"/>
  <c r="AU37" i="155"/>
  <c r="AT41" i="155"/>
  <c r="AT67" i="155"/>
  <c r="AU67" i="155" s="1"/>
  <c r="AK78" i="155"/>
  <c r="AT75" i="155"/>
  <c r="AU75" i="155" s="1"/>
  <c r="AU80" i="155"/>
  <c r="AK90" i="155"/>
  <c r="AU89" i="155"/>
  <c r="AU104" i="155"/>
  <c r="AK110" i="155"/>
  <c r="AT111" i="155"/>
  <c r="AU111" i="155" s="1"/>
  <c r="AK130" i="155"/>
  <c r="AT131" i="155"/>
  <c r="AU131" i="155" s="1"/>
  <c r="AW131" i="155" s="1"/>
  <c r="BF131" i="155" s="1"/>
  <c r="AT133" i="155"/>
  <c r="AT139" i="155"/>
  <c r="AU139" i="155" s="1"/>
  <c r="AU144" i="155"/>
  <c r="AK150" i="155"/>
  <c r="AK154" i="155"/>
  <c r="AT155" i="155"/>
  <c r="AU155" i="155" s="1"/>
  <c r="AW155" i="155" s="1"/>
  <c r="AU20" i="155"/>
  <c r="AU28" i="155"/>
  <c r="AU4" i="155"/>
  <c r="AT28" i="155"/>
  <c r="AT44" i="155"/>
  <c r="AT55" i="155"/>
  <c r="AU55" i="155" s="1"/>
  <c r="AU61" i="155"/>
  <c r="AT65" i="155"/>
  <c r="AT95" i="155"/>
  <c r="AU95" i="155" s="1"/>
  <c r="AT119" i="155"/>
  <c r="AU119" i="155" s="1"/>
  <c r="AT135" i="155"/>
  <c r="AU135" i="155" s="1"/>
  <c r="AT5" i="155"/>
  <c r="AT27" i="155"/>
  <c r="AU27" i="155" s="1"/>
  <c r="AU33" i="155"/>
  <c r="AT43" i="155"/>
  <c r="AU43" i="155" s="1"/>
  <c r="AU49" i="155"/>
  <c r="AT51" i="155"/>
  <c r="AU51" i="155" s="1"/>
  <c r="AU57" i="155"/>
  <c r="AK62" i="155"/>
  <c r="AT59" i="155"/>
  <c r="AU59" i="155" s="1"/>
  <c r="AU64" i="155"/>
  <c r="AU68" i="155"/>
  <c r="AK74" i="155"/>
  <c r="AT79" i="155"/>
  <c r="AU79" i="155" s="1"/>
  <c r="AU81" i="155"/>
  <c r="AT87" i="155"/>
  <c r="AU87" i="155" s="1"/>
  <c r="AT89" i="155"/>
  <c r="AU101" i="155"/>
  <c r="AK106" i="155"/>
  <c r="AT104" i="155"/>
  <c r="AT107" i="155"/>
  <c r="AU107" i="155" s="1"/>
  <c r="AU120" i="155"/>
  <c r="AK126" i="155"/>
  <c r="AT127" i="155"/>
  <c r="AU127" i="155" s="1"/>
  <c r="AK146" i="155"/>
  <c r="AU145" i="155"/>
  <c r="AT147" i="155"/>
  <c r="AU147" i="155" s="1"/>
  <c r="AT151" i="155"/>
  <c r="AU151" i="155" s="1"/>
  <c r="AT71" i="155"/>
  <c r="AU71" i="155" s="1"/>
  <c r="AU77" i="155"/>
  <c r="AT99" i="155"/>
  <c r="AU99" i="155" s="1"/>
  <c r="AT103" i="155"/>
  <c r="AU103" i="155" s="1"/>
  <c r="AW103" i="155" s="1"/>
  <c r="BF103" i="155" s="1"/>
  <c r="AT123" i="155"/>
  <c r="AU123" i="155" s="1"/>
  <c r="AT143" i="155"/>
  <c r="AU143" i="155" s="1"/>
  <c r="AT4" i="155"/>
  <c r="AU25" i="155"/>
  <c r="AK30" i="155"/>
  <c r="AK46" i="155"/>
  <c r="AU72" i="155"/>
  <c r="AT72" i="155"/>
  <c r="AW115" i="155"/>
  <c r="BF115" i="155" s="1"/>
  <c r="AT31" i="155"/>
  <c r="AU31" i="155" s="1"/>
  <c r="AT47" i="155"/>
  <c r="AU47" i="155" s="1"/>
  <c r="AU56" i="155"/>
  <c r="AT56" i="155"/>
  <c r="AK70" i="155"/>
  <c r="AT23" i="155"/>
  <c r="AU23" i="155" s="1"/>
  <c r="AU29" i="155"/>
  <c r="AT29" i="155"/>
  <c r="AU45" i="155"/>
  <c r="AT45" i="155"/>
  <c r="AU32" i="155"/>
  <c r="AT32" i="155"/>
  <c r="AU48" i="155"/>
  <c r="AT48" i="155"/>
  <c r="AU53" i="155"/>
  <c r="AT53" i="155"/>
  <c r="AU69" i="155"/>
  <c r="AT69" i="155"/>
  <c r="AU88" i="155"/>
  <c r="AU97" i="155"/>
  <c r="AU113" i="155"/>
  <c r="AU129" i="155"/>
  <c r="AU153" i="155"/>
  <c r="AU93" i="155"/>
  <c r="AT105" i="155"/>
  <c r="AU109" i="155"/>
  <c r="AT121" i="155"/>
  <c r="AU125" i="155"/>
  <c r="AU149" i="155"/>
  <c r="AT52" i="155"/>
  <c r="AT141" i="155"/>
  <c r="AT144" i="155"/>
  <c r="AT157" i="155"/>
  <c r="AT9" i="154"/>
  <c r="AM9" i="154"/>
  <c r="AM8" i="154"/>
  <c r="AK8" i="154"/>
  <c r="AX7" i="154"/>
  <c r="AW7" i="154"/>
  <c r="AS7" i="154"/>
  <c r="AR7" i="154"/>
  <c r="AQ7" i="154"/>
  <c r="AP7" i="154"/>
  <c r="AO7" i="154"/>
  <c r="AN7" i="154"/>
  <c r="AM7" i="154"/>
  <c r="AK7" i="154"/>
  <c r="AK10" i="154" s="1"/>
  <c r="C7" i="154"/>
  <c r="BF155" i="155" l="1"/>
  <c r="AW135" i="155"/>
  <c r="BF135" i="155" s="1"/>
  <c r="AV83" i="155"/>
  <c r="BF83" i="155" s="1"/>
  <c r="AV39" i="155"/>
  <c r="BF39" i="155" s="1"/>
  <c r="BF27" i="155"/>
  <c r="BF43" i="155"/>
  <c r="AV51" i="155"/>
  <c r="BF51" i="155" s="1"/>
  <c r="AV63" i="155"/>
  <c r="BF63" i="155" s="1"/>
  <c r="AW127" i="155"/>
  <c r="BF127" i="155" s="1"/>
  <c r="AV35" i="155"/>
  <c r="BF35" i="155" s="1"/>
  <c r="AW95" i="155"/>
  <c r="BF95" i="155" s="1"/>
  <c r="AW91" i="155"/>
  <c r="BF91" i="155" s="1"/>
  <c r="AX15" i="155"/>
  <c r="BF15" i="155" s="1"/>
  <c r="AW123" i="155"/>
  <c r="BF123" i="155" s="1"/>
  <c r="AW111" i="155"/>
  <c r="BF111" i="155" s="1"/>
  <c r="AV71" i="155"/>
  <c r="BF71" i="155" s="1"/>
  <c r="AW99" i="155"/>
  <c r="BF99" i="155" s="1"/>
  <c r="AW119" i="155"/>
  <c r="BF119" i="155" s="1"/>
  <c r="AX23" i="155"/>
  <c r="AW139" i="155"/>
  <c r="BF139" i="155" s="1"/>
  <c r="AV19" i="155"/>
  <c r="BF19" i="155" s="1"/>
  <c r="AW107" i="155"/>
  <c r="BF107" i="155" s="1"/>
  <c r="AW143" i="155"/>
  <c r="BF143" i="155" s="1"/>
  <c r="AW147" i="155"/>
  <c r="BF147" i="155" s="1"/>
  <c r="AW151" i="155"/>
  <c r="BF151" i="155" s="1"/>
  <c r="AW87" i="155"/>
  <c r="BF87" i="155" s="1"/>
  <c r="AV59" i="155"/>
  <c r="BF59" i="155" s="1"/>
  <c r="AV3" i="155"/>
  <c r="BF3" i="155" s="1"/>
  <c r="AV55" i="155"/>
  <c r="BF55" i="155" s="1"/>
  <c r="AV67" i="155"/>
  <c r="BF67" i="155" s="1"/>
  <c r="AV79" i="155"/>
  <c r="BF79" i="155" s="1"/>
  <c r="AV75" i="155"/>
  <c r="BF75" i="155" s="1"/>
  <c r="AV31" i="155"/>
  <c r="BF31" i="155" s="1"/>
  <c r="AV47" i="155"/>
  <c r="BF47" i="155" s="1"/>
  <c r="AT7" i="154"/>
  <c r="AU7" i="154" s="1"/>
  <c r="AV7" i="154" s="1"/>
  <c r="BF7" i="154" s="1"/>
  <c r="AU8" i="154"/>
  <c r="AU9" i="154"/>
  <c r="AT8" i="154"/>
  <c r="AT13" i="154"/>
  <c r="AM13" i="154"/>
  <c r="AM12" i="154"/>
  <c r="AK12" i="154"/>
  <c r="AW11" i="154"/>
  <c r="AV11" i="154"/>
  <c r="AS11" i="154"/>
  <c r="AR11" i="154"/>
  <c r="AQ11" i="154"/>
  <c r="AP11" i="154"/>
  <c r="AO11" i="154"/>
  <c r="AN11" i="154"/>
  <c r="AM11" i="154"/>
  <c r="AK11" i="154"/>
  <c r="C11" i="154"/>
  <c r="AV2" i="155" l="1"/>
  <c r="AW2" i="155"/>
  <c r="BF23" i="155"/>
  <c r="BF2" i="155" s="1"/>
  <c r="AK14" i="154"/>
  <c r="AT11" i="154"/>
  <c r="AU11" i="154" s="1"/>
  <c r="AU12" i="154"/>
  <c r="AU13" i="154"/>
  <c r="AT12" i="154"/>
  <c r="AM3" i="154"/>
  <c r="AX11" i="154" l="1"/>
  <c r="BF11" i="154" s="1"/>
  <c r="AU1" i="155"/>
  <c r="AU2" i="155" s="1"/>
  <c r="AM153" i="154"/>
  <c r="AM152" i="154"/>
  <c r="AK152" i="154"/>
  <c r="AX151" i="154"/>
  <c r="AV151" i="154"/>
  <c r="AS151" i="154"/>
  <c r="AR151" i="154"/>
  <c r="AQ151" i="154"/>
  <c r="AP151" i="154"/>
  <c r="AO151" i="154"/>
  <c r="AN151" i="154"/>
  <c r="AM151" i="154"/>
  <c r="AK151" i="154"/>
  <c r="C151" i="154"/>
  <c r="AM149" i="154"/>
  <c r="AM148" i="154"/>
  <c r="AT148" i="154" s="1"/>
  <c r="AK148" i="154"/>
  <c r="AX147" i="154"/>
  <c r="AV147" i="154"/>
  <c r="AS147" i="154"/>
  <c r="AR147" i="154"/>
  <c r="AQ147" i="154"/>
  <c r="AP147" i="154"/>
  <c r="AO147" i="154"/>
  <c r="AN147" i="154"/>
  <c r="AM147" i="154"/>
  <c r="AK147" i="154"/>
  <c r="AK150" i="154" s="1"/>
  <c r="C147" i="154"/>
  <c r="AU148" i="154" s="1"/>
  <c r="AM145" i="154"/>
  <c r="AT145" i="154" s="1"/>
  <c r="AM144" i="154"/>
  <c r="AU144" i="154" s="1"/>
  <c r="AK144" i="154"/>
  <c r="AX143" i="154"/>
  <c r="AV143" i="154"/>
  <c r="AS143" i="154"/>
  <c r="AR143" i="154"/>
  <c r="AQ143" i="154"/>
  <c r="AP143" i="154"/>
  <c r="AO143" i="154"/>
  <c r="AN143" i="154"/>
  <c r="AM143" i="154"/>
  <c r="AK143" i="154"/>
  <c r="C143" i="154"/>
  <c r="AU145" i="154" s="1"/>
  <c r="AM141" i="154"/>
  <c r="AT140" i="154"/>
  <c r="AM140" i="154"/>
  <c r="AK140" i="154"/>
  <c r="AX139" i="154"/>
  <c r="AV139" i="154"/>
  <c r="AS139" i="154"/>
  <c r="AR139" i="154"/>
  <c r="AQ139" i="154"/>
  <c r="AP139" i="154"/>
  <c r="AO139" i="154"/>
  <c r="AN139" i="154"/>
  <c r="AM139" i="154"/>
  <c r="AK139" i="154"/>
  <c r="AK142" i="154" s="1"/>
  <c r="C139" i="154"/>
  <c r="AU140" i="154" s="1"/>
  <c r="AM137" i="154"/>
  <c r="AM136" i="154"/>
  <c r="AT136" i="154" s="1"/>
  <c r="AK136" i="154"/>
  <c r="AX135" i="154"/>
  <c r="AV135" i="154"/>
  <c r="AS135" i="154"/>
  <c r="AR135" i="154"/>
  <c r="AQ135" i="154"/>
  <c r="AP135" i="154"/>
  <c r="AO135" i="154"/>
  <c r="AN135" i="154"/>
  <c r="AM135" i="154"/>
  <c r="AK135" i="154"/>
  <c r="C135" i="154"/>
  <c r="AU136" i="154" s="1"/>
  <c r="AM133" i="154"/>
  <c r="AU133" i="154" s="1"/>
  <c r="AT132" i="154"/>
  <c r="AM132" i="154"/>
  <c r="AK132" i="154"/>
  <c r="AX131" i="154"/>
  <c r="AV131" i="154"/>
  <c r="AS131" i="154"/>
  <c r="AR131" i="154"/>
  <c r="AQ131" i="154"/>
  <c r="AP131" i="154"/>
  <c r="AO131" i="154"/>
  <c r="AN131" i="154"/>
  <c r="AM131" i="154"/>
  <c r="AK131" i="154"/>
  <c r="AK134" i="154" s="1"/>
  <c r="C131" i="154"/>
  <c r="AU132" i="154" s="1"/>
  <c r="AM129" i="154"/>
  <c r="AU129" i="154" s="1"/>
  <c r="AM128" i="154"/>
  <c r="AU128" i="154" s="1"/>
  <c r="AK128" i="154"/>
  <c r="AX127" i="154"/>
  <c r="AV127" i="154"/>
  <c r="AS127" i="154"/>
  <c r="AR127" i="154"/>
  <c r="AQ127" i="154"/>
  <c r="AP127" i="154"/>
  <c r="AO127" i="154"/>
  <c r="AN127" i="154"/>
  <c r="AM127" i="154"/>
  <c r="AK127" i="154"/>
  <c r="AM125" i="154"/>
  <c r="AT125" i="154" s="1"/>
  <c r="AT124" i="154"/>
  <c r="AM124" i="154"/>
  <c r="AU124" i="154" s="1"/>
  <c r="AK124" i="154"/>
  <c r="AX123" i="154"/>
  <c r="AV123" i="154"/>
  <c r="AS123" i="154"/>
  <c r="AR123" i="154"/>
  <c r="AQ123" i="154"/>
  <c r="AP123" i="154"/>
  <c r="AO123" i="154"/>
  <c r="AN123" i="154"/>
  <c r="AM123" i="154"/>
  <c r="AK123" i="154"/>
  <c r="AM121" i="154"/>
  <c r="AT121" i="154" s="1"/>
  <c r="AT120" i="154"/>
  <c r="AM120" i="154"/>
  <c r="AU120" i="154" s="1"/>
  <c r="AK120" i="154"/>
  <c r="AX119" i="154"/>
  <c r="AV119" i="154"/>
  <c r="AS119" i="154"/>
  <c r="AR119" i="154"/>
  <c r="AQ119" i="154"/>
  <c r="AP119" i="154"/>
  <c r="AO119" i="154"/>
  <c r="AN119" i="154"/>
  <c r="AM119" i="154"/>
  <c r="AK119" i="154"/>
  <c r="C119" i="154"/>
  <c r="AM117" i="154"/>
  <c r="AU117" i="154" s="1"/>
  <c r="AU116" i="154"/>
  <c r="AM116" i="154"/>
  <c r="AT116" i="154" s="1"/>
  <c r="AK116" i="154"/>
  <c r="AX115" i="154"/>
  <c r="AV115" i="154"/>
  <c r="AS115" i="154"/>
  <c r="AR115" i="154"/>
  <c r="AQ115" i="154"/>
  <c r="AP115" i="154"/>
  <c r="AO115" i="154"/>
  <c r="AN115" i="154"/>
  <c r="AM115" i="154"/>
  <c r="AK115" i="154"/>
  <c r="AK118" i="154" s="1"/>
  <c r="C115" i="154"/>
  <c r="AM113" i="154"/>
  <c r="AT112" i="154"/>
  <c r="AM112" i="154"/>
  <c r="AK112" i="154"/>
  <c r="AX111" i="154"/>
  <c r="AV111" i="154"/>
  <c r="AS111" i="154"/>
  <c r="AR111" i="154"/>
  <c r="AQ111" i="154"/>
  <c r="AP111" i="154"/>
  <c r="AO111" i="154"/>
  <c r="AN111" i="154"/>
  <c r="AM111" i="154"/>
  <c r="AK111" i="154"/>
  <c r="C111" i="154"/>
  <c r="AU112" i="154" s="1"/>
  <c r="AM109" i="154"/>
  <c r="AM108" i="154"/>
  <c r="AT108" i="154" s="1"/>
  <c r="AK108" i="154"/>
  <c r="AX107" i="154"/>
  <c r="AV107" i="154"/>
  <c r="AS107" i="154"/>
  <c r="AR107" i="154"/>
  <c r="AQ107" i="154"/>
  <c r="AP107" i="154"/>
  <c r="AO107" i="154"/>
  <c r="AN107" i="154"/>
  <c r="AM107" i="154"/>
  <c r="AK107" i="154"/>
  <c r="C107" i="154"/>
  <c r="AU108" i="154" s="1"/>
  <c r="AM105" i="154"/>
  <c r="AM104" i="154"/>
  <c r="AT104" i="154" s="1"/>
  <c r="AK104" i="154"/>
  <c r="AX103" i="154"/>
  <c r="AV103" i="154"/>
  <c r="AS103" i="154"/>
  <c r="AR103" i="154"/>
  <c r="AQ103" i="154"/>
  <c r="AP103" i="154"/>
  <c r="AO103" i="154"/>
  <c r="AN103" i="154"/>
  <c r="AM103" i="154"/>
  <c r="AK103" i="154"/>
  <c r="C103" i="154"/>
  <c r="AU104" i="154" s="1"/>
  <c r="AM101" i="154"/>
  <c r="AU101" i="154" s="1"/>
  <c r="AU100" i="154"/>
  <c r="AM100" i="154"/>
  <c r="AT100" i="154" s="1"/>
  <c r="AK100" i="154"/>
  <c r="AX99" i="154"/>
  <c r="AV99" i="154"/>
  <c r="AS99" i="154"/>
  <c r="AR99" i="154"/>
  <c r="AQ99" i="154"/>
  <c r="AP99" i="154"/>
  <c r="AO99" i="154"/>
  <c r="AN99" i="154"/>
  <c r="AM99" i="154"/>
  <c r="AK99" i="154"/>
  <c r="C99" i="154"/>
  <c r="AM97" i="154"/>
  <c r="AM96" i="154"/>
  <c r="AT96" i="154" s="1"/>
  <c r="AK96" i="154"/>
  <c r="AX95" i="154"/>
  <c r="AV95" i="154"/>
  <c r="AS95" i="154"/>
  <c r="AR95" i="154"/>
  <c r="AQ95" i="154"/>
  <c r="AP95" i="154"/>
  <c r="AO95" i="154"/>
  <c r="AN95" i="154"/>
  <c r="AM95" i="154"/>
  <c r="AK95" i="154"/>
  <c r="C95" i="154"/>
  <c r="AU96" i="154" s="1"/>
  <c r="AM93" i="154"/>
  <c r="AM92" i="154"/>
  <c r="AT92" i="154" s="1"/>
  <c r="AK92" i="154"/>
  <c r="AX91" i="154"/>
  <c r="AV91" i="154"/>
  <c r="AS91" i="154"/>
  <c r="AR91" i="154"/>
  <c r="AQ91" i="154"/>
  <c r="AP91" i="154"/>
  <c r="AO91" i="154"/>
  <c r="AN91" i="154"/>
  <c r="AM91" i="154"/>
  <c r="AK91" i="154"/>
  <c r="C91" i="154"/>
  <c r="AU92" i="154" s="1"/>
  <c r="AM89" i="154"/>
  <c r="AT89" i="154" s="1"/>
  <c r="AT88" i="154"/>
  <c r="AM88" i="154"/>
  <c r="AU88" i="154" s="1"/>
  <c r="AK88" i="154"/>
  <c r="AX87" i="154"/>
  <c r="AV87" i="154"/>
  <c r="AS87" i="154"/>
  <c r="AR87" i="154"/>
  <c r="AQ87" i="154"/>
  <c r="AP87" i="154"/>
  <c r="AO87" i="154"/>
  <c r="AN87" i="154"/>
  <c r="AM87" i="154"/>
  <c r="AK87" i="154"/>
  <c r="C87" i="154"/>
  <c r="AM85" i="154"/>
  <c r="AM84" i="154"/>
  <c r="AK84" i="154"/>
  <c r="AK86" i="154" s="1"/>
  <c r="AX83" i="154"/>
  <c r="AV83" i="154"/>
  <c r="AS83" i="154"/>
  <c r="AR83" i="154"/>
  <c r="AQ83" i="154"/>
  <c r="AP83" i="154"/>
  <c r="AO83" i="154"/>
  <c r="AN83" i="154"/>
  <c r="AM83" i="154"/>
  <c r="C83" i="154"/>
  <c r="AM81" i="154"/>
  <c r="AU81" i="154" s="1"/>
  <c r="AT80" i="154"/>
  <c r="AM80" i="154"/>
  <c r="AK80" i="154"/>
  <c r="AX79" i="154"/>
  <c r="AV79" i="154"/>
  <c r="AS79" i="154"/>
  <c r="AR79" i="154"/>
  <c r="AQ79" i="154"/>
  <c r="AP79" i="154"/>
  <c r="AO79" i="154"/>
  <c r="AN79" i="154"/>
  <c r="AM79" i="154"/>
  <c r="AK79" i="154"/>
  <c r="AK82" i="154" s="1"/>
  <c r="C79" i="154"/>
  <c r="AU80" i="154" s="1"/>
  <c r="AM77" i="154"/>
  <c r="AT77" i="154" s="1"/>
  <c r="AM76" i="154"/>
  <c r="AU76" i="154" s="1"/>
  <c r="AK76" i="154"/>
  <c r="AX75" i="154"/>
  <c r="AW75" i="154"/>
  <c r="AS75" i="154"/>
  <c r="AR75" i="154"/>
  <c r="AQ75" i="154"/>
  <c r="AP75" i="154"/>
  <c r="AO75" i="154"/>
  <c r="AN75" i="154"/>
  <c r="AM75" i="154"/>
  <c r="AK75" i="154"/>
  <c r="AM73" i="154"/>
  <c r="AM72" i="154"/>
  <c r="AT72" i="154" s="1"/>
  <c r="AK72" i="154"/>
  <c r="AX71" i="154"/>
  <c r="AS71" i="154"/>
  <c r="AR71" i="154"/>
  <c r="AQ71" i="154"/>
  <c r="AP71" i="154"/>
  <c r="AO71" i="154"/>
  <c r="AN71" i="154"/>
  <c r="AM71" i="154"/>
  <c r="AK71" i="154"/>
  <c r="C71" i="154"/>
  <c r="AU72" i="154" s="1"/>
  <c r="AM69" i="154"/>
  <c r="AT69" i="154" s="1"/>
  <c r="AM68" i="154"/>
  <c r="AT68" i="154" s="1"/>
  <c r="AK68" i="154"/>
  <c r="AX67" i="154"/>
  <c r="AW67" i="154"/>
  <c r="AS67" i="154"/>
  <c r="AR67" i="154"/>
  <c r="AQ67" i="154"/>
  <c r="AP67" i="154"/>
  <c r="AO67" i="154"/>
  <c r="AN67" i="154"/>
  <c r="AM67" i="154"/>
  <c r="AK67" i="154"/>
  <c r="C67" i="154"/>
  <c r="AM65" i="154"/>
  <c r="AT65" i="154" s="1"/>
  <c r="AM64" i="154"/>
  <c r="AU64" i="154" s="1"/>
  <c r="AK64" i="154"/>
  <c r="AX63" i="154"/>
  <c r="AW63" i="154"/>
  <c r="AS63" i="154"/>
  <c r="AR63" i="154"/>
  <c r="AQ63" i="154"/>
  <c r="AP63" i="154"/>
  <c r="AO63" i="154"/>
  <c r="AN63" i="154"/>
  <c r="AM63" i="154"/>
  <c r="AK63" i="154"/>
  <c r="C63" i="154"/>
  <c r="AT61" i="154"/>
  <c r="AM61" i="154"/>
  <c r="AU61" i="154" s="1"/>
  <c r="AM60" i="154"/>
  <c r="AU60" i="154" s="1"/>
  <c r="AK60" i="154"/>
  <c r="AS59" i="154"/>
  <c r="AR59" i="154"/>
  <c r="AQ59" i="154"/>
  <c r="AP59" i="154"/>
  <c r="AO59" i="154"/>
  <c r="AN59" i="154"/>
  <c r="AM59" i="154"/>
  <c r="AK59" i="154"/>
  <c r="C59" i="154"/>
  <c r="AM57" i="154"/>
  <c r="AU57" i="154" s="1"/>
  <c r="AM56" i="154"/>
  <c r="AT56" i="154" s="1"/>
  <c r="AK56" i="154"/>
  <c r="AX55" i="154"/>
  <c r="AW55" i="154"/>
  <c r="AS55" i="154"/>
  <c r="AR55" i="154"/>
  <c r="AQ55" i="154"/>
  <c r="AP55" i="154"/>
  <c r="AO55" i="154"/>
  <c r="AN55" i="154"/>
  <c r="AM55" i="154"/>
  <c r="AK55" i="154"/>
  <c r="C55" i="154"/>
  <c r="AT53" i="154"/>
  <c r="AM53" i="154"/>
  <c r="AM52" i="154"/>
  <c r="AT52" i="154" s="1"/>
  <c r="AK52" i="154"/>
  <c r="AX51" i="154"/>
  <c r="AW51" i="154"/>
  <c r="AS51" i="154"/>
  <c r="AR51" i="154"/>
  <c r="AQ51" i="154"/>
  <c r="AP51" i="154"/>
  <c r="AO51" i="154"/>
  <c r="AN51" i="154"/>
  <c r="AM51" i="154"/>
  <c r="AK51" i="154"/>
  <c r="C51" i="154"/>
  <c r="AU53" i="154" s="1"/>
  <c r="AM49" i="154"/>
  <c r="AM48" i="154"/>
  <c r="AT48" i="154" s="1"/>
  <c r="AK48" i="154"/>
  <c r="AX47" i="154"/>
  <c r="AW47" i="154"/>
  <c r="AS47" i="154"/>
  <c r="AR47" i="154"/>
  <c r="AQ47" i="154"/>
  <c r="AP47" i="154"/>
  <c r="AO47" i="154"/>
  <c r="AN47" i="154"/>
  <c r="AM47" i="154"/>
  <c r="AK47" i="154"/>
  <c r="C47" i="154"/>
  <c r="AU48" i="154" s="1"/>
  <c r="AT45" i="154"/>
  <c r="AM45" i="154"/>
  <c r="AU45" i="154" s="1"/>
  <c r="AM44" i="154"/>
  <c r="AT44" i="154" s="1"/>
  <c r="AK44" i="154"/>
  <c r="AX43" i="154"/>
  <c r="AW43" i="154"/>
  <c r="AS43" i="154"/>
  <c r="AR43" i="154"/>
  <c r="AQ43" i="154"/>
  <c r="AP43" i="154"/>
  <c r="AO43" i="154"/>
  <c r="AN43" i="154"/>
  <c r="AM43" i="154"/>
  <c r="AK43" i="154"/>
  <c r="C43" i="154"/>
  <c r="AK42" i="154"/>
  <c r="AM41" i="154"/>
  <c r="AU41" i="154" s="1"/>
  <c r="AM40" i="154"/>
  <c r="AT40" i="154" s="1"/>
  <c r="AX39" i="154"/>
  <c r="AW39" i="154"/>
  <c r="AS39" i="154"/>
  <c r="AR39" i="154"/>
  <c r="AQ39" i="154"/>
  <c r="AP39" i="154"/>
  <c r="AO39" i="154"/>
  <c r="AN39" i="154"/>
  <c r="AM39" i="154"/>
  <c r="C39" i="154"/>
  <c r="AM37" i="154"/>
  <c r="AM36" i="154"/>
  <c r="AK36" i="154"/>
  <c r="AW35" i="154"/>
  <c r="AS35" i="154"/>
  <c r="AR35" i="154"/>
  <c r="AQ35" i="154"/>
  <c r="AP35" i="154"/>
  <c r="AO35" i="154"/>
  <c r="AN35" i="154"/>
  <c r="AM35" i="154"/>
  <c r="AK35" i="154"/>
  <c r="C35" i="154"/>
  <c r="AM33" i="154"/>
  <c r="AU33" i="154" s="1"/>
  <c r="AM32" i="154"/>
  <c r="AU32" i="154" s="1"/>
  <c r="AK32" i="154"/>
  <c r="AX31" i="154"/>
  <c r="AW31" i="154"/>
  <c r="AS31" i="154"/>
  <c r="AR31" i="154"/>
  <c r="AQ31" i="154"/>
  <c r="AP31" i="154"/>
  <c r="AO31" i="154"/>
  <c r="AN31" i="154"/>
  <c r="AM31" i="154"/>
  <c r="AK31" i="154"/>
  <c r="C31" i="154"/>
  <c r="AM29" i="154"/>
  <c r="AT29" i="154" s="1"/>
  <c r="AM28" i="154"/>
  <c r="AT28" i="154" s="1"/>
  <c r="AK28" i="154"/>
  <c r="AX27" i="154"/>
  <c r="AW27" i="154"/>
  <c r="AS27" i="154"/>
  <c r="AR27" i="154"/>
  <c r="AQ27" i="154"/>
  <c r="AP27" i="154"/>
  <c r="AO27" i="154"/>
  <c r="AN27" i="154"/>
  <c r="AM27" i="154"/>
  <c r="AK27" i="154"/>
  <c r="C27" i="154"/>
  <c r="AM25" i="154"/>
  <c r="AT25" i="154" s="1"/>
  <c r="AT24" i="154"/>
  <c r="AM24" i="154"/>
  <c r="AK24" i="154"/>
  <c r="AX23" i="154"/>
  <c r="AW23" i="154"/>
  <c r="AS23" i="154"/>
  <c r="AR23" i="154"/>
  <c r="AQ23" i="154"/>
  <c r="AP23" i="154"/>
  <c r="AO23" i="154"/>
  <c r="AN23" i="154"/>
  <c r="C23" i="154"/>
  <c r="AU24" i="154" s="1"/>
  <c r="AM21" i="154"/>
  <c r="AM20" i="154"/>
  <c r="AT20" i="154" s="1"/>
  <c r="AK20" i="154"/>
  <c r="AX19" i="154"/>
  <c r="AW19" i="154"/>
  <c r="AS19" i="154"/>
  <c r="AR19" i="154"/>
  <c r="AQ19" i="154"/>
  <c r="AP19" i="154"/>
  <c r="AO19" i="154"/>
  <c r="AN19" i="154"/>
  <c r="AK19" i="154"/>
  <c r="C19" i="154"/>
  <c r="AM17" i="154"/>
  <c r="AU16" i="154"/>
  <c r="AM16" i="154"/>
  <c r="AT16" i="154" s="1"/>
  <c r="AK16" i="154"/>
  <c r="AW15" i="154"/>
  <c r="AS15" i="154"/>
  <c r="AR15" i="154"/>
  <c r="AQ15" i="154"/>
  <c r="AP15" i="154"/>
  <c r="AO15" i="154"/>
  <c r="AN15" i="154"/>
  <c r="AM15" i="154"/>
  <c r="AK15" i="154"/>
  <c r="AK18" i="154" s="1"/>
  <c r="C15" i="154"/>
  <c r="AM5" i="154"/>
  <c r="AT5" i="154" s="1"/>
  <c r="AM4" i="154"/>
  <c r="AT4" i="154" s="1"/>
  <c r="AK4" i="154"/>
  <c r="AX3" i="154"/>
  <c r="AW3" i="154"/>
  <c r="AS3" i="154"/>
  <c r="AR3" i="154"/>
  <c r="AQ3" i="154"/>
  <c r="AP3" i="154"/>
  <c r="AO3" i="154"/>
  <c r="AN3" i="154"/>
  <c r="AK3" i="154"/>
  <c r="C3" i="154"/>
  <c r="AJ1" i="154"/>
  <c r="AI1" i="154"/>
  <c r="AH1" i="154"/>
  <c r="AG1" i="154"/>
  <c r="AF1" i="154"/>
  <c r="AE1" i="154"/>
  <c r="AD1" i="154"/>
  <c r="AC1" i="154"/>
  <c r="AB1" i="154"/>
  <c r="AA1" i="154"/>
  <c r="Z1" i="154"/>
  <c r="Y1" i="154"/>
  <c r="X1" i="154"/>
  <c r="W1" i="154"/>
  <c r="V1" i="154"/>
  <c r="U1" i="154"/>
  <c r="T1" i="154"/>
  <c r="S1" i="154"/>
  <c r="R1" i="154"/>
  <c r="Q1" i="154"/>
  <c r="P1" i="154"/>
  <c r="O1" i="154"/>
  <c r="N1" i="154"/>
  <c r="M1" i="154"/>
  <c r="L1" i="154"/>
  <c r="K1" i="154"/>
  <c r="J1" i="154"/>
  <c r="I1" i="154"/>
  <c r="H1" i="154"/>
  <c r="G1" i="154"/>
  <c r="F1" i="154"/>
  <c r="E1" i="154"/>
  <c r="AK130" i="154" l="1"/>
  <c r="AT128" i="154"/>
  <c r="AU36" i="154"/>
  <c r="AU37" i="154"/>
  <c r="AK146" i="154"/>
  <c r="AK138" i="154"/>
  <c r="AU141" i="154"/>
  <c r="AU152" i="154"/>
  <c r="AU153" i="154"/>
  <c r="AU137" i="154"/>
  <c r="AU109" i="154"/>
  <c r="AU105" i="154"/>
  <c r="AU97" i="154"/>
  <c r="AU93" i="154"/>
  <c r="AU73" i="154"/>
  <c r="AU49" i="154"/>
  <c r="AU21" i="154"/>
  <c r="AK54" i="154"/>
  <c r="AU52" i="154"/>
  <c r="AU113" i="154"/>
  <c r="AT76" i="154"/>
  <c r="AK22" i="154"/>
  <c r="AU44" i="154"/>
  <c r="AK62" i="154"/>
  <c r="AU77" i="154"/>
  <c r="AU84" i="154"/>
  <c r="AU85" i="154"/>
  <c r="AT32" i="154"/>
  <c r="AU56" i="154"/>
  <c r="AT87" i="154"/>
  <c r="AU87" i="154" s="1"/>
  <c r="AK38" i="154"/>
  <c r="AT151" i="154"/>
  <c r="AU151" i="154" s="1"/>
  <c r="AW151" i="154" s="1"/>
  <c r="BF151" i="154" s="1"/>
  <c r="AT147" i="154"/>
  <c r="AU147" i="154" s="1"/>
  <c r="AW147" i="154" s="1"/>
  <c r="BF147" i="154" s="1"/>
  <c r="AT123" i="154"/>
  <c r="AU123" i="154" s="1"/>
  <c r="AW123" i="154" s="1"/>
  <c r="BF123" i="154" s="1"/>
  <c r="AK30" i="154"/>
  <c r="AU40" i="154"/>
  <c r="AT43" i="154"/>
  <c r="AU43" i="154" s="1"/>
  <c r="AT51" i="154"/>
  <c r="AU51" i="154" s="1"/>
  <c r="AV51" i="154" s="1"/>
  <c r="BF51" i="154" s="1"/>
  <c r="AK58" i="154"/>
  <c r="AK66" i="154"/>
  <c r="AK70" i="154"/>
  <c r="AK74" i="154"/>
  <c r="AT79" i="154"/>
  <c r="AU79" i="154" s="1"/>
  <c r="AW79" i="154" s="1"/>
  <c r="BF79" i="154" s="1"/>
  <c r="AU89" i="154"/>
  <c r="AK94" i="154"/>
  <c r="AK106" i="154"/>
  <c r="AK110" i="154"/>
  <c r="AK114" i="154"/>
  <c r="AK126" i="154"/>
  <c r="AU125" i="154"/>
  <c r="AT141" i="154"/>
  <c r="AU149" i="154"/>
  <c r="AT3" i="154"/>
  <c r="AU3" i="154" s="1"/>
  <c r="AT23" i="154"/>
  <c r="AU23" i="154" s="1"/>
  <c r="AT27" i="154"/>
  <c r="AU27" i="154" s="1"/>
  <c r="AK34" i="154"/>
  <c r="AT39" i="154"/>
  <c r="AU39" i="154" s="1"/>
  <c r="AT47" i="154"/>
  <c r="AU47" i="154" s="1"/>
  <c r="AV47" i="154" s="1"/>
  <c r="BF47" i="154" s="1"/>
  <c r="AT55" i="154"/>
  <c r="AU55" i="154" s="1"/>
  <c r="AT59" i="154"/>
  <c r="AU59" i="154" s="1"/>
  <c r="AT67" i="154"/>
  <c r="AU67" i="154" s="1"/>
  <c r="AT75" i="154"/>
  <c r="AU75" i="154" s="1"/>
  <c r="AK90" i="154"/>
  <c r="AT91" i="154"/>
  <c r="AU91" i="154" s="1"/>
  <c r="AW91" i="154" s="1"/>
  <c r="BF91" i="154" s="1"/>
  <c r="AK98" i="154"/>
  <c r="AK102" i="154"/>
  <c r="AT107" i="154"/>
  <c r="AU107" i="154" s="1"/>
  <c r="AW107" i="154" s="1"/>
  <c r="BF107" i="154" s="1"/>
  <c r="AT111" i="154"/>
  <c r="AU111" i="154" s="1"/>
  <c r="AW111" i="154" s="1"/>
  <c r="BF111" i="154" s="1"/>
  <c r="AT115" i="154"/>
  <c r="AU115" i="154" s="1"/>
  <c r="AW115" i="154" s="1"/>
  <c r="BF115" i="154" s="1"/>
  <c r="AK122" i="154"/>
  <c r="AU4" i="154"/>
  <c r="AU20" i="154"/>
  <c r="AT35" i="154"/>
  <c r="AU35" i="154" s="1"/>
  <c r="AT63" i="154"/>
  <c r="AU63" i="154" s="1"/>
  <c r="AV63" i="154" s="1"/>
  <c r="BF63" i="154" s="1"/>
  <c r="AT71" i="154"/>
  <c r="AU71" i="154" s="1"/>
  <c r="AT83" i="154"/>
  <c r="AU83" i="154" s="1"/>
  <c r="AT95" i="154"/>
  <c r="AU95" i="154" s="1"/>
  <c r="AW95" i="154" s="1"/>
  <c r="BF95" i="154" s="1"/>
  <c r="AT99" i="154"/>
  <c r="AU99" i="154" s="1"/>
  <c r="AW99" i="154" s="1"/>
  <c r="BF99" i="154" s="1"/>
  <c r="AT103" i="154"/>
  <c r="AU103" i="154" s="1"/>
  <c r="AW103" i="154" s="1"/>
  <c r="BF103" i="154" s="1"/>
  <c r="AT131" i="154"/>
  <c r="AU131" i="154" s="1"/>
  <c r="AW131" i="154" s="1"/>
  <c r="BF131" i="154" s="1"/>
  <c r="AT135" i="154"/>
  <c r="AU135" i="154" s="1"/>
  <c r="AW135" i="154" s="1"/>
  <c r="BF135" i="154" s="1"/>
  <c r="AT139" i="154"/>
  <c r="AU139" i="154" s="1"/>
  <c r="AW139" i="154" s="1"/>
  <c r="BF139" i="154" s="1"/>
  <c r="AT31" i="154"/>
  <c r="AU31" i="154" s="1"/>
  <c r="AV31" i="154" s="1"/>
  <c r="BF31" i="154" s="1"/>
  <c r="AT119" i="154"/>
  <c r="AU119" i="154" s="1"/>
  <c r="AW119" i="154" s="1"/>
  <c r="BF119" i="154" s="1"/>
  <c r="AT127" i="154"/>
  <c r="AU127" i="154" s="1"/>
  <c r="AW127" i="154" s="1"/>
  <c r="BF127" i="154" s="1"/>
  <c r="AT143" i="154"/>
  <c r="AU143" i="154" s="1"/>
  <c r="AW143" i="154" s="1"/>
  <c r="BF143" i="154" s="1"/>
  <c r="AK154" i="154"/>
  <c r="AU17" i="154"/>
  <c r="AT21" i="154"/>
  <c r="AU28" i="154"/>
  <c r="AT64" i="154"/>
  <c r="AU68" i="154"/>
  <c r="AU25" i="154"/>
  <c r="AT37" i="154"/>
  <c r="AU65" i="154"/>
  <c r="AT81" i="154"/>
  <c r="AT85" i="154"/>
  <c r="AT109" i="154"/>
  <c r="AT117" i="154"/>
  <c r="AT144" i="154"/>
  <c r="AK6" i="154"/>
  <c r="AT15" i="154"/>
  <c r="AU15" i="154" s="1"/>
  <c r="AX15" i="154" s="1"/>
  <c r="AT19" i="154"/>
  <c r="AU19" i="154" s="1"/>
  <c r="AK26" i="154"/>
  <c r="AU29" i="154"/>
  <c r="AK46" i="154"/>
  <c r="AK50" i="154"/>
  <c r="AU69" i="154"/>
  <c r="AK78" i="154"/>
  <c r="AT93" i="154"/>
  <c r="AU121" i="154"/>
  <c r="AU5" i="154"/>
  <c r="AT33" i="154"/>
  <c r="AT57" i="154"/>
  <c r="AT113" i="154"/>
  <c r="AT137" i="154"/>
  <c r="AT133" i="154"/>
  <c r="AT152" i="154"/>
  <c r="AT49" i="154"/>
  <c r="AT105" i="154"/>
  <c r="AT129" i="154"/>
  <c r="AT101" i="154"/>
  <c r="AT17" i="154"/>
  <c r="AT36" i="154"/>
  <c r="AT41" i="154"/>
  <c r="AT60" i="154"/>
  <c r="AT73" i="154"/>
  <c r="AT84" i="154"/>
  <c r="AT97" i="154"/>
  <c r="AT153" i="154"/>
  <c r="AT149" i="154"/>
  <c r="H5" i="39"/>
  <c r="G5" i="39"/>
  <c r="H6" i="39" s="1"/>
  <c r="AJ1" i="4"/>
  <c r="AV75" i="154" l="1"/>
  <c r="BF75" i="154" s="1"/>
  <c r="AW83" i="154"/>
  <c r="BF83" i="154" s="1"/>
  <c r="AV67" i="154"/>
  <c r="BF67" i="154" s="1"/>
  <c r="AV19" i="154"/>
  <c r="BF19" i="154" s="1"/>
  <c r="AV43" i="154"/>
  <c r="BF43" i="154" s="1"/>
  <c r="AW71" i="154"/>
  <c r="AV55" i="154"/>
  <c r="BF55" i="154" s="1"/>
  <c r="AV35" i="154"/>
  <c r="AX35" i="154"/>
  <c r="AX2" i="154" s="1"/>
  <c r="AW87" i="154"/>
  <c r="BF87" i="154" s="1"/>
  <c r="AV39" i="154"/>
  <c r="BF39" i="154" s="1"/>
  <c r="AV3" i="154"/>
  <c r="BF3" i="154" s="1"/>
  <c r="AV15" i="154"/>
  <c r="BF15" i="154" s="1"/>
  <c r="AV27" i="154"/>
  <c r="BF27" i="154" s="1"/>
  <c r="AV23" i="154"/>
  <c r="AW2" i="154" l="1"/>
  <c r="BF23" i="154"/>
  <c r="AV2" i="154"/>
  <c r="BF71" i="154"/>
  <c r="BF35" i="154"/>
  <c r="AM13" i="7"/>
  <c r="AU13" i="7" s="1"/>
  <c r="AM12" i="7"/>
  <c r="AU12" i="7" s="1"/>
  <c r="AK12" i="7"/>
  <c r="AX11" i="7"/>
  <c r="AW11" i="7"/>
  <c r="AS11" i="7"/>
  <c r="AR11" i="7"/>
  <c r="AQ11" i="7"/>
  <c r="AP11" i="7"/>
  <c r="AO11" i="7"/>
  <c r="AN11" i="7"/>
  <c r="AT11" i="7" s="1"/>
  <c r="AU11" i="7" s="1"/>
  <c r="AV11" i="7" s="1"/>
  <c r="AM11" i="7"/>
  <c r="AK11" i="7"/>
  <c r="AK14" i="7" s="1"/>
  <c r="C11" i="7"/>
  <c r="BD2" i="4"/>
  <c r="AX43" i="4"/>
  <c r="AX47" i="4"/>
  <c r="AX51" i="4"/>
  <c r="AX55" i="4"/>
  <c r="AX59" i="4"/>
  <c r="AX63" i="4"/>
  <c r="AX67" i="4"/>
  <c r="AX71" i="4"/>
  <c r="AX75" i="4"/>
  <c r="AX79" i="4"/>
  <c r="AX83" i="4"/>
  <c r="AX87" i="4"/>
  <c r="AX91" i="4"/>
  <c r="AX95" i="4"/>
  <c r="AX99" i="4"/>
  <c r="AX103" i="4"/>
  <c r="AX107" i="4"/>
  <c r="AX111" i="4"/>
  <c r="AX115" i="4"/>
  <c r="AX119" i="4"/>
  <c r="AX123" i="4"/>
  <c r="AX127" i="4"/>
  <c r="AX131" i="4"/>
  <c r="AX135" i="4"/>
  <c r="AX139" i="4"/>
  <c r="AX3" i="4"/>
  <c r="BA2" i="4"/>
  <c r="AV87" i="4"/>
  <c r="AV91" i="4"/>
  <c r="AV95" i="4"/>
  <c r="AV99" i="4"/>
  <c r="AV103" i="4"/>
  <c r="AV107" i="4"/>
  <c r="AV111" i="4"/>
  <c r="AV115" i="4"/>
  <c r="AV119" i="4"/>
  <c r="AV123" i="4"/>
  <c r="AV127" i="4"/>
  <c r="AV131" i="4"/>
  <c r="AV135" i="4"/>
  <c r="AV139" i="4"/>
  <c r="AW3" i="4"/>
  <c r="AW43" i="4"/>
  <c r="AW47" i="4"/>
  <c r="AW51" i="4"/>
  <c r="AW55" i="4"/>
  <c r="AW59" i="4"/>
  <c r="AW63" i="4"/>
  <c r="AW67" i="4"/>
  <c r="AW71" i="4"/>
  <c r="AW75" i="4"/>
  <c r="AW79" i="4"/>
  <c r="AW83" i="4"/>
  <c r="BF2" i="154" l="1"/>
  <c r="AU1" i="154"/>
  <c r="BF11" i="7"/>
  <c r="AT12" i="7"/>
  <c r="AT13" i="7"/>
  <c r="AX2" i="4"/>
  <c r="AM141" i="4" l="1"/>
  <c r="AM140" i="4"/>
  <c r="AT140" i="4" s="1"/>
  <c r="AK140" i="4"/>
  <c r="AS139" i="4"/>
  <c r="AR139" i="4"/>
  <c r="AQ139" i="4"/>
  <c r="AP139" i="4"/>
  <c r="AO139" i="4"/>
  <c r="AN139" i="4"/>
  <c r="AM139" i="4"/>
  <c r="AK139" i="4"/>
  <c r="AM137" i="4"/>
  <c r="AT137" i="4" s="1"/>
  <c r="AM136" i="4"/>
  <c r="AT136" i="4" s="1"/>
  <c r="AK136" i="4"/>
  <c r="AS135" i="4"/>
  <c r="AR135" i="4"/>
  <c r="AQ135" i="4"/>
  <c r="AP135" i="4"/>
  <c r="AO135" i="4"/>
  <c r="AN135" i="4"/>
  <c r="AM135" i="4"/>
  <c r="AK135" i="4"/>
  <c r="AM133" i="4"/>
  <c r="AU133" i="4" s="1"/>
  <c r="AM132" i="4"/>
  <c r="AU132" i="4" s="1"/>
  <c r="AK132" i="4"/>
  <c r="AS131" i="4"/>
  <c r="AR131" i="4"/>
  <c r="AQ131" i="4"/>
  <c r="AP131" i="4"/>
  <c r="AO131" i="4"/>
  <c r="AN131" i="4"/>
  <c r="AM131" i="4"/>
  <c r="AK131" i="4"/>
  <c r="AM129" i="4"/>
  <c r="AT129" i="4" s="1"/>
  <c r="AM128" i="4"/>
  <c r="AU128" i="4" s="1"/>
  <c r="AK128" i="4"/>
  <c r="AS127" i="4"/>
  <c r="AR127" i="4"/>
  <c r="AQ127" i="4"/>
  <c r="AP127" i="4"/>
  <c r="AO127" i="4"/>
  <c r="AN127" i="4"/>
  <c r="AM127" i="4"/>
  <c r="AK127" i="4"/>
  <c r="AM125" i="4"/>
  <c r="AM124" i="4"/>
  <c r="AT124" i="4" s="1"/>
  <c r="AK124" i="4"/>
  <c r="AS123" i="4"/>
  <c r="AR123" i="4"/>
  <c r="AQ123" i="4"/>
  <c r="AP123" i="4"/>
  <c r="AO123" i="4"/>
  <c r="AN123" i="4"/>
  <c r="AM123" i="4"/>
  <c r="AK123" i="4"/>
  <c r="AK126" i="4" s="1"/>
  <c r="AM121" i="4"/>
  <c r="AM120" i="4"/>
  <c r="AT120" i="4" s="1"/>
  <c r="AK120" i="4"/>
  <c r="AS119" i="4"/>
  <c r="AR119" i="4"/>
  <c r="AQ119" i="4"/>
  <c r="AP119" i="4"/>
  <c r="AO119" i="4"/>
  <c r="AN119" i="4"/>
  <c r="AM119" i="4"/>
  <c r="AK119" i="4"/>
  <c r="AK122" i="4" s="1"/>
  <c r="AM117" i="4"/>
  <c r="AT117" i="4" s="1"/>
  <c r="AM116" i="4"/>
  <c r="AT116" i="4" s="1"/>
  <c r="AK116" i="4"/>
  <c r="AS115" i="4"/>
  <c r="AR115" i="4"/>
  <c r="AQ115" i="4"/>
  <c r="AP115" i="4"/>
  <c r="AO115" i="4"/>
  <c r="AN115" i="4"/>
  <c r="AM115" i="4"/>
  <c r="AK115" i="4"/>
  <c r="AM113" i="4"/>
  <c r="AM112" i="4"/>
  <c r="AT112" i="4" s="1"/>
  <c r="AK112" i="4"/>
  <c r="AS111" i="4"/>
  <c r="AR111" i="4"/>
  <c r="AQ111" i="4"/>
  <c r="AP111" i="4"/>
  <c r="AO111" i="4"/>
  <c r="AN111" i="4"/>
  <c r="AM111" i="4"/>
  <c r="AK111" i="4"/>
  <c r="AM109" i="4"/>
  <c r="AT109" i="4" s="1"/>
  <c r="AM108" i="4"/>
  <c r="AK108" i="4"/>
  <c r="AS107" i="4"/>
  <c r="AR107" i="4"/>
  <c r="AQ107" i="4"/>
  <c r="AP107" i="4"/>
  <c r="AO107" i="4"/>
  <c r="AN107" i="4"/>
  <c r="AM107" i="4"/>
  <c r="AK107" i="4"/>
  <c r="AM105" i="4"/>
  <c r="AM104" i="4"/>
  <c r="AT104" i="4" s="1"/>
  <c r="AK104" i="4"/>
  <c r="AS103" i="4"/>
  <c r="AR103" i="4"/>
  <c r="AQ103" i="4"/>
  <c r="AP103" i="4"/>
  <c r="AO103" i="4"/>
  <c r="AN103" i="4"/>
  <c r="AM103" i="4"/>
  <c r="AK103" i="4"/>
  <c r="AM101" i="4"/>
  <c r="AT101" i="4" s="1"/>
  <c r="AM100" i="4"/>
  <c r="AK100" i="4"/>
  <c r="AS99" i="4"/>
  <c r="AR99" i="4"/>
  <c r="AQ99" i="4"/>
  <c r="AP99" i="4"/>
  <c r="AO99" i="4"/>
  <c r="AN99" i="4"/>
  <c r="AM99" i="4"/>
  <c r="AK99" i="4"/>
  <c r="AM97" i="4"/>
  <c r="AM96" i="4"/>
  <c r="AK96" i="4"/>
  <c r="AS95" i="4"/>
  <c r="AR95" i="4"/>
  <c r="AQ95" i="4"/>
  <c r="AP95" i="4"/>
  <c r="AO95" i="4"/>
  <c r="AN95" i="4"/>
  <c r="AM95" i="4"/>
  <c r="AK95" i="4"/>
  <c r="AM93" i="4"/>
  <c r="AT93" i="4" s="1"/>
  <c r="AM92" i="4"/>
  <c r="AK92" i="4"/>
  <c r="AK94" i="4" s="1"/>
  <c r="AS91" i="4"/>
  <c r="AR91" i="4"/>
  <c r="AQ91" i="4"/>
  <c r="AP91" i="4"/>
  <c r="AO91" i="4"/>
  <c r="AN91" i="4"/>
  <c r="AM91" i="4"/>
  <c r="AM89" i="4"/>
  <c r="AT89" i="4" s="1"/>
  <c r="AM88" i="4"/>
  <c r="AT88" i="4" s="1"/>
  <c r="AK88" i="4"/>
  <c r="AS87" i="4"/>
  <c r="AR87" i="4"/>
  <c r="AQ87" i="4"/>
  <c r="AP87" i="4"/>
  <c r="AO87" i="4"/>
  <c r="AN87" i="4"/>
  <c r="AM87" i="4"/>
  <c r="AK87" i="4"/>
  <c r="AK90" i="4" s="1"/>
  <c r="AM85" i="4"/>
  <c r="AT85" i="4" s="1"/>
  <c r="AM84" i="4"/>
  <c r="AT84" i="4" s="1"/>
  <c r="AK84" i="4"/>
  <c r="AS83" i="4"/>
  <c r="AR83" i="4"/>
  <c r="AQ83" i="4"/>
  <c r="AP83" i="4"/>
  <c r="AO83" i="4"/>
  <c r="AN83" i="4"/>
  <c r="AM83" i="4"/>
  <c r="AK83" i="4"/>
  <c r="AM81" i="4"/>
  <c r="AT81" i="4" s="1"/>
  <c r="AM80" i="4"/>
  <c r="AT80" i="4" s="1"/>
  <c r="AK80" i="4"/>
  <c r="AS79" i="4"/>
  <c r="AR79" i="4"/>
  <c r="AQ79" i="4"/>
  <c r="AP79" i="4"/>
  <c r="AO79" i="4"/>
  <c r="AN79" i="4"/>
  <c r="AM79" i="4"/>
  <c r="AK79" i="4"/>
  <c r="AM77" i="4"/>
  <c r="AM76" i="4"/>
  <c r="AK76" i="4"/>
  <c r="AS75" i="4"/>
  <c r="AR75" i="4"/>
  <c r="AQ75" i="4"/>
  <c r="AP75" i="4"/>
  <c r="AO75" i="4"/>
  <c r="AN75" i="4"/>
  <c r="AM75" i="4"/>
  <c r="AK75" i="4"/>
  <c r="AM73" i="4"/>
  <c r="AM72" i="4"/>
  <c r="AK72" i="4"/>
  <c r="AS71" i="4"/>
  <c r="AR71" i="4"/>
  <c r="AQ71" i="4"/>
  <c r="AP71" i="4"/>
  <c r="AO71" i="4"/>
  <c r="AN71" i="4"/>
  <c r="AM71" i="4"/>
  <c r="AK71" i="4"/>
  <c r="AM69" i="4"/>
  <c r="AM68" i="4"/>
  <c r="AK68" i="4"/>
  <c r="AS67" i="4"/>
  <c r="AR67" i="4"/>
  <c r="AQ67" i="4"/>
  <c r="AP67" i="4"/>
  <c r="AO67" i="4"/>
  <c r="AN67" i="4"/>
  <c r="AM67" i="4"/>
  <c r="AK67" i="4"/>
  <c r="AK66" i="4"/>
  <c r="AM65" i="4"/>
  <c r="AT65" i="4" s="1"/>
  <c r="AM64" i="4"/>
  <c r="AS63" i="4"/>
  <c r="AR63" i="4"/>
  <c r="AQ63" i="4"/>
  <c r="AP63" i="4"/>
  <c r="AO63" i="4"/>
  <c r="AN63" i="4"/>
  <c r="AM63" i="4"/>
  <c r="AM61" i="4"/>
  <c r="AM60" i="4"/>
  <c r="AK60" i="4"/>
  <c r="AS59" i="4"/>
  <c r="AR59" i="4"/>
  <c r="AQ59" i="4"/>
  <c r="AP59" i="4"/>
  <c r="AO59" i="4"/>
  <c r="AN59" i="4"/>
  <c r="AM59" i="4"/>
  <c r="AK59" i="4"/>
  <c r="AM57" i="4"/>
  <c r="AM56" i="4"/>
  <c r="AK56" i="4"/>
  <c r="AS55" i="4"/>
  <c r="AR55" i="4"/>
  <c r="AQ55" i="4"/>
  <c r="AP55" i="4"/>
  <c r="AO55" i="4"/>
  <c r="AN55" i="4"/>
  <c r="AM55" i="4"/>
  <c r="AK55" i="4"/>
  <c r="AM53" i="4"/>
  <c r="AM52" i="4"/>
  <c r="AK52" i="4"/>
  <c r="AS51" i="4"/>
  <c r="AR51" i="4"/>
  <c r="AQ51" i="4"/>
  <c r="AP51" i="4"/>
  <c r="AO51" i="4"/>
  <c r="AN51" i="4"/>
  <c r="AM51" i="4"/>
  <c r="AK51" i="4"/>
  <c r="AM49" i="4"/>
  <c r="AM48" i="4"/>
  <c r="AT48" i="4" s="1"/>
  <c r="AK48" i="4"/>
  <c r="AS47" i="4"/>
  <c r="AR47" i="4"/>
  <c r="AQ47" i="4"/>
  <c r="AP47" i="4"/>
  <c r="AO47" i="4"/>
  <c r="AN47" i="4"/>
  <c r="AM47" i="4"/>
  <c r="AK47" i="4"/>
  <c r="AK50" i="4" s="1"/>
  <c r="AM45" i="4"/>
  <c r="AT45" i="4" s="1"/>
  <c r="AM44" i="4"/>
  <c r="AT44" i="4" s="1"/>
  <c r="AK44" i="4"/>
  <c r="AS43" i="4"/>
  <c r="AR43" i="4"/>
  <c r="AQ43" i="4"/>
  <c r="AP43" i="4"/>
  <c r="AO43" i="4"/>
  <c r="AN43" i="4"/>
  <c r="AM43" i="4"/>
  <c r="AK43" i="4"/>
  <c r="AM5" i="4"/>
  <c r="AM4" i="4"/>
  <c r="AT4" i="4" s="1"/>
  <c r="AK4" i="4"/>
  <c r="AS3" i="4"/>
  <c r="AR3" i="4"/>
  <c r="AQ3" i="4"/>
  <c r="AP3" i="4"/>
  <c r="AO3" i="4"/>
  <c r="AN3" i="4"/>
  <c r="AM3" i="4"/>
  <c r="AK3" i="4"/>
  <c r="C3" i="4"/>
  <c r="BE2" i="4"/>
  <c r="BC2" i="4"/>
  <c r="BB2" i="4"/>
  <c r="AZ2" i="4"/>
  <c r="AY2" i="4"/>
  <c r="B2" i="4"/>
  <c r="AU56" i="4" l="1"/>
  <c r="AK62" i="4"/>
  <c r="AK6" i="4"/>
  <c r="AU104" i="4"/>
  <c r="AU88" i="4"/>
  <c r="AU72" i="4"/>
  <c r="AU92" i="4"/>
  <c r="G1" i="4"/>
  <c r="O1" i="4"/>
  <c r="W1" i="4"/>
  <c r="AE1" i="4"/>
  <c r="H1" i="4"/>
  <c r="P1" i="4"/>
  <c r="X1" i="4"/>
  <c r="AF1" i="4"/>
  <c r="V1" i="4"/>
  <c r="I1" i="4"/>
  <c r="Q1" i="4"/>
  <c r="Y1" i="4"/>
  <c r="AG1" i="4"/>
  <c r="J1" i="4"/>
  <c r="R1" i="4"/>
  <c r="AH1" i="4"/>
  <c r="AD1" i="4"/>
  <c r="Z1" i="4"/>
  <c r="K1" i="4"/>
  <c r="S1" i="4"/>
  <c r="AA1" i="4"/>
  <c r="AI1" i="4"/>
  <c r="M1" i="4"/>
  <c r="F1" i="4"/>
  <c r="L1" i="4"/>
  <c r="T1" i="4"/>
  <c r="AB1" i="4"/>
  <c r="U1" i="4"/>
  <c r="AC1" i="4"/>
  <c r="N1" i="4"/>
  <c r="AU48" i="4"/>
  <c r="AU81" i="4"/>
  <c r="AU77" i="4"/>
  <c r="AT87" i="4"/>
  <c r="AU87" i="4" s="1"/>
  <c r="AT43" i="4"/>
  <c r="AU43" i="4" s="1"/>
  <c r="AT56" i="4"/>
  <c r="AU45" i="4"/>
  <c r="AU53" i="4"/>
  <c r="AK142" i="4"/>
  <c r="AT95" i="4"/>
  <c r="AU95" i="4" s="1"/>
  <c r="AU141" i="4"/>
  <c r="AU105" i="4"/>
  <c r="AT111" i="4"/>
  <c r="AU111" i="4" s="1"/>
  <c r="AU124" i="4"/>
  <c r="AU140" i="4"/>
  <c r="AU61" i="4"/>
  <c r="AK54" i="4"/>
  <c r="AT55" i="4"/>
  <c r="AU55" i="4" s="1"/>
  <c r="AK74" i="4"/>
  <c r="AK78" i="4"/>
  <c r="AU100" i="4"/>
  <c r="AT123" i="4"/>
  <c r="AU123" i="4" s="1"/>
  <c r="AU84" i="4"/>
  <c r="AK58" i="4"/>
  <c r="AT72" i="4"/>
  <c r="AU93" i="4"/>
  <c r="AU96" i="4"/>
  <c r="AU112" i="4"/>
  <c r="AU120" i="4"/>
  <c r="AT67" i="4"/>
  <c r="AU67" i="4" s="1"/>
  <c r="AK106" i="4"/>
  <c r="AU108" i="4"/>
  <c r="AU113" i="4"/>
  <c r="AK138" i="4"/>
  <c r="AU68" i="4"/>
  <c r="AU73" i="4"/>
  <c r="AU109" i="4"/>
  <c r="AU117" i="4"/>
  <c r="AU85" i="4"/>
  <c r="AT91" i="4"/>
  <c r="AU91" i="4" s="1"/>
  <c r="AT100" i="4"/>
  <c r="AT127" i="4"/>
  <c r="AU127" i="4" s="1"/>
  <c r="AT128" i="4"/>
  <c r="AT133" i="4"/>
  <c r="AT3" i="4"/>
  <c r="AU3" i="4" s="1"/>
  <c r="AU4" i="4"/>
  <c r="AT59" i="4"/>
  <c r="AU59" i="4" s="1"/>
  <c r="AT96" i="4"/>
  <c r="AU101" i="4"/>
  <c r="AK118" i="4"/>
  <c r="AT119" i="4"/>
  <c r="AU119" i="4" s="1"/>
  <c r="AU137" i="4"/>
  <c r="AU5" i="4"/>
  <c r="AT5" i="4"/>
  <c r="AT51" i="4"/>
  <c r="AU51" i="4" s="1"/>
  <c r="AT75" i="4"/>
  <c r="AU75" i="4" s="1"/>
  <c r="AT79" i="4"/>
  <c r="AU79" i="4" s="1"/>
  <c r="AK86" i="4"/>
  <c r="AK114" i="4"/>
  <c r="AK46" i="4"/>
  <c r="AU52" i="4"/>
  <c r="AU60" i="4"/>
  <c r="AK70" i="4"/>
  <c r="AT71" i="4"/>
  <c r="AU71" i="4" s="1"/>
  <c r="AU76" i="4"/>
  <c r="AU97" i="4"/>
  <c r="AK110" i="4"/>
  <c r="AT115" i="4"/>
  <c r="AU115" i="4" s="1"/>
  <c r="AU129" i="4"/>
  <c r="AT135" i="4"/>
  <c r="AU135" i="4" s="1"/>
  <c r="AT139" i="4"/>
  <c r="AU139" i="4" s="1"/>
  <c r="AU121" i="4"/>
  <c r="AU125" i="4"/>
  <c r="AK134" i="4"/>
  <c r="AT47" i="4"/>
  <c r="AU47" i="4" s="1"/>
  <c r="AT53" i="4"/>
  <c r="AT77" i="4"/>
  <c r="AT83" i="4"/>
  <c r="AU83" i="4" s="1"/>
  <c r="AU89" i="4"/>
  <c r="AK98" i="4"/>
  <c r="AK102" i="4"/>
  <c r="AT103" i="4"/>
  <c r="AU103" i="4" s="1"/>
  <c r="AT107" i="4"/>
  <c r="AU107" i="4" s="1"/>
  <c r="AK130" i="4"/>
  <c r="AU49" i="4"/>
  <c r="AU57" i="4"/>
  <c r="AT63" i="4"/>
  <c r="AU63" i="4" s="1"/>
  <c r="AU64" i="4"/>
  <c r="AU69" i="4"/>
  <c r="AT73" i="4"/>
  <c r="AT99" i="4"/>
  <c r="AU99" i="4" s="1"/>
  <c r="AT131" i="4"/>
  <c r="AU131" i="4" s="1"/>
  <c r="AW131" i="4" s="1"/>
  <c r="BF131" i="4" s="1"/>
  <c r="AU65" i="4"/>
  <c r="AK82" i="4"/>
  <c r="AU44" i="4"/>
  <c r="AT49" i="4"/>
  <c r="AT60" i="4"/>
  <c r="AT68" i="4"/>
  <c r="AT105" i="4"/>
  <c r="AU116" i="4"/>
  <c r="AT121" i="4"/>
  <c r="AU136" i="4"/>
  <c r="AT141" i="4"/>
  <c r="AT52" i="4"/>
  <c r="AT61" i="4"/>
  <c r="AT69" i="4"/>
  <c r="AU80" i="4"/>
  <c r="AT92" i="4"/>
  <c r="AT108" i="4"/>
  <c r="AT132" i="4"/>
  <c r="AT57" i="4"/>
  <c r="AT64" i="4"/>
  <c r="AT76" i="4"/>
  <c r="AT97" i="4"/>
  <c r="AT113" i="4"/>
  <c r="AT125" i="4"/>
  <c r="AV51" i="4" l="1"/>
  <c r="BF51" i="4" s="1"/>
  <c r="AV3" i="4"/>
  <c r="BF3" i="4" s="1"/>
  <c r="AW103" i="4"/>
  <c r="BF103" i="4" s="1"/>
  <c r="AW139" i="4"/>
  <c r="BF139" i="4" s="1"/>
  <c r="AV67" i="4"/>
  <c r="BF67" i="4" s="1"/>
  <c r="AW99" i="4"/>
  <c r="BF99" i="4" s="1"/>
  <c r="AW115" i="4"/>
  <c r="BF115" i="4" s="1"/>
  <c r="AW119" i="4"/>
  <c r="BF119" i="4" s="1"/>
  <c r="AV63" i="4"/>
  <c r="BF63" i="4" s="1"/>
  <c r="AW135" i="4"/>
  <c r="BF135" i="4" s="1"/>
  <c r="AV71" i="4"/>
  <c r="BF71" i="4" s="1"/>
  <c r="AV79" i="4"/>
  <c r="BF79" i="4" s="1"/>
  <c r="AV43" i="4"/>
  <c r="BF43" i="4" s="1"/>
  <c r="AV75" i="4"/>
  <c r="BF75" i="4" s="1"/>
  <c r="AW127" i="4"/>
  <c r="BF127" i="4" s="1"/>
  <c r="AW87" i="4"/>
  <c r="BF87" i="4" s="1"/>
  <c r="AW91" i="4"/>
  <c r="BF91" i="4" s="1"/>
  <c r="AV55" i="4"/>
  <c r="BF55" i="4" s="1"/>
  <c r="AW111" i="4"/>
  <c r="BF111" i="4" s="1"/>
  <c r="AW107" i="4"/>
  <c r="BF107" i="4" s="1"/>
  <c r="AW123" i="4"/>
  <c r="BF123" i="4" s="1"/>
  <c r="AV83" i="4"/>
  <c r="BF83" i="4" s="1"/>
  <c r="AW95" i="4"/>
  <c r="BF95" i="4" s="1"/>
  <c r="AV47" i="4"/>
  <c r="BF47" i="4" s="1"/>
  <c r="AV59" i="4"/>
  <c r="BF59" i="4" s="1"/>
  <c r="AV2" i="4" l="1"/>
  <c r="BF2" i="4"/>
  <c r="AW2" i="4"/>
  <c r="AU1" i="4" l="1"/>
  <c r="AU2" i="4" s="1"/>
  <c r="R2" i="39" l="1"/>
  <c r="G3" i="39" l="1"/>
  <c r="C5" i="39" l="1"/>
  <c r="K15" i="39"/>
  <c r="H3" i="39" l="1"/>
  <c r="D4" i="39" l="1"/>
  <c r="C6" i="39" s="1"/>
  <c r="H32" i="39" l="1"/>
  <c r="H33" i="39" l="1"/>
  <c r="H34" i="39" l="1"/>
  <c r="AZ3" i="1" l="1"/>
  <c r="D10" i="7"/>
  <c r="C10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C4" i="39" l="1"/>
  <c r="AT517" i="7" l="1"/>
  <c r="BA517" i="7" s="1"/>
  <c r="AT516" i="7"/>
  <c r="BA516" i="7" s="1"/>
  <c r="AR516" i="7"/>
  <c r="BE515" i="7"/>
  <c r="AZ515" i="7"/>
  <c r="AY515" i="7"/>
  <c r="AX515" i="7"/>
  <c r="AW515" i="7"/>
  <c r="AV515" i="7"/>
  <c r="AU515" i="7"/>
  <c r="AT515" i="7"/>
  <c r="AR515" i="7"/>
  <c r="J515" i="7"/>
  <c r="AT513" i="7"/>
  <c r="BA513" i="7" s="1"/>
  <c r="AT512" i="7"/>
  <c r="BA512" i="7" s="1"/>
  <c r="AR512" i="7"/>
  <c r="AZ511" i="7"/>
  <c r="AY511" i="7"/>
  <c r="AX511" i="7"/>
  <c r="AW511" i="7"/>
  <c r="AV511" i="7"/>
  <c r="AU511" i="7"/>
  <c r="AT511" i="7"/>
  <c r="AR511" i="7"/>
  <c r="AR514" i="7" s="1"/>
  <c r="J511" i="7"/>
  <c r="AT509" i="7"/>
  <c r="BA509" i="7" s="1"/>
  <c r="AT508" i="7"/>
  <c r="BA508" i="7" s="1"/>
  <c r="AR508" i="7"/>
  <c r="AZ507" i="7"/>
  <c r="AY507" i="7"/>
  <c r="AX507" i="7"/>
  <c r="AW507" i="7"/>
  <c r="AV507" i="7"/>
  <c r="AU507" i="7"/>
  <c r="AT507" i="7"/>
  <c r="AR507" i="7"/>
  <c r="J507" i="7"/>
  <c r="AT505" i="7"/>
  <c r="BA505" i="7" s="1"/>
  <c r="AT504" i="7"/>
  <c r="BA504" i="7" s="1"/>
  <c r="AR504" i="7"/>
  <c r="AZ503" i="7"/>
  <c r="AY503" i="7"/>
  <c r="AX503" i="7"/>
  <c r="AW503" i="7"/>
  <c r="AV503" i="7"/>
  <c r="AU503" i="7"/>
  <c r="AT503" i="7"/>
  <c r="AR503" i="7"/>
  <c r="AR506" i="7" s="1"/>
  <c r="J503" i="7"/>
  <c r="AT501" i="7"/>
  <c r="AT500" i="7"/>
  <c r="BA500" i="7" s="1"/>
  <c r="AR500" i="7"/>
  <c r="AZ499" i="7"/>
  <c r="AY499" i="7"/>
  <c r="AX499" i="7"/>
  <c r="AW499" i="7"/>
  <c r="AV499" i="7"/>
  <c r="AU499" i="7"/>
  <c r="AT499" i="7"/>
  <c r="AR499" i="7"/>
  <c r="AR502" i="7" s="1"/>
  <c r="J499" i="7"/>
  <c r="AT497" i="7"/>
  <c r="AT496" i="7"/>
  <c r="BA496" i="7" s="1"/>
  <c r="AR496" i="7"/>
  <c r="AZ495" i="7"/>
  <c r="AY495" i="7"/>
  <c r="AX495" i="7"/>
  <c r="AW495" i="7"/>
  <c r="AV495" i="7"/>
  <c r="AU495" i="7"/>
  <c r="AT495" i="7"/>
  <c r="AR495" i="7"/>
  <c r="AR498" i="7" s="1"/>
  <c r="J495" i="7"/>
  <c r="AT493" i="7"/>
  <c r="AT492" i="7"/>
  <c r="AR492" i="7"/>
  <c r="AZ491" i="7"/>
  <c r="AY491" i="7"/>
  <c r="AX491" i="7"/>
  <c r="AW491" i="7"/>
  <c r="AV491" i="7"/>
  <c r="AU491" i="7"/>
  <c r="AT491" i="7"/>
  <c r="AR491" i="7"/>
  <c r="AR494" i="7" s="1"/>
  <c r="J491" i="7"/>
  <c r="AT489" i="7"/>
  <c r="AT488" i="7"/>
  <c r="AR488" i="7"/>
  <c r="AZ487" i="7"/>
  <c r="AY487" i="7"/>
  <c r="AX487" i="7"/>
  <c r="AW487" i="7"/>
  <c r="AV487" i="7"/>
  <c r="AU487" i="7"/>
  <c r="AT487" i="7"/>
  <c r="AR487" i="7"/>
  <c r="AR490" i="7" s="1"/>
  <c r="J487" i="7"/>
  <c r="AT485" i="7"/>
  <c r="BA485" i="7" s="1"/>
  <c r="AT484" i="7"/>
  <c r="BA484" i="7" s="1"/>
  <c r="AR484" i="7"/>
  <c r="AZ483" i="7"/>
  <c r="AY483" i="7"/>
  <c r="AX483" i="7"/>
  <c r="AW483" i="7"/>
  <c r="AV483" i="7"/>
  <c r="AU483" i="7"/>
  <c r="AT483" i="7"/>
  <c r="AR483" i="7"/>
  <c r="AR486" i="7" s="1"/>
  <c r="J483" i="7"/>
  <c r="AT481" i="7"/>
  <c r="BA481" i="7" s="1"/>
  <c r="AT480" i="7"/>
  <c r="BA480" i="7" s="1"/>
  <c r="AR480" i="7"/>
  <c r="AZ479" i="7"/>
  <c r="AY479" i="7"/>
  <c r="AX479" i="7"/>
  <c r="AW479" i="7"/>
  <c r="AV479" i="7"/>
  <c r="AU479" i="7"/>
  <c r="AT479" i="7"/>
  <c r="AR479" i="7"/>
  <c r="AR482" i="7" s="1"/>
  <c r="J479" i="7"/>
  <c r="AT477" i="7"/>
  <c r="AT476" i="7"/>
  <c r="BA476" i="7" s="1"/>
  <c r="AR476" i="7"/>
  <c r="AZ475" i="7"/>
  <c r="AY475" i="7"/>
  <c r="AX475" i="7"/>
  <c r="AW475" i="7"/>
  <c r="AV475" i="7"/>
  <c r="AU475" i="7"/>
  <c r="AT475" i="7"/>
  <c r="AR475" i="7"/>
  <c r="AR478" i="7" s="1"/>
  <c r="J475" i="7"/>
  <c r="AT473" i="7"/>
  <c r="BA473" i="7" s="1"/>
  <c r="AT472" i="7"/>
  <c r="BA472" i="7" s="1"/>
  <c r="AR472" i="7"/>
  <c r="AZ471" i="7"/>
  <c r="AY471" i="7"/>
  <c r="AX471" i="7"/>
  <c r="AW471" i="7"/>
  <c r="AV471" i="7"/>
  <c r="AU471" i="7"/>
  <c r="AT471" i="7"/>
  <c r="AR471" i="7"/>
  <c r="J471" i="7"/>
  <c r="AT469" i="7"/>
  <c r="BA469" i="7" s="1"/>
  <c r="AT468" i="7"/>
  <c r="BA468" i="7" s="1"/>
  <c r="AR468" i="7"/>
  <c r="AZ467" i="7"/>
  <c r="AY467" i="7"/>
  <c r="AX467" i="7"/>
  <c r="AW467" i="7"/>
  <c r="AV467" i="7"/>
  <c r="AU467" i="7"/>
  <c r="AT467" i="7"/>
  <c r="AR467" i="7"/>
  <c r="AR470" i="7" s="1"/>
  <c r="J467" i="7"/>
  <c r="AT465" i="7"/>
  <c r="AT464" i="7"/>
  <c r="BA464" i="7" s="1"/>
  <c r="AR464" i="7"/>
  <c r="AZ463" i="7"/>
  <c r="AY463" i="7"/>
  <c r="AX463" i="7"/>
  <c r="AW463" i="7"/>
  <c r="AV463" i="7"/>
  <c r="AU463" i="7"/>
  <c r="AT463" i="7"/>
  <c r="AR463" i="7"/>
  <c r="AR466" i="7" s="1"/>
  <c r="J463" i="7"/>
  <c r="AT461" i="7"/>
  <c r="AT460" i="7"/>
  <c r="AR460" i="7"/>
  <c r="AZ459" i="7"/>
  <c r="AY459" i="7"/>
  <c r="AX459" i="7"/>
  <c r="AW459" i="7"/>
  <c r="AV459" i="7"/>
  <c r="AU459" i="7"/>
  <c r="AT459" i="7"/>
  <c r="AR459" i="7"/>
  <c r="AR462" i="7" s="1"/>
  <c r="J459" i="7"/>
  <c r="AT457" i="7"/>
  <c r="AT456" i="7"/>
  <c r="AR456" i="7"/>
  <c r="AZ455" i="7"/>
  <c r="AY455" i="7"/>
  <c r="AX455" i="7"/>
  <c r="AW455" i="7"/>
  <c r="AV455" i="7"/>
  <c r="AU455" i="7"/>
  <c r="AT455" i="7"/>
  <c r="AR455" i="7"/>
  <c r="AR458" i="7" s="1"/>
  <c r="J455" i="7"/>
  <c r="AT453" i="7"/>
  <c r="BA453" i="7" s="1"/>
  <c r="AT452" i="7"/>
  <c r="BA452" i="7" s="1"/>
  <c r="AR452" i="7"/>
  <c r="BE451" i="7"/>
  <c r="AZ451" i="7"/>
  <c r="AY451" i="7"/>
  <c r="AX451" i="7"/>
  <c r="AW451" i="7"/>
  <c r="AV451" i="7"/>
  <c r="AU451" i="7"/>
  <c r="AT451" i="7"/>
  <c r="AR451" i="7"/>
  <c r="J451" i="7"/>
  <c r="AT449" i="7"/>
  <c r="AT448" i="7"/>
  <c r="AR448" i="7"/>
  <c r="BJ447" i="7"/>
  <c r="AZ447" i="7"/>
  <c r="AY447" i="7"/>
  <c r="AX447" i="7"/>
  <c r="AW447" i="7"/>
  <c r="AV447" i="7"/>
  <c r="AU447" i="7"/>
  <c r="AT447" i="7"/>
  <c r="AR447" i="7"/>
  <c r="J447" i="7"/>
  <c r="AT445" i="7"/>
  <c r="AT444" i="7"/>
  <c r="AR444" i="7"/>
  <c r="AZ443" i="7"/>
  <c r="AY443" i="7"/>
  <c r="AX443" i="7"/>
  <c r="AW443" i="7"/>
  <c r="AV443" i="7"/>
  <c r="AU443" i="7"/>
  <c r="AT443" i="7"/>
  <c r="AR443" i="7"/>
  <c r="AR446" i="7" s="1"/>
  <c r="J443" i="7"/>
  <c r="AT441" i="7"/>
  <c r="AT440" i="7"/>
  <c r="AR440" i="7"/>
  <c r="AZ439" i="7"/>
  <c r="AY439" i="7"/>
  <c r="AX439" i="7"/>
  <c r="AW439" i="7"/>
  <c r="AV439" i="7"/>
  <c r="AU439" i="7"/>
  <c r="AT439" i="7"/>
  <c r="AR439" i="7"/>
  <c r="AR442" i="7" s="1"/>
  <c r="J439" i="7"/>
  <c r="AT437" i="7"/>
  <c r="AT436" i="7"/>
  <c r="BA436" i="7" s="1"/>
  <c r="AR436" i="7"/>
  <c r="BE435" i="7"/>
  <c r="AZ435" i="7"/>
  <c r="AY435" i="7"/>
  <c r="AX435" i="7"/>
  <c r="AW435" i="7"/>
  <c r="AV435" i="7"/>
  <c r="AU435" i="7"/>
  <c r="AT435" i="7"/>
  <c r="AR435" i="7"/>
  <c r="J435" i="7"/>
  <c r="AT433" i="7"/>
  <c r="AT432" i="7"/>
  <c r="BA432" i="7" s="1"/>
  <c r="AR432" i="7"/>
  <c r="AZ431" i="7"/>
  <c r="AY431" i="7"/>
  <c r="AX431" i="7"/>
  <c r="AW431" i="7"/>
  <c r="AV431" i="7"/>
  <c r="AU431" i="7"/>
  <c r="AT431" i="7"/>
  <c r="AR431" i="7"/>
  <c r="J431" i="7"/>
  <c r="BN430" i="7"/>
  <c r="BM430" i="7"/>
  <c r="BK430" i="7"/>
  <c r="BI430" i="7"/>
  <c r="BH430" i="7"/>
  <c r="BG430" i="7"/>
  <c r="BF430" i="7"/>
  <c r="BB441" i="7" l="1"/>
  <c r="BB448" i="7"/>
  <c r="BB452" i="7"/>
  <c r="BB505" i="7"/>
  <c r="BE430" i="7"/>
  <c r="BB480" i="7"/>
  <c r="BB496" i="7"/>
  <c r="BB456" i="7"/>
  <c r="BB457" i="7"/>
  <c r="BA447" i="7"/>
  <c r="BB447" i="7" s="1"/>
  <c r="BB485" i="7"/>
  <c r="AR438" i="7"/>
  <c r="BB488" i="7"/>
  <c r="BB509" i="7"/>
  <c r="BA515" i="7"/>
  <c r="BB515" i="7" s="1"/>
  <c r="BB437" i="7"/>
  <c r="BB460" i="7"/>
  <c r="BB489" i="7"/>
  <c r="BB512" i="7"/>
  <c r="AR454" i="7"/>
  <c r="BA479" i="7"/>
  <c r="BB479" i="7" s="1"/>
  <c r="BA495" i="7"/>
  <c r="BB495" i="7" s="1"/>
  <c r="AR434" i="7"/>
  <c r="BA457" i="7"/>
  <c r="BB440" i="7"/>
  <c r="BA459" i="7"/>
  <c r="BB459" i="7" s="1"/>
  <c r="BB473" i="7"/>
  <c r="BB517" i="7"/>
  <c r="BB465" i="7"/>
  <c r="AR518" i="7"/>
  <c r="BB436" i="7"/>
  <c r="BA441" i="7"/>
  <c r="BL431" i="7"/>
  <c r="BL430" i="7" s="1"/>
  <c r="BA435" i="7"/>
  <c r="BB435" i="7" s="1"/>
  <c r="BB464" i="7"/>
  <c r="BB492" i="7"/>
  <c r="BA503" i="7"/>
  <c r="BB503" i="7" s="1"/>
  <c r="AR450" i="7"/>
  <c r="BA451" i="7"/>
  <c r="BB451" i="7" s="1"/>
  <c r="BA487" i="7"/>
  <c r="BB487" i="7" s="1"/>
  <c r="BB493" i="7"/>
  <c r="BA499" i="7"/>
  <c r="BB499" i="7" s="1"/>
  <c r="BA475" i="7"/>
  <c r="BB475" i="7" s="1"/>
  <c r="BA489" i="7"/>
  <c r="BB501" i="7"/>
  <c r="BB432" i="7"/>
  <c r="BB433" i="7"/>
  <c r="BA443" i="7"/>
  <c r="BB443" i="7" s="1"/>
  <c r="BB444" i="7"/>
  <c r="BB449" i="7"/>
  <c r="BB453" i="7"/>
  <c r="AR474" i="7"/>
  <c r="BB477" i="7"/>
  <c r="BA491" i="7"/>
  <c r="BB491" i="7" s="1"/>
  <c r="BA501" i="7"/>
  <c r="BA463" i="7"/>
  <c r="BB463" i="7" s="1"/>
  <c r="BB468" i="7"/>
  <c r="BA444" i="7"/>
  <c r="BA471" i="7"/>
  <c r="BB471" i="7" s="1"/>
  <c r="BA477" i="7"/>
  <c r="BA483" i="7"/>
  <c r="BB483" i="7" s="1"/>
  <c r="AR510" i="7"/>
  <c r="BA431" i="7"/>
  <c r="BB431" i="7" s="1"/>
  <c r="BA439" i="7"/>
  <c r="BB439" i="7" s="1"/>
  <c r="BB445" i="7"/>
  <c r="BA467" i="7"/>
  <c r="BB467" i="7" s="1"/>
  <c r="BB497" i="7"/>
  <c r="BA507" i="7"/>
  <c r="BB507" i="7" s="1"/>
  <c r="BA440" i="7"/>
  <c r="BA445" i="7"/>
  <c r="BA455" i="7"/>
  <c r="BB455" i="7" s="1"/>
  <c r="BB461" i="7"/>
  <c r="BB500" i="7"/>
  <c r="BA511" i="7"/>
  <c r="BB511" i="7" s="1"/>
  <c r="BA437" i="7"/>
  <c r="BB476" i="7"/>
  <c r="BB481" i="7"/>
  <c r="BB508" i="7"/>
  <c r="BB513" i="7"/>
  <c r="BB469" i="7"/>
  <c r="BB484" i="7"/>
  <c r="BA433" i="7"/>
  <c r="BA448" i="7"/>
  <c r="BA460" i="7"/>
  <c r="BA465" i="7"/>
  <c r="BB472" i="7"/>
  <c r="BA492" i="7"/>
  <c r="BA497" i="7"/>
  <c r="BB504" i="7"/>
  <c r="BB516" i="7"/>
  <c r="BA449" i="7"/>
  <c r="BA456" i="7"/>
  <c r="BA461" i="7"/>
  <c r="BA488" i="7"/>
  <c r="BA493" i="7"/>
  <c r="BD459" i="7" l="1"/>
  <c r="BJ459" i="7" s="1"/>
  <c r="BD439" i="7"/>
  <c r="BJ439" i="7" s="1"/>
  <c r="BD463" i="7"/>
  <c r="BJ463" i="7" s="1"/>
  <c r="BD487" i="7"/>
  <c r="BJ487" i="7" s="1"/>
  <c r="BD495" i="7"/>
  <c r="BJ495" i="7" s="1"/>
  <c r="BD451" i="7"/>
  <c r="BJ451" i="7" s="1"/>
  <c r="BD499" i="7"/>
  <c r="BJ499" i="7" s="1"/>
  <c r="BD435" i="7"/>
  <c r="BD511" i="7"/>
  <c r="BJ511" i="7" s="1"/>
  <c r="BD455" i="7"/>
  <c r="BJ455" i="7" s="1"/>
  <c r="BD431" i="7"/>
  <c r="BJ431" i="7" s="1"/>
  <c r="BD479" i="7"/>
  <c r="BJ479" i="7" s="1"/>
  <c r="BD475" i="7"/>
  <c r="BJ475" i="7" s="1"/>
  <c r="BD515" i="7"/>
  <c r="BJ515" i="7" s="1"/>
  <c r="BD443" i="7"/>
  <c r="BJ443" i="7" s="1"/>
  <c r="BD483" i="7"/>
  <c r="BJ483" i="7" s="1"/>
  <c r="BD471" i="7"/>
  <c r="BJ471" i="7" s="1"/>
  <c r="BD507" i="7"/>
  <c r="BJ507" i="7" s="1"/>
  <c r="BD491" i="7"/>
  <c r="BJ491" i="7" s="1"/>
  <c r="BD467" i="7"/>
  <c r="BJ467" i="7" s="1"/>
  <c r="BD503" i="7"/>
  <c r="BJ503" i="7" s="1"/>
  <c r="BD430" i="7" l="1"/>
  <c r="BJ430" i="7"/>
  <c r="BA19" i="5" l="1"/>
  <c r="F91" i="5" l="1"/>
  <c r="F92" i="5" s="1"/>
  <c r="AQ89" i="5"/>
  <c r="AW89" i="5" s="1"/>
  <c r="AW88" i="5"/>
  <c r="AQ88" i="5"/>
  <c r="AO88" i="5"/>
  <c r="AV87" i="5"/>
  <c r="AU87" i="5"/>
  <c r="AT87" i="5"/>
  <c r="AS87" i="5"/>
  <c r="AR87" i="5"/>
  <c r="AQ87" i="5"/>
  <c r="AW87" i="5" s="1"/>
  <c r="AX87" i="5" s="1"/>
  <c r="AO87" i="5"/>
  <c r="AO90" i="5" s="1"/>
  <c r="G87" i="5"/>
  <c r="AX88" i="5" s="1"/>
  <c r="AO86" i="5"/>
  <c r="AW85" i="5"/>
  <c r="AQ85" i="5"/>
  <c r="AX85" i="5" s="1"/>
  <c r="AX84" i="5"/>
  <c r="AQ84" i="5"/>
  <c r="AW84" i="5" s="1"/>
  <c r="AO84" i="5"/>
  <c r="AV83" i="5"/>
  <c r="AU83" i="5"/>
  <c r="AT83" i="5"/>
  <c r="AS83" i="5"/>
  <c r="AR83" i="5"/>
  <c r="AQ83" i="5"/>
  <c r="AW83" i="5" s="1"/>
  <c r="AX83" i="5" s="1"/>
  <c r="AO83" i="5"/>
  <c r="G83" i="5"/>
  <c r="AO82" i="5"/>
  <c r="AW81" i="5"/>
  <c r="AQ81" i="5"/>
  <c r="AX81" i="5" s="1"/>
  <c r="AX80" i="5"/>
  <c r="AQ80" i="5"/>
  <c r="AW80" i="5" s="1"/>
  <c r="AO80" i="5"/>
  <c r="AV79" i="5"/>
  <c r="AU79" i="5"/>
  <c r="AT79" i="5"/>
  <c r="AS79" i="5"/>
  <c r="AR79" i="5"/>
  <c r="AW79" i="5" s="1"/>
  <c r="AX79" i="5" s="1"/>
  <c r="AZ79" i="5" s="1"/>
  <c r="BE79" i="5" s="1"/>
  <c r="AQ79" i="5"/>
  <c r="AO79" i="5"/>
  <c r="G79" i="5"/>
  <c r="AO78" i="5"/>
  <c r="AW77" i="5"/>
  <c r="AQ77" i="5"/>
  <c r="AX77" i="5" s="1"/>
  <c r="AX76" i="5"/>
  <c r="AQ76" i="5"/>
  <c r="AW76" i="5" s="1"/>
  <c r="AO76" i="5"/>
  <c r="AV75" i="5"/>
  <c r="AU75" i="5"/>
  <c r="AT75" i="5"/>
  <c r="AS75" i="5"/>
  <c r="AR75" i="5"/>
  <c r="AW75" i="5" s="1"/>
  <c r="AX75" i="5" s="1"/>
  <c r="AZ75" i="5" s="1"/>
  <c r="BE75" i="5" s="1"/>
  <c r="AQ75" i="5"/>
  <c r="AO75" i="5"/>
  <c r="G75" i="5"/>
  <c r="AO74" i="5"/>
  <c r="AW73" i="5"/>
  <c r="AQ73" i="5"/>
  <c r="AX73" i="5" s="1"/>
  <c r="AX72" i="5"/>
  <c r="AQ72" i="5"/>
  <c r="AW72" i="5" s="1"/>
  <c r="AO72" i="5"/>
  <c r="AV71" i="5"/>
  <c r="AU71" i="5"/>
  <c r="AT71" i="5"/>
  <c r="AS71" i="5"/>
  <c r="AR71" i="5"/>
  <c r="AW71" i="5" s="1"/>
  <c r="AX71" i="5" s="1"/>
  <c r="AZ71" i="5" s="1"/>
  <c r="BE71" i="5" s="1"/>
  <c r="AQ71" i="5"/>
  <c r="AO71" i="5"/>
  <c r="G71" i="5"/>
  <c r="AO70" i="5"/>
  <c r="AW69" i="5"/>
  <c r="AQ69" i="5"/>
  <c r="AX69" i="5" s="1"/>
  <c r="AX68" i="5"/>
  <c r="AQ68" i="5"/>
  <c r="AW68" i="5" s="1"/>
  <c r="AO68" i="5"/>
  <c r="AV67" i="5"/>
  <c r="AU67" i="5"/>
  <c r="AT67" i="5"/>
  <c r="AS67" i="5"/>
  <c r="AR67" i="5"/>
  <c r="AW67" i="5" s="1"/>
  <c r="AX67" i="5" s="1"/>
  <c r="AZ67" i="5" s="1"/>
  <c r="BE67" i="5" s="1"/>
  <c r="AQ67" i="5"/>
  <c r="AO67" i="5"/>
  <c r="G67" i="5"/>
  <c r="AO66" i="5"/>
  <c r="AW65" i="5"/>
  <c r="AQ65" i="5"/>
  <c r="AX65" i="5" s="1"/>
  <c r="AX64" i="5"/>
  <c r="AQ64" i="5"/>
  <c r="AW64" i="5" s="1"/>
  <c r="AO64" i="5"/>
  <c r="AV63" i="5"/>
  <c r="AU63" i="5"/>
  <c r="AT63" i="5"/>
  <c r="AS63" i="5"/>
  <c r="AR63" i="5"/>
  <c r="AW63" i="5" s="1"/>
  <c r="AX63" i="5" s="1"/>
  <c r="AZ63" i="5" s="1"/>
  <c r="BE63" i="5" s="1"/>
  <c r="AQ63" i="5"/>
  <c r="AO63" i="5"/>
  <c r="G63" i="5"/>
  <c r="AO62" i="5"/>
  <c r="AW61" i="5"/>
  <c r="AQ61" i="5"/>
  <c r="AX61" i="5" s="1"/>
  <c r="AX60" i="5"/>
  <c r="AQ60" i="5"/>
  <c r="AW60" i="5" s="1"/>
  <c r="AO60" i="5"/>
  <c r="AV59" i="5"/>
  <c r="AU59" i="5"/>
  <c r="AT59" i="5"/>
  <c r="AS59" i="5"/>
  <c r="AR59" i="5"/>
  <c r="AW59" i="5" s="1"/>
  <c r="AX59" i="5" s="1"/>
  <c r="AZ59" i="5" s="1"/>
  <c r="BE59" i="5" s="1"/>
  <c r="AQ59" i="5"/>
  <c r="AO59" i="5"/>
  <c r="G59" i="5"/>
  <c r="AO58" i="5"/>
  <c r="AW57" i="5"/>
  <c r="AQ57" i="5"/>
  <c r="AX57" i="5" s="1"/>
  <c r="AX56" i="5"/>
  <c r="AQ56" i="5"/>
  <c r="AW56" i="5" s="1"/>
  <c r="AO56" i="5"/>
  <c r="AV55" i="5"/>
  <c r="AU55" i="5"/>
  <c r="AT55" i="5"/>
  <c r="AS55" i="5"/>
  <c r="AR55" i="5"/>
  <c r="AW55" i="5" s="1"/>
  <c r="AX55" i="5" s="1"/>
  <c r="AZ55" i="5" s="1"/>
  <c r="BE55" i="5" s="1"/>
  <c r="AQ55" i="5"/>
  <c r="AO55" i="5"/>
  <c r="G55" i="5"/>
  <c r="AO54" i="5"/>
  <c r="AW53" i="5"/>
  <c r="AQ53" i="5"/>
  <c r="AX53" i="5" s="1"/>
  <c r="AX52" i="5"/>
  <c r="AQ52" i="5"/>
  <c r="AW52" i="5" s="1"/>
  <c r="AO52" i="5"/>
  <c r="AV51" i="5"/>
  <c r="AU51" i="5"/>
  <c r="AT51" i="5"/>
  <c r="AS51" i="5"/>
  <c r="AR51" i="5"/>
  <c r="AW51" i="5" s="1"/>
  <c r="AX51" i="5" s="1"/>
  <c r="AZ51" i="5" s="1"/>
  <c r="BE51" i="5" s="1"/>
  <c r="AQ51" i="5"/>
  <c r="AO51" i="5"/>
  <c r="G51" i="5"/>
  <c r="AO50" i="5"/>
  <c r="AW49" i="5"/>
  <c r="AQ49" i="5"/>
  <c r="AX49" i="5" s="1"/>
  <c r="AX48" i="5"/>
  <c r="AQ48" i="5"/>
  <c r="AW48" i="5" s="1"/>
  <c r="AO48" i="5"/>
  <c r="AV47" i="5"/>
  <c r="AU47" i="5"/>
  <c r="AT47" i="5"/>
  <c r="AS47" i="5"/>
  <c r="AR47" i="5"/>
  <c r="AW47" i="5" s="1"/>
  <c r="AX47" i="5" s="1"/>
  <c r="AZ47" i="5" s="1"/>
  <c r="BE47" i="5" s="1"/>
  <c r="AQ47" i="5"/>
  <c r="AO47" i="5"/>
  <c r="G47" i="5"/>
  <c r="AO46" i="5"/>
  <c r="AW45" i="5"/>
  <c r="AQ45" i="5"/>
  <c r="AX45" i="5" s="1"/>
  <c r="AX44" i="5"/>
  <c r="AQ44" i="5"/>
  <c r="AW44" i="5" s="1"/>
  <c r="AO44" i="5"/>
  <c r="AV43" i="5"/>
  <c r="AU43" i="5"/>
  <c r="AT43" i="5"/>
  <c r="AS43" i="5"/>
  <c r="AR43" i="5"/>
  <c r="AW43" i="5" s="1"/>
  <c r="AX43" i="5" s="1"/>
  <c r="AZ43" i="5" s="1"/>
  <c r="BE43" i="5" s="1"/>
  <c r="AQ43" i="5"/>
  <c r="AO43" i="5"/>
  <c r="G43" i="5"/>
  <c r="AO42" i="5"/>
  <c r="AW41" i="5"/>
  <c r="AQ41" i="5"/>
  <c r="AX41" i="5" s="1"/>
  <c r="AX40" i="5"/>
  <c r="AQ40" i="5"/>
  <c r="AW40" i="5" s="1"/>
  <c r="AO40" i="5"/>
  <c r="AV39" i="5"/>
  <c r="AU39" i="5"/>
  <c r="AT39" i="5"/>
  <c r="AS39" i="5"/>
  <c r="AR39" i="5"/>
  <c r="AW39" i="5" s="1"/>
  <c r="AX39" i="5" s="1"/>
  <c r="AZ39" i="5" s="1"/>
  <c r="BE39" i="5" s="1"/>
  <c r="AQ39" i="5"/>
  <c r="AO39" i="5"/>
  <c r="G39" i="5"/>
  <c r="AO38" i="5"/>
  <c r="AW37" i="5"/>
  <c r="AQ37" i="5"/>
  <c r="AX37" i="5" s="1"/>
  <c r="AQ36" i="5"/>
  <c r="AW36" i="5" s="1"/>
  <c r="AO36" i="5"/>
  <c r="AV35" i="5"/>
  <c r="AU35" i="5"/>
  <c r="AT35" i="5"/>
  <c r="AS35" i="5"/>
  <c r="AR35" i="5"/>
  <c r="AW35" i="5" s="1"/>
  <c r="AX35" i="5" s="1"/>
  <c r="AQ35" i="5"/>
  <c r="AO35" i="5"/>
  <c r="G35" i="5"/>
  <c r="AX36" i="5" s="1"/>
  <c r="AO34" i="5"/>
  <c r="AW33" i="5"/>
  <c r="AQ33" i="5"/>
  <c r="AQ32" i="5"/>
  <c r="AW32" i="5" s="1"/>
  <c r="AO32" i="5"/>
  <c r="AV31" i="5"/>
  <c r="AU31" i="5"/>
  <c r="AT31" i="5"/>
  <c r="AS31" i="5"/>
  <c r="AR31" i="5"/>
  <c r="AW31" i="5" s="1"/>
  <c r="AQ31" i="5"/>
  <c r="AO31" i="5"/>
  <c r="G31" i="5"/>
  <c r="AX32" i="5" s="1"/>
  <c r="AO30" i="5"/>
  <c r="AW29" i="5"/>
  <c r="AQ29" i="5"/>
  <c r="AX29" i="5" s="1"/>
  <c r="AX28" i="5"/>
  <c r="AQ28" i="5"/>
  <c r="AW28" i="5" s="1"/>
  <c r="AO28" i="5"/>
  <c r="AV27" i="5"/>
  <c r="AU27" i="5"/>
  <c r="AT27" i="5"/>
  <c r="AS27" i="5"/>
  <c r="AR27" i="5"/>
  <c r="AW27" i="5" s="1"/>
  <c r="AX27" i="5" s="1"/>
  <c r="AZ27" i="5" s="1"/>
  <c r="BE27" i="5" s="1"/>
  <c r="AQ27" i="5"/>
  <c r="AO27" i="5"/>
  <c r="G27" i="5"/>
  <c r="AO26" i="5"/>
  <c r="AW25" i="5"/>
  <c r="AQ25" i="5"/>
  <c r="AQ24" i="5"/>
  <c r="AW24" i="5" s="1"/>
  <c r="AO24" i="5"/>
  <c r="AV23" i="5"/>
  <c r="AU23" i="5"/>
  <c r="AT23" i="5"/>
  <c r="AS23" i="5"/>
  <c r="AR23" i="5"/>
  <c r="AW23" i="5" s="1"/>
  <c r="AQ23" i="5"/>
  <c r="AO23" i="5"/>
  <c r="G23" i="5"/>
  <c r="AX24" i="5" s="1"/>
  <c r="AW21" i="5"/>
  <c r="AQ21" i="5"/>
  <c r="AX21" i="5" s="1"/>
  <c r="AQ20" i="5"/>
  <c r="AW20" i="5" s="1"/>
  <c r="AO20" i="5"/>
  <c r="AU19" i="5"/>
  <c r="AT19" i="5"/>
  <c r="AS19" i="5"/>
  <c r="AR19" i="5"/>
  <c r="AQ19" i="5"/>
  <c r="AO19" i="5"/>
  <c r="AV19" i="5" s="1"/>
  <c r="G19" i="5"/>
  <c r="AO18" i="5"/>
  <c r="AW17" i="5"/>
  <c r="AQ17" i="5"/>
  <c r="AX17" i="5" s="1"/>
  <c r="AX16" i="5"/>
  <c r="AQ16" i="5"/>
  <c r="AW16" i="5" s="1"/>
  <c r="AO16" i="5"/>
  <c r="AU15" i="5"/>
  <c r="AT15" i="5"/>
  <c r="AS15" i="5"/>
  <c r="AR15" i="5"/>
  <c r="AW15" i="5" s="1"/>
  <c r="AX15" i="5" s="1"/>
  <c r="AQ15" i="5"/>
  <c r="AO15" i="5"/>
  <c r="AV15" i="5" s="1"/>
  <c r="G15" i="5"/>
  <c r="AW13" i="5"/>
  <c r="AQ13" i="5"/>
  <c r="AQ12" i="5"/>
  <c r="AW12" i="5" s="1"/>
  <c r="AO12" i="5"/>
  <c r="AV11" i="5"/>
  <c r="AU11" i="5"/>
  <c r="AT11" i="5"/>
  <c r="AS11" i="5"/>
  <c r="AR11" i="5"/>
  <c r="AW11" i="5" s="1"/>
  <c r="AQ11" i="5"/>
  <c r="AO11" i="5"/>
  <c r="AO14" i="5" s="1"/>
  <c r="G11" i="5"/>
  <c r="AX11" i="5" s="1"/>
  <c r="AO10" i="5"/>
  <c r="AW9" i="5"/>
  <c r="AQ9" i="5"/>
  <c r="AQ8" i="5"/>
  <c r="AW8" i="5" s="1"/>
  <c r="AO8" i="5"/>
  <c r="AV7" i="5"/>
  <c r="AU7" i="5"/>
  <c r="AT7" i="5"/>
  <c r="AS7" i="5"/>
  <c r="AR7" i="5"/>
  <c r="AQ7" i="5"/>
  <c r="AW7" i="5" s="1"/>
  <c r="AO7" i="5"/>
  <c r="G7" i="5"/>
  <c r="AX8" i="5" s="1"/>
  <c r="BM5" i="5"/>
  <c r="BL5" i="5"/>
  <c r="AQ5" i="5"/>
  <c r="AW5" i="5" s="1"/>
  <c r="BU4" i="5"/>
  <c r="BT4" i="5"/>
  <c r="BS4" i="5"/>
  <c r="BQ4" i="5"/>
  <c r="BP4" i="5"/>
  <c r="BM4" i="5"/>
  <c r="BK4" i="5"/>
  <c r="BJ4" i="5"/>
  <c r="AQ4" i="5"/>
  <c r="AW4" i="5" s="1"/>
  <c r="AO4" i="5"/>
  <c r="BG3" i="5"/>
  <c r="BG2" i="5" s="1"/>
  <c r="AW3" i="5"/>
  <c r="AU3" i="5"/>
  <c r="AT3" i="5"/>
  <c r="AS3" i="5"/>
  <c r="AR3" i="5"/>
  <c r="AQ3" i="5"/>
  <c r="AO3" i="5"/>
  <c r="AO6" i="5" s="1"/>
  <c r="G3" i="5"/>
  <c r="BJ2" i="5"/>
  <c r="BI2" i="5"/>
  <c r="BH2" i="5"/>
  <c r="BF2" i="5"/>
  <c r="BD2" i="5"/>
  <c r="BC2" i="5"/>
  <c r="BB2" i="5"/>
  <c r="BA2" i="5"/>
  <c r="AW19" i="5" l="1"/>
  <c r="AX19" i="5" s="1"/>
  <c r="AO22" i="5"/>
  <c r="AX20" i="5"/>
  <c r="AX7" i="5"/>
  <c r="AX3" i="5"/>
  <c r="AZ35" i="5"/>
  <c r="BE35" i="5" s="1"/>
  <c r="AX31" i="5"/>
  <c r="AZ31" i="5" s="1"/>
  <c r="BE31" i="5" s="1"/>
  <c r="AX33" i="5"/>
  <c r="AX23" i="5"/>
  <c r="AX25" i="5"/>
  <c r="AX12" i="5"/>
  <c r="AZ11" i="5" s="1"/>
  <c r="BE11" i="5" s="1"/>
  <c r="AX13" i="5"/>
  <c r="AZ15" i="5"/>
  <c r="BE15" i="5" s="1"/>
  <c r="BV4" i="5"/>
  <c r="AX4" i="5"/>
  <c r="AZ3" i="5" s="1"/>
  <c r="AX5" i="5"/>
  <c r="AX9" i="5"/>
  <c r="AZ7" i="5" s="1"/>
  <c r="AZ23" i="5"/>
  <c r="BE23" i="5" s="1"/>
  <c r="AZ83" i="5"/>
  <c r="BE83" i="5" s="1"/>
  <c r="AV3" i="5"/>
  <c r="BL4" i="5"/>
  <c r="AX89" i="5"/>
  <c r="AZ87" i="5" s="1"/>
  <c r="BE87" i="5" s="1"/>
  <c r="AZ19" i="5" l="1"/>
  <c r="BE19" i="5" s="1"/>
  <c r="AZ2" i="5"/>
  <c r="BE3" i="5"/>
  <c r="BE2" i="5" s="1"/>
  <c r="BN4" i="5"/>
  <c r="BO4" i="5" s="1"/>
  <c r="BR4" i="5" s="1"/>
  <c r="BW4" i="5" s="1"/>
  <c r="BX4" i="5" s="1"/>
  <c r="AT63" i="3" l="1"/>
  <c r="AT67" i="3"/>
  <c r="AT71" i="3"/>
  <c r="AT75" i="3"/>
  <c r="AT79" i="3"/>
  <c r="AT83" i="3"/>
  <c r="AT87" i="3"/>
  <c r="AT59" i="3"/>
  <c r="AT55" i="3"/>
  <c r="AT51" i="3"/>
  <c r="AT47" i="3"/>
  <c r="AT43" i="3"/>
  <c r="AT39" i="3"/>
  <c r="AT35" i="3"/>
  <c r="AT31" i="3"/>
  <c r="AT27" i="3"/>
  <c r="AT23" i="3"/>
  <c r="AT19" i="3"/>
  <c r="AT15" i="3"/>
  <c r="AT11" i="3"/>
  <c r="AT7" i="3"/>
  <c r="AT3" i="3"/>
  <c r="BI7" i="1" l="1"/>
  <c r="BI15" i="1"/>
  <c r="BI19" i="1"/>
  <c r="BI23" i="1"/>
  <c r="BI27" i="1"/>
  <c r="AQ35" i="3" l="1"/>
  <c r="AQ31" i="3"/>
  <c r="AQ27" i="3"/>
  <c r="AQ23" i="3"/>
  <c r="AQ19" i="3"/>
  <c r="AQ15" i="3"/>
  <c r="AQ7" i="3"/>
  <c r="F91" i="3"/>
  <c r="F92" i="3" s="1"/>
  <c r="AW89" i="3"/>
  <c r="AQ89" i="3"/>
  <c r="AQ88" i="3"/>
  <c r="AX88" i="3" s="1"/>
  <c r="AO88" i="3"/>
  <c r="AU87" i="3"/>
  <c r="AS87" i="3"/>
  <c r="AR87" i="3"/>
  <c r="AQ87" i="3"/>
  <c r="AW87" i="3" s="1"/>
  <c r="AX87" i="3" s="1"/>
  <c r="AZ87" i="3" s="1"/>
  <c r="BE87" i="3" s="1"/>
  <c r="AO87" i="3"/>
  <c r="AO90" i="3" s="1"/>
  <c r="G87" i="3"/>
  <c r="AX89" i="3" s="1"/>
  <c r="AQ85" i="3"/>
  <c r="AW85" i="3" s="1"/>
  <c r="AQ84" i="3"/>
  <c r="AX84" i="3" s="1"/>
  <c r="AO84" i="3"/>
  <c r="AU83" i="3"/>
  <c r="AS83" i="3"/>
  <c r="AW83" i="3" s="1"/>
  <c r="AX83" i="3" s="1"/>
  <c r="AR83" i="3"/>
  <c r="AQ83" i="3"/>
  <c r="AO83" i="3"/>
  <c r="AO86" i="3" s="1"/>
  <c r="G83" i="3"/>
  <c r="AQ81" i="3"/>
  <c r="AW81" i="3" s="1"/>
  <c r="AQ80" i="3"/>
  <c r="AX80" i="3" s="1"/>
  <c r="AO80" i="3"/>
  <c r="AU79" i="3"/>
  <c r="AS79" i="3"/>
  <c r="AW79" i="3" s="1"/>
  <c r="AX79" i="3" s="1"/>
  <c r="AR79" i="3"/>
  <c r="AQ79" i="3"/>
  <c r="AO79" i="3"/>
  <c r="AO82" i="3" s="1"/>
  <c r="G79" i="3"/>
  <c r="AQ77" i="3"/>
  <c r="AW77" i="3" s="1"/>
  <c r="AQ76" i="3"/>
  <c r="AX76" i="3" s="1"/>
  <c r="AO76" i="3"/>
  <c r="AU75" i="3"/>
  <c r="AS75" i="3"/>
  <c r="AW75" i="3" s="1"/>
  <c r="AX75" i="3" s="1"/>
  <c r="AR75" i="3"/>
  <c r="AQ75" i="3"/>
  <c r="AO75" i="3"/>
  <c r="AO78" i="3" s="1"/>
  <c r="G75" i="3"/>
  <c r="AQ73" i="3"/>
  <c r="AW73" i="3" s="1"/>
  <c r="AQ72" i="3"/>
  <c r="AW72" i="3" s="1"/>
  <c r="AO72" i="3"/>
  <c r="AU71" i="3"/>
  <c r="AS71" i="3"/>
  <c r="AR71" i="3"/>
  <c r="AW71" i="3" s="1"/>
  <c r="AX71" i="3" s="1"/>
  <c r="AQ71" i="3"/>
  <c r="AO71" i="3"/>
  <c r="AO74" i="3" s="1"/>
  <c r="G71" i="3"/>
  <c r="AX72" i="3" s="1"/>
  <c r="AQ69" i="3"/>
  <c r="AW69" i="3" s="1"/>
  <c r="AQ68" i="3"/>
  <c r="AW68" i="3" s="1"/>
  <c r="AO68" i="3"/>
  <c r="AU67" i="3"/>
  <c r="AS67" i="3"/>
  <c r="AR67" i="3"/>
  <c r="AQ67" i="3"/>
  <c r="AO67" i="3"/>
  <c r="AO70" i="3" s="1"/>
  <c r="G67" i="3"/>
  <c r="AX68" i="3" s="1"/>
  <c r="AQ65" i="3"/>
  <c r="AW65" i="3" s="1"/>
  <c r="AQ64" i="3"/>
  <c r="AW64" i="3" s="1"/>
  <c r="AO64" i="3"/>
  <c r="AU63" i="3"/>
  <c r="AS63" i="3"/>
  <c r="AR63" i="3"/>
  <c r="AQ63" i="3"/>
  <c r="AO63" i="3"/>
  <c r="AO66" i="3" s="1"/>
  <c r="G63" i="3"/>
  <c r="AX64" i="3" s="1"/>
  <c r="AQ61" i="3"/>
  <c r="AW61" i="3" s="1"/>
  <c r="AQ60" i="3"/>
  <c r="AW60" i="3" s="1"/>
  <c r="AO60" i="3"/>
  <c r="AU59" i="3"/>
  <c r="AS59" i="3"/>
  <c r="AR59" i="3"/>
  <c r="AQ59" i="3"/>
  <c r="AO59" i="3"/>
  <c r="AO62" i="3" s="1"/>
  <c r="G59" i="3"/>
  <c r="AX60" i="3" s="1"/>
  <c r="AQ57" i="3"/>
  <c r="AW57" i="3" s="1"/>
  <c r="AQ56" i="3"/>
  <c r="AW56" i="3" s="1"/>
  <c r="AO56" i="3"/>
  <c r="AV55" i="3"/>
  <c r="AU55" i="3"/>
  <c r="AS55" i="3"/>
  <c r="AR55" i="3"/>
  <c r="AQ55" i="3"/>
  <c r="AO55" i="3"/>
  <c r="AO58" i="3" s="1"/>
  <c r="G55" i="3"/>
  <c r="AX56" i="3" s="1"/>
  <c r="AQ53" i="3"/>
  <c r="AW53" i="3" s="1"/>
  <c r="AQ52" i="3"/>
  <c r="AW52" i="3" s="1"/>
  <c r="AO52" i="3"/>
  <c r="AU51" i="3"/>
  <c r="AS51" i="3"/>
  <c r="AR51" i="3"/>
  <c r="AQ51" i="3"/>
  <c r="AO51" i="3"/>
  <c r="AO54" i="3" s="1"/>
  <c r="G51" i="3"/>
  <c r="AX52" i="3" s="1"/>
  <c r="AQ49" i="3"/>
  <c r="AW49" i="3" s="1"/>
  <c r="AQ48" i="3"/>
  <c r="AW48" i="3" s="1"/>
  <c r="AO48" i="3"/>
  <c r="AU47" i="3"/>
  <c r="AS47" i="3"/>
  <c r="AR47" i="3"/>
  <c r="AQ47" i="3"/>
  <c r="AO47" i="3"/>
  <c r="AO50" i="3" s="1"/>
  <c r="G47" i="3"/>
  <c r="AX48" i="3" s="1"/>
  <c r="AQ45" i="3"/>
  <c r="AW45" i="3" s="1"/>
  <c r="AQ44" i="3"/>
  <c r="AW44" i="3" s="1"/>
  <c r="AO44" i="3"/>
  <c r="AU43" i="3"/>
  <c r="AS43" i="3"/>
  <c r="AR43" i="3"/>
  <c r="AQ43" i="3"/>
  <c r="AO43" i="3"/>
  <c r="G43" i="3"/>
  <c r="AX44" i="3" s="1"/>
  <c r="AQ41" i="3"/>
  <c r="AW41" i="3" s="1"/>
  <c r="AQ40" i="3"/>
  <c r="AW40" i="3" s="1"/>
  <c r="AO40" i="3"/>
  <c r="AU39" i="3"/>
  <c r="AS39" i="3"/>
  <c r="AR39" i="3"/>
  <c r="AQ39" i="3"/>
  <c r="AO39" i="3"/>
  <c r="G39" i="3"/>
  <c r="AQ37" i="3"/>
  <c r="AW37" i="3" s="1"/>
  <c r="AQ36" i="3"/>
  <c r="AW36" i="3" s="1"/>
  <c r="AO36" i="3"/>
  <c r="AU35" i="3"/>
  <c r="AS35" i="3"/>
  <c r="AR35" i="3"/>
  <c r="AO35" i="3"/>
  <c r="AO38" i="3" s="1"/>
  <c r="G35" i="3"/>
  <c r="AQ33" i="3"/>
  <c r="AW33" i="3" s="1"/>
  <c r="AQ32" i="3"/>
  <c r="AW32" i="3" s="1"/>
  <c r="AO32" i="3"/>
  <c r="AU31" i="3"/>
  <c r="AS31" i="3"/>
  <c r="AR31" i="3"/>
  <c r="AO31" i="3"/>
  <c r="AO34" i="3" s="1"/>
  <c r="G31" i="3"/>
  <c r="AQ29" i="3"/>
  <c r="AW29" i="3" s="1"/>
  <c r="AQ28" i="3"/>
  <c r="AW28" i="3" s="1"/>
  <c r="AO28" i="3"/>
  <c r="AU27" i="3"/>
  <c r="AS27" i="3"/>
  <c r="AR27" i="3"/>
  <c r="AO27" i="3"/>
  <c r="AO30" i="3" s="1"/>
  <c r="G27" i="3"/>
  <c r="AX28" i="3" s="1"/>
  <c r="AQ25" i="3"/>
  <c r="AX25" i="3" s="1"/>
  <c r="AQ24" i="3"/>
  <c r="AW24" i="3" s="1"/>
  <c r="AO24" i="3"/>
  <c r="AU23" i="3"/>
  <c r="AS23" i="3"/>
  <c r="AR23" i="3"/>
  <c r="AO23" i="3"/>
  <c r="AO26" i="3" s="1"/>
  <c r="G23" i="3"/>
  <c r="AQ21" i="3"/>
  <c r="AQ20" i="3"/>
  <c r="AW20" i="3" s="1"/>
  <c r="AO20" i="3"/>
  <c r="AU19" i="3"/>
  <c r="AS19" i="3"/>
  <c r="AR19" i="3"/>
  <c r="AO19" i="3"/>
  <c r="AV19" i="3" s="1"/>
  <c r="G19" i="3"/>
  <c r="AQ17" i="3"/>
  <c r="AQ16" i="3"/>
  <c r="AW16" i="3" s="1"/>
  <c r="AO16" i="3"/>
  <c r="AU15" i="3"/>
  <c r="AS15" i="3"/>
  <c r="AR15" i="3"/>
  <c r="AO15" i="3"/>
  <c r="AO18" i="3" s="1"/>
  <c r="G15" i="3"/>
  <c r="AQ13" i="3"/>
  <c r="AQ12" i="3"/>
  <c r="AW12" i="3" s="1"/>
  <c r="AO12" i="3"/>
  <c r="AU11" i="3"/>
  <c r="AS11" i="3"/>
  <c r="AR11" i="3"/>
  <c r="AQ11" i="3"/>
  <c r="AO11" i="3"/>
  <c r="AV11" i="3" s="1"/>
  <c r="G11" i="3"/>
  <c r="AQ9" i="3"/>
  <c r="AQ8" i="3"/>
  <c r="AW8" i="3" s="1"/>
  <c r="AO8" i="3"/>
  <c r="AU7" i="3"/>
  <c r="AS7" i="3"/>
  <c r="AR7" i="3"/>
  <c r="AO7" i="3"/>
  <c r="AO10" i="3" s="1"/>
  <c r="G7" i="3"/>
  <c r="BM5" i="3"/>
  <c r="BL5" i="3"/>
  <c r="AQ5" i="3"/>
  <c r="BT4" i="3"/>
  <c r="BU4" i="3" s="1"/>
  <c r="BP4" i="3"/>
  <c r="BQ4" i="3" s="1"/>
  <c r="BJ4" i="3"/>
  <c r="BS4" i="3" s="1"/>
  <c r="BV4" i="3" s="1"/>
  <c r="AQ4" i="3"/>
  <c r="AO4" i="3"/>
  <c r="AU3" i="3"/>
  <c r="AS3" i="3"/>
  <c r="AR3" i="3"/>
  <c r="AQ3" i="3"/>
  <c r="AO3" i="3"/>
  <c r="G3" i="3"/>
  <c r="BJ2" i="3"/>
  <c r="BI2" i="3"/>
  <c r="BH2" i="3"/>
  <c r="BF2" i="3"/>
  <c r="BD2" i="3"/>
  <c r="BC2" i="3"/>
  <c r="BB2" i="3"/>
  <c r="BA2" i="3"/>
  <c r="AX32" i="3" l="1"/>
  <c r="AX21" i="3"/>
  <c r="AX13" i="3"/>
  <c r="AO46" i="3"/>
  <c r="AW51" i="3"/>
  <c r="AX51" i="3" s="1"/>
  <c r="AW59" i="3"/>
  <c r="AX59" i="3" s="1"/>
  <c r="AW67" i="3"/>
  <c r="AX67" i="3" s="1"/>
  <c r="AV63" i="3"/>
  <c r="AX24" i="3"/>
  <c r="AX36" i="3"/>
  <c r="AX40" i="3"/>
  <c r="AW55" i="3"/>
  <c r="AX55" i="3" s="1"/>
  <c r="AW63" i="3"/>
  <c r="AX63" i="3" s="1"/>
  <c r="AO42" i="3"/>
  <c r="AV51" i="3"/>
  <c r="AV59" i="3"/>
  <c r="AW39" i="3"/>
  <c r="AX39" i="3" s="1"/>
  <c r="AV39" i="3"/>
  <c r="AV47" i="3"/>
  <c r="AW47" i="3"/>
  <c r="AX47" i="3" s="1"/>
  <c r="AV43" i="3"/>
  <c r="AW43" i="3"/>
  <c r="AX43" i="3" s="1"/>
  <c r="AW31" i="3"/>
  <c r="AX31" i="3" s="1"/>
  <c r="AV31" i="3"/>
  <c r="AW35" i="3"/>
  <c r="AX35" i="3" s="1"/>
  <c r="AV35" i="3"/>
  <c r="AW15" i="3"/>
  <c r="AX15" i="3" s="1"/>
  <c r="AW23" i="3"/>
  <c r="AX23" i="3" s="1"/>
  <c r="AV23" i="3"/>
  <c r="AV15" i="3"/>
  <c r="AW7" i="3"/>
  <c r="AX7" i="3" s="1"/>
  <c r="AV7" i="3"/>
  <c r="AO6" i="3"/>
  <c r="AX17" i="3"/>
  <c r="AX9" i="3"/>
  <c r="AX4" i="3"/>
  <c r="AX5" i="3"/>
  <c r="AO22" i="3"/>
  <c r="AW5" i="3"/>
  <c r="AW9" i="3"/>
  <c r="AX12" i="3"/>
  <c r="AW17" i="3"/>
  <c r="AX20" i="3"/>
  <c r="AW25" i="3"/>
  <c r="AW27" i="3"/>
  <c r="AX27" i="3" s="1"/>
  <c r="AV27" i="3"/>
  <c r="AO14" i="3"/>
  <c r="AW3" i="3"/>
  <c r="AX3" i="3" s="1"/>
  <c r="AW11" i="3"/>
  <c r="AX11" i="3" s="1"/>
  <c r="AZ11" i="3" s="1"/>
  <c r="BE11" i="3" s="1"/>
  <c r="AW19" i="3"/>
  <c r="AX19" i="3" s="1"/>
  <c r="AX8" i="3"/>
  <c r="AW13" i="3"/>
  <c r="AX16" i="3"/>
  <c r="AW21" i="3"/>
  <c r="AV3" i="3"/>
  <c r="AW4" i="3"/>
  <c r="BL4" i="3"/>
  <c r="BG3" i="3"/>
  <c r="BG2" i="3" s="1"/>
  <c r="AX29" i="3"/>
  <c r="AX33" i="3"/>
  <c r="AX37" i="3"/>
  <c r="AX41" i="3"/>
  <c r="AX45" i="3"/>
  <c r="AX49" i="3"/>
  <c r="AX53" i="3"/>
  <c r="AZ51" i="3" s="1"/>
  <c r="BE51" i="3" s="1"/>
  <c r="AX57" i="3"/>
  <c r="AZ55" i="3" s="1"/>
  <c r="BE55" i="3" s="1"/>
  <c r="AX61" i="3"/>
  <c r="AZ59" i="3" s="1"/>
  <c r="BE59" i="3" s="1"/>
  <c r="AX65" i="3"/>
  <c r="AZ63" i="3" s="1"/>
  <c r="BE63" i="3" s="1"/>
  <c r="AX69" i="3"/>
  <c r="AZ67" i="3" s="1"/>
  <c r="BE67" i="3" s="1"/>
  <c r="AX73" i="3"/>
  <c r="AZ71" i="3" s="1"/>
  <c r="BE71" i="3" s="1"/>
  <c r="AW76" i="3"/>
  <c r="AX77" i="3"/>
  <c r="AZ75" i="3" s="1"/>
  <c r="BE75" i="3" s="1"/>
  <c r="AW80" i="3"/>
  <c r="AX81" i="3"/>
  <c r="AZ79" i="3" s="1"/>
  <c r="BE79" i="3" s="1"/>
  <c r="AW84" i="3"/>
  <c r="AX85" i="3"/>
  <c r="AZ83" i="3" s="1"/>
  <c r="BE83" i="3" s="1"/>
  <c r="AW88" i="3"/>
  <c r="BN4" i="3"/>
  <c r="BO4" i="3" s="1"/>
  <c r="BR4" i="3" s="1"/>
  <c r="AV67" i="3"/>
  <c r="AV71" i="3"/>
  <c r="AV75" i="3"/>
  <c r="AV79" i="3"/>
  <c r="AV83" i="3"/>
  <c r="AV87" i="3"/>
  <c r="BK4" i="3"/>
  <c r="BM4" i="3" s="1"/>
  <c r="BJ4" i="1"/>
  <c r="AZ23" i="3" l="1"/>
  <c r="BE23" i="3" s="1"/>
  <c r="AZ15" i="3"/>
  <c r="BE15" i="3" s="1"/>
  <c r="AZ39" i="3"/>
  <c r="BE39" i="3" s="1"/>
  <c r="AZ47" i="3"/>
  <c r="BE47" i="3" s="1"/>
  <c r="AZ43" i="3"/>
  <c r="BE43" i="3" s="1"/>
  <c r="AZ31" i="3"/>
  <c r="BE31" i="3" s="1"/>
  <c r="AZ3" i="3"/>
  <c r="BE3" i="3" s="1"/>
  <c r="AZ35" i="3"/>
  <c r="BE35" i="3" s="1"/>
  <c r="AZ7" i="3"/>
  <c r="AZ19" i="3"/>
  <c r="BE19" i="3" s="1"/>
  <c r="AZ27" i="3"/>
  <c r="BE27" i="3" s="1"/>
  <c r="BW4" i="3"/>
  <c r="BX4" i="3" s="1"/>
  <c r="BK4" i="1"/>
  <c r="BE2" i="3" l="1"/>
  <c r="AZ2" i="3"/>
  <c r="AZ27" i="1"/>
  <c r="AW7" i="1"/>
  <c r="BM5" i="1" l="1"/>
  <c r="BL5" i="1"/>
  <c r="BO2" i="1"/>
  <c r="BM4" i="1"/>
  <c r="BL4" i="1"/>
  <c r="BJ2" i="1"/>
  <c r="BT4" i="1" l="1"/>
  <c r="BU4" i="1" s="1"/>
  <c r="BP4" i="1"/>
  <c r="BQ4" i="1" s="1"/>
  <c r="BS4" i="1" l="1"/>
  <c r="BV4" i="1" s="1"/>
  <c r="AQ4" i="1"/>
  <c r="BG3" i="1" l="1"/>
  <c r="AW4" i="1"/>
  <c r="BN4" i="1" l="1"/>
  <c r="BO4" i="1" s="1"/>
  <c r="BR4" i="1" l="1"/>
  <c r="BW4" i="1" s="1"/>
  <c r="BX4" i="1" s="1"/>
  <c r="BF2" i="1"/>
  <c r="BD2" i="1"/>
  <c r="BC2" i="1"/>
  <c r="BB2" i="1"/>
  <c r="BA2" i="1"/>
  <c r="F91" i="1"/>
  <c r="F92" i="1" s="1"/>
  <c r="AQ89" i="1"/>
  <c r="AW89" i="1" s="1"/>
  <c r="AQ88" i="1"/>
  <c r="AW88" i="1" s="1"/>
  <c r="AO88" i="1"/>
  <c r="AU87" i="1"/>
  <c r="AT87" i="1"/>
  <c r="AS87" i="1"/>
  <c r="AR87" i="1"/>
  <c r="AQ87" i="1"/>
  <c r="AO87" i="1"/>
  <c r="AO90" i="1" s="1"/>
  <c r="G87" i="1"/>
  <c r="AQ85" i="1"/>
  <c r="AW85" i="1" s="1"/>
  <c r="AQ84" i="1"/>
  <c r="AW84" i="1" s="1"/>
  <c r="AO84" i="1"/>
  <c r="AU83" i="1"/>
  <c r="AT83" i="1"/>
  <c r="AS83" i="1"/>
  <c r="AR83" i="1"/>
  <c r="AQ83" i="1"/>
  <c r="AO83" i="1"/>
  <c r="G83" i="1"/>
  <c r="AQ81" i="1"/>
  <c r="AW81" i="1" s="1"/>
  <c r="AQ80" i="1"/>
  <c r="AW80" i="1" s="1"/>
  <c r="AO80" i="1"/>
  <c r="AU79" i="1"/>
  <c r="AT79" i="1"/>
  <c r="AS79" i="1"/>
  <c r="AR79" i="1"/>
  <c r="AQ79" i="1"/>
  <c r="AO79" i="1"/>
  <c r="AV79" i="1" s="1"/>
  <c r="G79" i="1"/>
  <c r="AQ77" i="1"/>
  <c r="AQ76" i="1"/>
  <c r="AW76" i="1" s="1"/>
  <c r="AO76" i="1"/>
  <c r="AU75" i="1"/>
  <c r="AT75" i="1"/>
  <c r="AS75" i="1"/>
  <c r="AR75" i="1"/>
  <c r="AQ75" i="1"/>
  <c r="AO75" i="1"/>
  <c r="G75" i="1"/>
  <c r="AQ73" i="1"/>
  <c r="AW73" i="1" s="1"/>
  <c r="AQ72" i="1"/>
  <c r="AW72" i="1" s="1"/>
  <c r="AO72" i="1"/>
  <c r="AU71" i="1"/>
  <c r="AT71" i="1"/>
  <c r="AS71" i="1"/>
  <c r="AR71" i="1"/>
  <c r="AQ71" i="1"/>
  <c r="AO71" i="1"/>
  <c r="AV71" i="1" s="1"/>
  <c r="G71" i="1"/>
  <c r="AQ69" i="1"/>
  <c r="AQ68" i="1"/>
  <c r="AW68" i="1" s="1"/>
  <c r="AO68" i="1"/>
  <c r="AU67" i="1"/>
  <c r="AT67" i="1"/>
  <c r="AS67" i="1"/>
  <c r="AR67" i="1"/>
  <c r="AQ67" i="1"/>
  <c r="AO67" i="1"/>
  <c r="G67" i="1"/>
  <c r="AQ65" i="1"/>
  <c r="AW65" i="1" s="1"/>
  <c r="AQ64" i="1"/>
  <c r="AW64" i="1" s="1"/>
  <c r="AO64" i="1"/>
  <c r="AU63" i="1"/>
  <c r="AT63" i="1"/>
  <c r="AS63" i="1"/>
  <c r="AR63" i="1"/>
  <c r="AQ63" i="1"/>
  <c r="AO63" i="1"/>
  <c r="AV63" i="1" s="1"/>
  <c r="G63" i="1"/>
  <c r="AQ61" i="1"/>
  <c r="AQ60" i="1"/>
  <c r="AW60" i="1" s="1"/>
  <c r="AO60" i="1"/>
  <c r="AU59" i="1"/>
  <c r="AT59" i="1"/>
  <c r="AS59" i="1"/>
  <c r="AR59" i="1"/>
  <c r="AQ59" i="1"/>
  <c r="AO59" i="1"/>
  <c r="G59" i="1"/>
  <c r="AQ57" i="1"/>
  <c r="AW57" i="1" s="1"/>
  <c r="AQ56" i="1"/>
  <c r="AW56" i="1" s="1"/>
  <c r="AO56" i="1"/>
  <c r="AU55" i="1"/>
  <c r="AT55" i="1"/>
  <c r="AS55" i="1"/>
  <c r="AR55" i="1"/>
  <c r="AQ55" i="1"/>
  <c r="AO55" i="1"/>
  <c r="AV55" i="1" s="1"/>
  <c r="G55" i="1"/>
  <c r="AQ53" i="1"/>
  <c r="AQ52" i="1"/>
  <c r="AW52" i="1" s="1"/>
  <c r="AO52" i="1"/>
  <c r="AU51" i="1"/>
  <c r="AT51" i="1"/>
  <c r="AS51" i="1"/>
  <c r="AR51" i="1"/>
  <c r="AQ51" i="1"/>
  <c r="AO51" i="1"/>
  <c r="G51" i="1"/>
  <c r="AQ49" i="1"/>
  <c r="AW49" i="1" s="1"/>
  <c r="AQ48" i="1"/>
  <c r="AW48" i="1" s="1"/>
  <c r="AO48" i="1"/>
  <c r="AU47" i="1"/>
  <c r="AT47" i="1"/>
  <c r="AS47" i="1"/>
  <c r="AR47" i="1"/>
  <c r="AQ47" i="1"/>
  <c r="AO47" i="1"/>
  <c r="AV47" i="1" s="1"/>
  <c r="G47" i="1"/>
  <c r="AQ45" i="1"/>
  <c r="AQ44" i="1"/>
  <c r="AW44" i="1" s="1"/>
  <c r="AO44" i="1"/>
  <c r="AU43" i="1"/>
  <c r="AT43" i="1"/>
  <c r="AS43" i="1"/>
  <c r="AR43" i="1"/>
  <c r="AQ43" i="1"/>
  <c r="AO43" i="1"/>
  <c r="G43" i="1"/>
  <c r="AQ41" i="1"/>
  <c r="AW41" i="1" s="1"/>
  <c r="AQ40" i="1"/>
  <c r="AW40" i="1" s="1"/>
  <c r="AO40" i="1"/>
  <c r="AU39" i="1"/>
  <c r="AT39" i="1"/>
  <c r="AS39" i="1"/>
  <c r="AR39" i="1"/>
  <c r="AQ39" i="1"/>
  <c r="AO39" i="1"/>
  <c r="AV39" i="1" s="1"/>
  <c r="G39" i="1"/>
  <c r="AQ37" i="1"/>
  <c r="AQ36" i="1"/>
  <c r="AW36" i="1" s="1"/>
  <c r="AO36" i="1"/>
  <c r="AU35" i="1"/>
  <c r="AT35" i="1"/>
  <c r="AS35" i="1"/>
  <c r="AR35" i="1"/>
  <c r="AQ35" i="1"/>
  <c r="AO35" i="1"/>
  <c r="G35" i="1"/>
  <c r="AQ33" i="1"/>
  <c r="AW33" i="1" s="1"/>
  <c r="AQ32" i="1"/>
  <c r="AW32" i="1" s="1"/>
  <c r="AO32" i="1"/>
  <c r="AU31" i="1"/>
  <c r="AT31" i="1"/>
  <c r="AS31" i="1"/>
  <c r="AR31" i="1"/>
  <c r="AQ31" i="1"/>
  <c r="AO31" i="1"/>
  <c r="AV31" i="1" s="1"/>
  <c r="G31" i="1"/>
  <c r="AQ29" i="1"/>
  <c r="AQ28" i="1"/>
  <c r="AW28" i="1" s="1"/>
  <c r="AO28" i="1"/>
  <c r="AU27" i="1"/>
  <c r="AT27" i="1"/>
  <c r="AS27" i="1"/>
  <c r="AR27" i="1"/>
  <c r="AQ27" i="1"/>
  <c r="AO27" i="1"/>
  <c r="G27" i="1"/>
  <c r="AW25" i="1"/>
  <c r="AQ25" i="1"/>
  <c r="AQ24" i="1"/>
  <c r="AW24" i="1" s="1"/>
  <c r="AO24" i="1"/>
  <c r="AU23" i="1"/>
  <c r="AT23" i="1"/>
  <c r="AS23" i="1"/>
  <c r="AR23" i="1"/>
  <c r="AQ23" i="1"/>
  <c r="AO23" i="1"/>
  <c r="AV23" i="1" s="1"/>
  <c r="G23" i="1"/>
  <c r="AQ21" i="1"/>
  <c r="AW21" i="1" s="1"/>
  <c r="AW20" i="1"/>
  <c r="AQ20" i="1"/>
  <c r="AO20" i="1"/>
  <c r="AU19" i="1"/>
  <c r="AT19" i="1"/>
  <c r="AS19" i="1"/>
  <c r="AR19" i="1"/>
  <c r="AQ19" i="1"/>
  <c r="AO19" i="1"/>
  <c r="AO22" i="1" s="1"/>
  <c r="G19" i="1"/>
  <c r="AQ17" i="1"/>
  <c r="AW17" i="1" s="1"/>
  <c r="AQ16" i="1"/>
  <c r="AO16" i="1"/>
  <c r="AU15" i="1"/>
  <c r="AT15" i="1"/>
  <c r="AS15" i="1"/>
  <c r="AR15" i="1"/>
  <c r="AQ15" i="1"/>
  <c r="AO15" i="1"/>
  <c r="G15" i="1"/>
  <c r="AQ13" i="1"/>
  <c r="AW13" i="1" s="1"/>
  <c r="AQ12" i="1"/>
  <c r="AW12" i="1" s="1"/>
  <c r="AO12" i="1"/>
  <c r="AU11" i="1"/>
  <c r="AT11" i="1"/>
  <c r="AS11" i="1"/>
  <c r="AR11" i="1"/>
  <c r="AQ11" i="1"/>
  <c r="AO11" i="1"/>
  <c r="AO14" i="1" s="1"/>
  <c r="G11" i="1"/>
  <c r="AQ9" i="1"/>
  <c r="AW9" i="1" s="1"/>
  <c r="AQ8" i="1"/>
  <c r="AO8" i="1"/>
  <c r="AU7" i="1"/>
  <c r="AT7" i="1"/>
  <c r="AS7" i="1"/>
  <c r="AR7" i="1"/>
  <c r="AQ7" i="1"/>
  <c r="AO7" i="1"/>
  <c r="G7" i="1"/>
  <c r="AQ5" i="1"/>
  <c r="AW5" i="1" s="1"/>
  <c r="AO4" i="1"/>
  <c r="AU3" i="1"/>
  <c r="AT3" i="1"/>
  <c r="AS3" i="1"/>
  <c r="AR3" i="1"/>
  <c r="AQ3" i="1"/>
  <c r="AO3" i="1"/>
  <c r="G3" i="1"/>
  <c r="AX4" i="1" s="1"/>
  <c r="BG2" i="1" s="1"/>
  <c r="AW3" i="1" l="1"/>
  <c r="AX3" i="1" s="1"/>
  <c r="AW55" i="1"/>
  <c r="AO10" i="1"/>
  <c r="AO18" i="1"/>
  <c r="AO30" i="1"/>
  <c r="AO38" i="1"/>
  <c r="AO46" i="1"/>
  <c r="AO54" i="1"/>
  <c r="AO62" i="1"/>
  <c r="AO70" i="1"/>
  <c r="AO78" i="1"/>
  <c r="AW87" i="1"/>
  <c r="AW23" i="1"/>
  <c r="AO6" i="1"/>
  <c r="AX7" i="1"/>
  <c r="AW39" i="1"/>
  <c r="AX39" i="1" s="1"/>
  <c r="AW71" i="1"/>
  <c r="AX71" i="1" s="1"/>
  <c r="AW15" i="1"/>
  <c r="AW31" i="1"/>
  <c r="AX31" i="1" s="1"/>
  <c r="AW47" i="1"/>
  <c r="AX47" i="1" s="1"/>
  <c r="AW63" i="1"/>
  <c r="AX63" i="1" s="1"/>
  <c r="AW79" i="1"/>
  <c r="AX79" i="1" s="1"/>
  <c r="AX8" i="1"/>
  <c r="AX16" i="1"/>
  <c r="AX29" i="1"/>
  <c r="AX37" i="1"/>
  <c r="AX45" i="1"/>
  <c r="AX53" i="1"/>
  <c r="AX55" i="1"/>
  <c r="AX61" i="1"/>
  <c r="AX69" i="1"/>
  <c r="AX77" i="1"/>
  <c r="AX87" i="1"/>
  <c r="AW8" i="1"/>
  <c r="AW11" i="1"/>
  <c r="AX12" i="1"/>
  <c r="AW16" i="1"/>
  <c r="AW19" i="1"/>
  <c r="AX20" i="1"/>
  <c r="AO26" i="1"/>
  <c r="AX28" i="1"/>
  <c r="AW29" i="1"/>
  <c r="AX33" i="1"/>
  <c r="AO34" i="1"/>
  <c r="AX36" i="1"/>
  <c r="AW37" i="1"/>
  <c r="AX41" i="1"/>
  <c r="AO42" i="1"/>
  <c r="AX44" i="1"/>
  <c r="AW45" i="1"/>
  <c r="AX49" i="1"/>
  <c r="AO50" i="1"/>
  <c r="AX52" i="1"/>
  <c r="AW53" i="1"/>
  <c r="AX57" i="1"/>
  <c r="AO58" i="1"/>
  <c r="AX60" i="1"/>
  <c r="AW61" i="1"/>
  <c r="AX65" i="1"/>
  <c r="AO66" i="1"/>
  <c r="AX68" i="1"/>
  <c r="AW69" i="1"/>
  <c r="AX73" i="1"/>
  <c r="AO74" i="1"/>
  <c r="AX76" i="1"/>
  <c r="AW77" i="1"/>
  <c r="AX81" i="1"/>
  <c r="AO82" i="1"/>
  <c r="AO86" i="1"/>
  <c r="AX84" i="1"/>
  <c r="AX5" i="1"/>
  <c r="AX9" i="1"/>
  <c r="AX13" i="1"/>
  <c r="AX17" i="1"/>
  <c r="AX21" i="1"/>
  <c r="AX25" i="1"/>
  <c r="AV27" i="1"/>
  <c r="AV35" i="1"/>
  <c r="AV43" i="1"/>
  <c r="AV51" i="1"/>
  <c r="AV59" i="1"/>
  <c r="AV67" i="1"/>
  <c r="AV75" i="1"/>
  <c r="AV83" i="1"/>
  <c r="AX88" i="1"/>
  <c r="AV3" i="1"/>
  <c r="AV7" i="1"/>
  <c r="AV11" i="1"/>
  <c r="AV15" i="1"/>
  <c r="AV19" i="1"/>
  <c r="AX24" i="1"/>
  <c r="AW27" i="1"/>
  <c r="AX27" i="1" s="1"/>
  <c r="AX32" i="1"/>
  <c r="AW35" i="1"/>
  <c r="AX35" i="1" s="1"/>
  <c r="AX40" i="1"/>
  <c r="AW43" i="1"/>
  <c r="AX43" i="1" s="1"/>
  <c r="AX48" i="1"/>
  <c r="AW51" i="1"/>
  <c r="AX51" i="1" s="1"/>
  <c r="AX56" i="1"/>
  <c r="AZ55" i="1" s="1"/>
  <c r="BE55" i="1" s="1"/>
  <c r="AW59" i="1"/>
  <c r="AX59" i="1" s="1"/>
  <c r="AX64" i="1"/>
  <c r="AW67" i="1"/>
  <c r="AX67" i="1" s="1"/>
  <c r="AX72" i="1"/>
  <c r="AW75" i="1"/>
  <c r="AX75" i="1" s="1"/>
  <c r="AX80" i="1"/>
  <c r="AW83" i="1"/>
  <c r="AX83" i="1" s="1"/>
  <c r="AZ83" i="1" s="1"/>
  <c r="BE83" i="1" s="1"/>
  <c r="AX85" i="1"/>
  <c r="AV87" i="1"/>
  <c r="AX89" i="1"/>
  <c r="AZ7" i="1" l="1"/>
  <c r="AZ63" i="1"/>
  <c r="BE63" i="1" s="1"/>
  <c r="AZ31" i="1"/>
  <c r="BE31" i="1" s="1"/>
  <c r="AZ87" i="1"/>
  <c r="BE87" i="1" s="1"/>
  <c r="AZ71" i="1"/>
  <c r="BE71" i="1" s="1"/>
  <c r="AX19" i="1"/>
  <c r="AZ19" i="1" s="1"/>
  <c r="AX15" i="1"/>
  <c r="AZ15" i="1" s="1"/>
  <c r="BE15" i="1" s="1"/>
  <c r="AX11" i="1"/>
  <c r="AX23" i="1"/>
  <c r="AZ79" i="1"/>
  <c r="BE79" i="1" s="1"/>
  <c r="AZ47" i="1"/>
  <c r="BE47" i="1" s="1"/>
  <c r="AZ39" i="1"/>
  <c r="BE39" i="1" s="1"/>
  <c r="AZ75" i="1"/>
  <c r="BE75" i="1" s="1"/>
  <c r="AZ67" i="1"/>
  <c r="BE67" i="1" s="1"/>
  <c r="AZ59" i="1"/>
  <c r="BE59" i="1" s="1"/>
  <c r="AZ51" i="1"/>
  <c r="BE51" i="1" s="1"/>
  <c r="AZ43" i="1"/>
  <c r="BE43" i="1" s="1"/>
  <c r="AZ35" i="1"/>
  <c r="BE35" i="1" s="1"/>
  <c r="BE27" i="1"/>
  <c r="BE19" i="1"/>
  <c r="BE7" i="1"/>
  <c r="AZ23" i="1" l="1"/>
  <c r="BE23" i="1" s="1"/>
  <c r="AZ11" i="1"/>
  <c r="BE11" i="1" s="1"/>
  <c r="BI11" i="1" s="1"/>
  <c r="BH2" i="1"/>
  <c r="BE3" i="1"/>
  <c r="BI3" i="1" s="1"/>
  <c r="AZ2" i="1" l="1"/>
  <c r="BI2" i="1"/>
  <c r="BE2" i="1"/>
  <c r="E1" i="4" l="1"/>
  <c r="AU2" i="154" l="1"/>
</calcChain>
</file>

<file path=xl/comments1.xml><?xml version="1.0" encoding="utf-8"?>
<comments xmlns="http://schemas.openxmlformats.org/spreadsheetml/2006/main">
  <authors>
    <author>RPM ÇELİK</author>
  </authors>
  <commentList>
    <comment ref="R67" authorId="0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ÇIKIŞ</t>
        </r>
      </text>
    </comment>
    <comment ref="Y71" authorId="0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ÇIKIŞ</t>
        </r>
      </text>
    </comment>
    <comment ref="BC75" authorId="0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İCRA 2395</t>
        </r>
      </text>
    </comment>
    <comment ref="AI79" authorId="0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ÇIKIŞ</t>
        </r>
      </text>
    </comment>
  </commentList>
</comments>
</file>

<file path=xl/comments2.xml><?xml version="1.0" encoding="utf-8"?>
<comments xmlns="http://schemas.openxmlformats.org/spreadsheetml/2006/main">
  <authors>
    <author>HP</author>
    <author>RPM ÇELİK</author>
  </authors>
  <commentList>
    <comment ref="BD31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ofıs malzemesi</t>
        </r>
      </text>
    </comment>
    <comment ref="BC35" authorId="1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İCRA 2475</t>
        </r>
      </text>
    </comment>
    <comment ref="BD47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SAĞLIK RAPORU PARASI</t>
        </r>
      </text>
    </comment>
    <comment ref="R67" authorId="1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ÇIKIŞ</t>
        </r>
      </text>
    </comment>
    <comment ref="Y71" authorId="1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ÇIKIŞ</t>
        </r>
      </text>
    </comment>
    <comment ref="BC75" authorId="1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İCRA 2395</t>
        </r>
      </text>
    </comment>
    <comment ref="AI79" authorId="1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ÇIKIŞ</t>
        </r>
      </text>
    </comment>
  </commentList>
</comments>
</file>

<file path=xl/comments3.xml><?xml version="1.0" encoding="utf-8"?>
<comments xmlns="http://schemas.openxmlformats.org/spreadsheetml/2006/main">
  <authors>
    <author>HP</author>
    <author>RPM ÇELİK</author>
  </authors>
  <commentList>
    <comment ref="BD31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ofıs malzemesi</t>
        </r>
      </text>
    </comment>
    <comment ref="BC35" authorId="1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İCRA 2475</t>
        </r>
      </text>
    </comment>
    <comment ref="BD47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SAĞLIK RAPORU PARASI</t>
        </r>
      </text>
    </comment>
    <comment ref="R67" authorId="1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ÇIKIŞ</t>
        </r>
      </text>
    </comment>
    <comment ref="Y71" authorId="1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ÇIKIŞ</t>
        </r>
      </text>
    </comment>
    <comment ref="BC75" authorId="1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İCRA 2395</t>
        </r>
      </text>
    </comment>
    <comment ref="AI79" authorId="1">
      <text>
        <r>
          <rPr>
            <b/>
            <sz val="9"/>
            <color indexed="81"/>
            <rFont val="Tahoma"/>
            <family val="2"/>
            <charset val="162"/>
          </rPr>
          <t>RPM ÇELİK:</t>
        </r>
        <r>
          <rPr>
            <sz val="9"/>
            <color indexed="81"/>
            <rFont val="Tahoma"/>
            <family val="2"/>
            <charset val="162"/>
          </rPr>
          <t xml:space="preserve">
ÇIKIŞ</t>
        </r>
      </text>
    </comment>
  </commentList>
</comments>
</file>

<file path=xl/comments4.xml><?xml version="1.0" encoding="utf-8"?>
<comments xmlns="http://schemas.openxmlformats.org/spreadsheetml/2006/main">
  <authors>
    <author>HP</author>
  </authors>
  <commentList>
    <comment ref="BH499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GEÇEN AYDAN KALAN BORCU</t>
        </r>
      </text>
    </comment>
  </commentList>
</comments>
</file>

<file path=xl/comments5.xml><?xml version="1.0" encoding="utf-8"?>
<comments xmlns="http://schemas.openxmlformats.org/spreadsheetml/2006/main">
  <authors>
    <author>HP</author>
    <author>tc={D8A19551-1000-438E-B3E5-3B7937C59D36}</author>
  </authors>
  <commentList>
    <comment ref="R3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HASTA</t>
        </r>
      </text>
    </comment>
    <comment ref="Q19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GELMEDİ BAKILACAK
</t>
        </r>
      </text>
    </comment>
    <comment ref="T31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ocak ayından</t>
        </r>
      </text>
    </comment>
    <comment ref="P35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HASTANEYE GİTTİ</t>
        </r>
      </text>
    </comment>
    <comment ref="AH71" authorId="1">
      <text>
        <r>
          <rPr>
            <sz val="11"/>
            <color theme="1"/>
            <rFont val="Calibri"/>
            <family val="2"/>
            <scheme val="minor"/>
          </rPr>
          <t>[Yorum yazışması]
Excel sürümünüz bu yorum yazışmasını okumanıza izin veriyor, ancak dosya daha yeni bir Excel sürümünde açılırsa, yapılan düzenlemeler kaldırılır. Daha fazla bilgi: https://go.microsoft.com/fwlink/?linkid=870924.
Açıklama:
    ARALIK AYININ 19,20,21 TARİHLERİNİ EĞİTİMDEN DOLAYI VERİORUZ</t>
        </r>
      </text>
    </comment>
    <comment ref="BE71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RAPOR FARKI</t>
        </r>
      </text>
    </comment>
  </commentList>
</comments>
</file>

<file path=xl/comments6.xml><?xml version="1.0" encoding="utf-8"?>
<comments xmlns="http://schemas.openxmlformats.org/spreadsheetml/2006/main">
  <authors>
    <author>HP</author>
  </authors>
  <commentList>
    <comment ref="BC7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SAĞLIK RAPORU</t>
        </r>
      </text>
    </comment>
  </commentList>
</comments>
</file>

<file path=xl/comments7.xml><?xml version="1.0" encoding="utf-8"?>
<comments xmlns="http://schemas.openxmlformats.org/spreadsheetml/2006/main">
  <authors>
    <author>HP</author>
  </authors>
  <commentList>
    <comment ref="BC63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avans</t>
        </r>
      </text>
    </comment>
    <comment ref="AC95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tersan için sağlık raporu çıkardı</t>
        </r>
      </text>
    </comment>
    <comment ref="AD95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tersan eğitim</t>
        </r>
      </text>
    </comment>
    <comment ref="K127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ŞUBAT AYINDAN PAZAR VERİLECEK DİYE BU GÜNÜ VERDİM</t>
        </r>
      </text>
    </comment>
  </commentList>
</comments>
</file>

<file path=xl/comments8.xml><?xml version="1.0" encoding="utf-8"?>
<comments xmlns="http://schemas.openxmlformats.org/spreadsheetml/2006/main">
  <authors>
    <author>HP</author>
  </authors>
  <commentList>
    <comment ref="O47" authorId="0">
      <text>
        <r>
          <rPr>
            <b/>
            <sz val="9"/>
            <color indexed="81"/>
            <rFont val="Tahoma"/>
            <family val="2"/>
            <charset val="162"/>
          </rPr>
          <t>HP:</t>
        </r>
        <r>
          <rPr>
            <sz val="9"/>
            <color indexed="81"/>
            <rFont val="Tahoma"/>
            <family val="2"/>
            <charset val="162"/>
          </rPr>
          <t xml:space="preserve">
2 saatini doldurmadığı için tersane vermedi
</t>
        </r>
      </text>
    </comment>
  </commentList>
</comments>
</file>

<file path=xl/sharedStrings.xml><?xml version="1.0" encoding="utf-8"?>
<sst xmlns="http://schemas.openxmlformats.org/spreadsheetml/2006/main" count="3209" uniqueCount="161">
  <si>
    <t>MAAŞ</t>
  </si>
  <si>
    <t>AYLIK SAAT</t>
  </si>
  <si>
    <t>PAZARTESİ</t>
  </si>
  <si>
    <t>SALI</t>
  </si>
  <si>
    <t>ÇARŞAMBA</t>
  </si>
  <si>
    <t>PERŞEMBE</t>
  </si>
  <si>
    <t>CUMA</t>
  </si>
  <si>
    <t>CUMARTESİ</t>
  </si>
  <si>
    <t>PAZAR</t>
  </si>
  <si>
    <t>İMZA</t>
  </si>
  <si>
    <t>Yövmiye</t>
  </si>
  <si>
    <t>Pazar</t>
  </si>
  <si>
    <t>İş Kazası</t>
  </si>
  <si>
    <t>ÜCRETLİ İZİN</t>
  </si>
  <si>
    <t>Rapor</t>
  </si>
  <si>
    <t>izinsiz gelinmeyen</t>
  </si>
  <si>
    <t>Gün sayısı</t>
  </si>
  <si>
    <t>Ücret</t>
  </si>
  <si>
    <t>BES SİGORTA</t>
  </si>
  <si>
    <t>AVANS</t>
  </si>
  <si>
    <t xml:space="preserve">EKLEME </t>
  </si>
  <si>
    <t>KALAN</t>
  </si>
  <si>
    <t>banka</t>
  </si>
  <si>
    <t>ADI SOYADI</t>
  </si>
  <si>
    <t xml:space="preserve">SERVİS </t>
  </si>
  <si>
    <t>Mesai</t>
  </si>
  <si>
    <t xml:space="preserve">50% + </t>
  </si>
  <si>
    <t>%100 +</t>
  </si>
  <si>
    <t>TOPLAM</t>
  </si>
  <si>
    <t>AYTEKİN KOKMAZ</t>
  </si>
  <si>
    <t>ERKAN GÜNGÖR</t>
  </si>
  <si>
    <t>ERSOY AKUT</t>
  </si>
  <si>
    <t>HARUN KIRMIZI</t>
  </si>
  <si>
    <t>MERT TEKALP</t>
  </si>
  <si>
    <t>MUSTAFA SAZİL</t>
  </si>
  <si>
    <t>HAZİRAN</t>
  </si>
  <si>
    <t>Y</t>
  </si>
  <si>
    <t>BANKA</t>
  </si>
  <si>
    <t>TC</t>
  </si>
  <si>
    <t>TEL</t>
  </si>
  <si>
    <t>E ŞİFRE</t>
  </si>
  <si>
    <t>Merttekalp123</t>
  </si>
  <si>
    <t>MESAİ ÜCRETİ</t>
  </si>
  <si>
    <t>RESMİ GÜNLÜL ÜCRET</t>
  </si>
  <si>
    <t>MAAŞ BURUT</t>
  </si>
  <si>
    <t>SSK MATRAHI</t>
  </si>
  <si>
    <t>SSK KESİNTİSİ</t>
  </si>
  <si>
    <t>SSK İŞVEREN KESİNTİSİ</t>
  </si>
  <si>
    <t>GELİR VERGİSİ MATRAHI</t>
  </si>
  <si>
    <t>GELİR VERGİSİ KESİNTİSİ</t>
  </si>
  <si>
    <t>ASKARİ ÜCRET GELİR VERGİSİ MATRAHI</t>
  </si>
  <si>
    <t>ASKARİ ÜCRET GELİR VERGİSİ KESİNTİSİ</t>
  </si>
  <si>
    <t>ÖDENECEK GELİR VERGİSİ</t>
  </si>
  <si>
    <t>DAMGA VERGİSİ KESİNTİDSİ</t>
  </si>
  <si>
    <t>ASKARİ ÜCRET DAMGA VERGİSİ MARRAHI</t>
  </si>
  <si>
    <t>ASKARİ ÜCRET DAMGA VERGİSİ KESİNTİDSİ</t>
  </si>
  <si>
    <t>ÖDENECEK DAMGA VERGİSİ</t>
  </si>
  <si>
    <t>KESİNTİLERİN TOPLAMI</t>
  </si>
  <si>
    <t>NET KAZANÇ</t>
  </si>
  <si>
    <t>İŞVEREN MALİYETİ</t>
  </si>
  <si>
    <t>SSK TABAN</t>
  </si>
  <si>
    <t>H</t>
  </si>
  <si>
    <t>EYLÜL YILDIZ</t>
  </si>
  <si>
    <t>HAYRETTİN ÖZİL</t>
  </si>
  <si>
    <t>HAMDULLAH SEMİH ÖZİL</t>
  </si>
  <si>
    <t>ELDEN</t>
  </si>
  <si>
    <t>AZAT SUNAR</t>
  </si>
  <si>
    <t>ÖMER FARUK MENGİ</t>
  </si>
  <si>
    <t>ÖMER TOP</t>
  </si>
  <si>
    <t>HAZİ</t>
  </si>
  <si>
    <t>İZ</t>
  </si>
  <si>
    <t>BES SİGORTA+İCRA</t>
  </si>
  <si>
    <t>B</t>
  </si>
  <si>
    <t>BAYRAM</t>
  </si>
  <si>
    <t>BERK ÜNAL</t>
  </si>
  <si>
    <t>FATİH AYVAZOĞLU</t>
  </si>
  <si>
    <t>FEYZULLAH UZAN</t>
  </si>
  <si>
    <t>ERDAL OKUYAN</t>
  </si>
  <si>
    <t>İBRAHİM HALİL VERDİ</t>
  </si>
  <si>
    <t>NİZAMETTİN TOKUÇ</t>
  </si>
  <si>
    <t>İSMAİL YEDEKÇİ</t>
  </si>
  <si>
    <t>RAGIP GÖNEN</t>
  </si>
  <si>
    <t>OSMAN GÜNBEYİ</t>
  </si>
  <si>
    <t>ULAŞ DEMİR</t>
  </si>
  <si>
    <t>SİNAN ERGÜN</t>
  </si>
  <si>
    <t>IŞIL</t>
  </si>
  <si>
    <t>SEFİNE BANKA</t>
  </si>
  <si>
    <t>CEMRE BANKA</t>
  </si>
  <si>
    <t>YOK</t>
  </si>
  <si>
    <t>HAFTA SONU</t>
  </si>
  <si>
    <t>İK</t>
  </si>
  <si>
    <t>İŞ KAZASI</t>
  </si>
  <si>
    <t>R</t>
  </si>
  <si>
    <t>RAPOR</t>
  </si>
  <si>
    <t>YARIM GÜN</t>
  </si>
  <si>
    <t>TAM GÜN</t>
  </si>
  <si>
    <t>D</t>
  </si>
  <si>
    <t>FFFF</t>
  </si>
  <si>
    <t>HHH</t>
  </si>
  <si>
    <t>GHGH</t>
  </si>
  <si>
    <t>J</t>
  </si>
  <si>
    <t>KİŞİ EKLE</t>
  </si>
  <si>
    <t>AY</t>
  </si>
  <si>
    <t>İSİM</t>
  </si>
  <si>
    <t>1.</t>
  </si>
  <si>
    <t>.</t>
  </si>
  <si>
    <t>isim</t>
  </si>
  <si>
    <t>BERKE KAYGUSUZ</t>
  </si>
  <si>
    <t>CEMİL TOPTAŞ</t>
  </si>
  <si>
    <t>FERHAT ILGIN</t>
  </si>
  <si>
    <t>GÜNDAY KILIÇ</t>
  </si>
  <si>
    <t>ÖMER ENES ÇELİK</t>
  </si>
  <si>
    <t>YUSUF AY</t>
  </si>
  <si>
    <t>IŞIL KARABULUT</t>
  </si>
  <si>
    <t>MUHAMMET ADEM AKKAYA</t>
  </si>
  <si>
    <t>ATALAY MEMİŞ</t>
  </si>
  <si>
    <t>BİRCAN SARIKAYA</t>
  </si>
  <si>
    <t>ERAY KARAHASAN</t>
  </si>
  <si>
    <t>FATİH BAYHAN</t>
  </si>
  <si>
    <t>YUSUF DİLEK</t>
  </si>
  <si>
    <t>ERSOY AYKUT</t>
  </si>
  <si>
    <t>YAŞAR DUMAN</t>
  </si>
  <si>
    <t>MUHAMMET KÜLÜNK</t>
  </si>
  <si>
    <t>GÜNDAY KİLİÇ</t>
  </si>
  <si>
    <t>YAVUZ KARTAL</t>
  </si>
  <si>
    <t>SÜLEYMAN DANIŞMAZ</t>
  </si>
  <si>
    <t>EKİM</t>
  </si>
  <si>
    <t>CEMRE HAKEDİŞ</t>
  </si>
  <si>
    <t>SEFİNE HAKEDİŞ</t>
  </si>
  <si>
    <t>ELDEN YATAN</t>
  </si>
  <si>
    <t>MUHAMMETCAN KAYA</t>
  </si>
  <si>
    <t>ÇAĞRI AYHAN</t>
  </si>
  <si>
    <t>EMÜR KARAHASAN</t>
  </si>
  <si>
    <t>CEMRE</t>
  </si>
  <si>
    <t>SEFİNE</t>
  </si>
  <si>
    <t>TERSAN HAKEDİŞ</t>
  </si>
  <si>
    <t>TERSAN BANKA</t>
  </si>
  <si>
    <t>02</t>
  </si>
  <si>
    <t>2024</t>
  </si>
  <si>
    <t>TERSAN</t>
  </si>
  <si>
    <t>MERT AVCI</t>
  </si>
  <si>
    <t>ERDOĞAN GÖK</t>
  </si>
  <si>
    <t>03</t>
  </si>
  <si>
    <t>RECEP ÖZVEREN</t>
  </si>
  <si>
    <t>CİHAT GÜNEY</t>
  </si>
  <si>
    <t>MEHMET DEMİRKIRAN</t>
  </si>
  <si>
    <t>04</t>
  </si>
  <si>
    <t>ABDULMUTALİP ARALİ</t>
  </si>
  <si>
    <t>İBRAHİM TÜRKAY</t>
  </si>
  <si>
    <t>05</t>
  </si>
  <si>
    <t>ERDAL DENİZ AKÇAOĞLU</t>
  </si>
  <si>
    <t>tersan</t>
  </si>
  <si>
    <t>ABDULĞANİ YILMAZ</t>
  </si>
  <si>
    <t>İBRAHİM TÜRKAY AKKUŞ</t>
  </si>
  <si>
    <t>OĞUZ KARAHASAN</t>
  </si>
  <si>
    <t>SEZER MEMİŞ</t>
  </si>
  <si>
    <t>ABDULAZİZ YILMAZ</t>
  </si>
  <si>
    <t>ABDULKADİR YILMAZ</t>
  </si>
  <si>
    <t>04 2024</t>
  </si>
  <si>
    <t>EMİRHAN KARA</t>
  </si>
  <si>
    <t>Üİ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</si>
</sst>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&quot;₺&quot;#,##0.00"/>
    <numFmt numFmtId="165" formatCode="0.0"/>
    <numFmt numFmtId="166" formatCode="&quot;₺&quot;#,##0"/>
    <numFmt numFmtId="167" formatCode="&quot;₺&quot;#,##0.0"/>
    <numFmt numFmtId="168" formatCode="[$-41F]mmmm\ yy;@"/>
    <numFmt numFmtId="169" formatCode="0\1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b/>
      <sz val="8"/>
      <name val="Arial"/>
      <family val="2"/>
      <charset val="162"/>
    </font>
    <font>
      <b/>
      <sz val="9"/>
      <name val="Arial"/>
      <family val="2"/>
      <charset val="162"/>
    </font>
    <font>
      <sz val="9"/>
      <name val="Arial"/>
      <family val="2"/>
      <charset val="162"/>
    </font>
    <font>
      <sz val="8"/>
      <name val="Arial"/>
      <family val="2"/>
      <charset val="162"/>
    </font>
    <font>
      <b/>
      <sz val="7"/>
      <name val="Arial"/>
      <family val="2"/>
      <charset val="162"/>
    </font>
    <font>
      <sz val="11"/>
      <color rgb="FF333333"/>
      <name val="Verdana"/>
      <family val="2"/>
      <charset val="162"/>
    </font>
    <font>
      <sz val="12"/>
      <color rgb="FF333333"/>
      <name val="Verdana"/>
      <family val="2"/>
      <charset val="162"/>
    </font>
    <font>
      <sz val="7"/>
      <color rgb="FF333333"/>
      <name val="Verdana"/>
      <family val="2"/>
      <charset val="162"/>
    </font>
    <font>
      <sz val="8"/>
      <color rgb="FFFF0000"/>
      <name val="Arial"/>
      <family val="2"/>
      <charset val="162"/>
    </font>
    <font>
      <sz val="8"/>
      <color rgb="FF0070C0"/>
      <name val="Arial"/>
      <family val="2"/>
      <charset val="162"/>
    </font>
    <font>
      <sz val="10"/>
      <color rgb="FF333333"/>
      <name val="Verdana"/>
      <family val="2"/>
      <charset val="162"/>
    </font>
    <font>
      <sz val="7"/>
      <color theme="8" tint="-0.249977111117893"/>
      <name val="Verdana"/>
      <family val="2"/>
      <charset val="162"/>
    </font>
    <font>
      <sz val="8"/>
      <color theme="8" tint="-0.249977111117893"/>
      <name val="Arial"/>
      <family val="2"/>
      <charset val="162"/>
    </font>
    <font>
      <b/>
      <sz val="9"/>
      <color theme="8" tint="-0.249977111117893"/>
      <name val="Arial"/>
      <family val="2"/>
      <charset val="162"/>
    </font>
    <font>
      <sz val="7"/>
      <color rgb="FFFF0000"/>
      <name val="Verdana"/>
      <family val="2"/>
      <charset val="162"/>
    </font>
    <font>
      <b/>
      <sz val="9"/>
      <color rgb="FFFF0000"/>
      <name val="Arial"/>
      <family val="2"/>
      <charset val="162"/>
    </font>
    <font>
      <u/>
      <sz val="11"/>
      <color rgb="FF333333"/>
      <name val="Verdana"/>
      <family val="2"/>
      <charset val="162"/>
    </font>
    <font>
      <sz val="7"/>
      <name val="Arial"/>
      <family val="2"/>
      <charset val="162"/>
    </font>
    <font>
      <b/>
      <sz val="9"/>
      <color indexed="81"/>
      <name val="Tahoma"/>
      <family val="2"/>
      <charset val="162"/>
    </font>
    <font>
      <sz val="9"/>
      <color indexed="81"/>
      <name val="Tahoma"/>
      <family val="2"/>
      <charset val="162"/>
    </font>
    <font>
      <sz val="11"/>
      <name val="Calibri"/>
      <family val="2"/>
      <scheme val="minor"/>
    </font>
    <font>
      <b/>
      <sz val="7"/>
      <color rgb="FF333333"/>
      <name val="Verdana"/>
      <family val="2"/>
      <charset val="162"/>
    </font>
    <font>
      <b/>
      <sz val="7"/>
      <color theme="8" tint="-0.249977111117893"/>
      <name val="Verdana"/>
      <family val="2"/>
      <charset val="162"/>
    </font>
    <font>
      <b/>
      <sz val="7"/>
      <color rgb="FFFF0000"/>
      <name val="Verdana"/>
      <family val="2"/>
      <charset val="162"/>
    </font>
    <font>
      <sz val="8"/>
      <color theme="1"/>
      <name val="Arial"/>
      <family val="2"/>
      <charset val="162"/>
    </font>
    <font>
      <b/>
      <sz val="8"/>
      <color rgb="FFFF0000"/>
      <name val="Arial"/>
      <family val="2"/>
      <charset val="162"/>
    </font>
    <font>
      <sz val="9"/>
      <color theme="1"/>
      <name val="Arial"/>
      <family val="2"/>
      <charset val="162"/>
    </font>
    <font>
      <sz val="9"/>
      <color theme="1"/>
      <name val="Calibri"/>
      <family val="2"/>
      <scheme val="minor"/>
    </font>
    <font>
      <sz val="9"/>
      <color rgb="FFFF0000"/>
      <name val="Arial"/>
      <family val="2"/>
      <charset val="162"/>
    </font>
    <font>
      <sz val="9"/>
      <color theme="8" tint="-0.249977111117893"/>
      <name val="Arial"/>
      <family val="2"/>
      <charset val="162"/>
    </font>
    <font>
      <sz val="9"/>
      <color rgb="FF0070C0"/>
      <name val="Arial"/>
      <family val="2"/>
      <charset val="162"/>
    </font>
    <font>
      <sz val="9"/>
      <color rgb="FF333333"/>
      <name val="Verdana"/>
      <family val="2"/>
      <charset val="162"/>
    </font>
    <font>
      <sz val="9"/>
      <color theme="1" tint="4.9989318521683403E-2"/>
      <name val="Arial"/>
      <family val="2"/>
      <charset val="162"/>
    </font>
    <font>
      <sz val="8"/>
      <color theme="1" tint="4.9989318521683403E-2"/>
      <name val="Arial"/>
      <family val="2"/>
      <charset val="162"/>
    </font>
    <font>
      <sz val="11"/>
      <color theme="1"/>
      <name val="Verdana"/>
      <family val="2"/>
      <charset val="162"/>
    </font>
    <font>
      <sz val="12"/>
      <color theme="1"/>
      <name val="Verdana"/>
      <family val="2"/>
      <charset val="162"/>
    </font>
    <font>
      <sz val="8"/>
      <color rgb="FF000000"/>
      <name val="Arial"/>
      <family val="2"/>
      <charset val="162"/>
    </font>
    <font>
      <sz val="8"/>
      <color theme="4" tint="-0.249977111117893"/>
      <name val="Arial"/>
      <family val="2"/>
      <charset val="162"/>
    </font>
    <font>
      <sz val="12"/>
      <color rgb="FF000000"/>
      <name val="Verdana"/>
      <family val="2"/>
      <charset val="162"/>
    </font>
    <font>
      <sz val="11"/>
      <color rgb="FF000000"/>
      <name val="Verdana"/>
      <family val="2"/>
      <charset val="162"/>
    </font>
    <font>
      <sz val="8"/>
      <color rgb="FF333333"/>
      <name val="Verdana"/>
      <family val="2"/>
      <charset val="162"/>
    </font>
    <font>
      <sz val="8"/>
      <color theme="1"/>
      <name val="Calibri"/>
      <family val="2"/>
      <scheme val="minor"/>
    </font>
    <font>
      <sz val="9"/>
      <name val="Calibri"/>
      <family val="2"/>
      <charset val="162"/>
      <scheme val="minor"/>
    </font>
    <font>
      <u/>
      <sz val="11"/>
      <color theme="10"/>
      <name val="Calibri"/>
      <family val="2"/>
      <scheme val="minor"/>
    </font>
    <font>
      <b/>
      <sz val="10"/>
      <name val="Calibri"/>
      <family val="2"/>
      <charset val="162"/>
      <scheme val="minor"/>
    </font>
    <font>
      <sz val="11"/>
      <color rgb="FFFF0000"/>
      <name val="Calibri"/>
      <family val="2"/>
      <scheme val="minor"/>
    </font>
    <font>
      <b/>
      <sz val="12"/>
      <name val="Verdana"/>
      <family val="2"/>
      <charset val="162"/>
    </font>
    <font>
      <b/>
      <sz val="12"/>
      <name val="Arial"/>
      <family val="2"/>
      <charset val="162"/>
    </font>
    <font>
      <sz val="12"/>
      <color theme="1"/>
      <name val="Calibri"/>
      <family val="2"/>
      <scheme val="minor"/>
    </font>
    <font>
      <sz val="11"/>
      <color rgb="FF333333"/>
      <name val="Calibri"/>
      <family val="2"/>
      <charset val="162"/>
      <scheme val="minor"/>
    </font>
    <font>
      <sz val="10"/>
      <color theme="1"/>
      <name val="Verdana"/>
      <family val="2"/>
      <charset val="162"/>
    </font>
    <font>
      <b/>
      <sz val="9"/>
      <color theme="4" tint="-0.249977111117893"/>
      <name val="Arial"/>
      <family val="2"/>
      <charset val="162"/>
    </font>
    <font>
      <sz val="8"/>
      <color theme="4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92D050"/>
        <bgColor indexed="64"/>
      </patternFill>
    </fill>
    <fill>
      <patternFill patternType="lightDown">
        <fgColor rgb="FF00B0F0"/>
        <bgColor auto="1"/>
      </patternFill>
    </fill>
    <fill>
      <patternFill patternType="lightDown">
        <fgColor rgb="FF00B0F0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BFCF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theme="1"/>
      </right>
      <top style="thick">
        <color indexed="64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ck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theme="1"/>
      </right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2" fillId="0" borderId="0"/>
    <xf numFmtId="0" fontId="46" fillId="0" borderId="0" applyNumberFormat="0" applyFill="0" applyBorder="0" applyAlignment="0" applyProtection="0"/>
  </cellStyleXfs>
  <cellXfs count="587">
    <xf numFmtId="0" fontId="0" fillId="0" borderId="0" xfId="0"/>
    <xf numFmtId="0" fontId="3" fillId="0" borderId="1" xfId="1" applyFont="1" applyBorder="1" applyAlignment="1">
      <alignment horizontal="center" vertical="center" wrapText="1"/>
    </xf>
    <xf numFmtId="164" fontId="4" fillId="0" borderId="1" xfId="1" applyNumberFormat="1" applyFont="1" applyBorder="1" applyAlignment="1">
      <alignment horizontal="center" vertical="center" wrapText="1"/>
    </xf>
    <xf numFmtId="3" fontId="4" fillId="0" borderId="1" xfId="1" applyNumberFormat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horizontal="left" vertical="center" textRotation="90" wrapText="1"/>
    </xf>
    <xf numFmtId="0" fontId="5" fillId="3" borderId="1" xfId="1" applyFont="1" applyFill="1" applyBorder="1" applyAlignment="1">
      <alignment horizontal="left" vertical="center" textRotation="90" wrapText="1"/>
    </xf>
    <xf numFmtId="0" fontId="6" fillId="0" borderId="1" xfId="1" applyFont="1" applyBorder="1" applyAlignment="1">
      <alignment horizontal="center" textRotation="90" wrapText="1"/>
    </xf>
    <xf numFmtId="0" fontId="3" fillId="0" borderId="1" xfId="1" applyFont="1" applyBorder="1" applyAlignment="1">
      <alignment horizontal="center" textRotation="90" wrapText="1"/>
    </xf>
    <xf numFmtId="2" fontId="3" fillId="0" borderId="1" xfId="1" applyNumberFormat="1" applyFont="1" applyBorder="1" applyAlignment="1">
      <alignment horizontal="center" vertical="center" wrapText="1"/>
    </xf>
    <xf numFmtId="164" fontId="3" fillId="0" borderId="1" xfId="1" applyNumberFormat="1" applyFont="1" applyBorder="1" applyAlignment="1">
      <alignment horizontal="center" vertical="center" wrapText="1"/>
    </xf>
    <xf numFmtId="164" fontId="0" fillId="0" borderId="0" xfId="0" applyNumberFormat="1"/>
    <xf numFmtId="0" fontId="3" fillId="0" borderId="4" xfId="1" applyFont="1" applyBorder="1" applyAlignment="1">
      <alignment horizontal="center" vertical="center" wrapText="1"/>
    </xf>
    <xf numFmtId="0" fontId="3" fillId="2" borderId="4" xfId="1" applyFont="1" applyFill="1" applyBorder="1" applyAlignment="1">
      <alignment horizontal="center" vertical="center" wrapText="1"/>
    </xf>
    <xf numFmtId="164" fontId="3" fillId="0" borderId="4" xfId="1" applyNumberFormat="1" applyFont="1" applyBorder="1" applyAlignment="1">
      <alignment horizontal="center" vertical="center" wrapText="1"/>
    </xf>
    <xf numFmtId="3" fontId="3" fillId="0" borderId="4" xfId="1" applyNumberFormat="1" applyFont="1" applyBorder="1" applyAlignment="1">
      <alignment horizontal="center" vertical="center" wrapText="1"/>
    </xf>
    <xf numFmtId="0" fontId="7" fillId="0" borderId="4" xfId="1" applyFont="1" applyBorder="1" applyAlignment="1">
      <alignment horizontal="center" vertical="center" wrapText="1"/>
    </xf>
    <xf numFmtId="0" fontId="3" fillId="3" borderId="4" xfId="1" applyFont="1" applyFill="1" applyBorder="1" applyAlignment="1">
      <alignment horizontal="center" vertical="center" wrapText="1"/>
    </xf>
    <xf numFmtId="0" fontId="3" fillId="2" borderId="3" xfId="1" applyFont="1" applyFill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 wrapText="1"/>
    </xf>
    <xf numFmtId="0" fontId="6" fillId="2" borderId="8" xfId="1" applyFont="1" applyFill="1" applyBorder="1" applyAlignment="1">
      <alignment horizontal="center"/>
    </xf>
    <xf numFmtId="0" fontId="11" fillId="2" borderId="8" xfId="1" applyFont="1" applyFill="1" applyBorder="1" applyAlignment="1">
      <alignment horizontal="center"/>
    </xf>
    <xf numFmtId="0" fontId="6" fillId="3" borderId="8" xfId="1" applyFont="1" applyFill="1" applyBorder="1" applyAlignment="1">
      <alignment horizontal="center"/>
    </xf>
    <xf numFmtId="0" fontId="0" fillId="2" borderId="0" xfId="0" applyFill="1"/>
    <xf numFmtId="0" fontId="12" fillId="2" borderId="8" xfId="1" applyFont="1" applyFill="1" applyBorder="1" applyAlignment="1">
      <alignment horizontal="center"/>
    </xf>
    <xf numFmtId="165" fontId="4" fillId="2" borderId="1" xfId="1" applyNumberFormat="1" applyFont="1" applyFill="1" applyBorder="1" applyAlignment="1">
      <alignment horizontal="center"/>
    </xf>
    <xf numFmtId="9" fontId="14" fillId="4" borderId="1" xfId="0" applyNumberFormat="1" applyFont="1" applyFill="1" applyBorder="1" applyAlignment="1">
      <alignment horizontal="center" vertical="center" wrapText="1"/>
    </xf>
    <xf numFmtId="0" fontId="15" fillId="2" borderId="1" xfId="1" applyFont="1" applyFill="1" applyBorder="1" applyAlignment="1">
      <alignment horizontal="center"/>
    </xf>
    <xf numFmtId="0" fontId="11" fillId="2" borderId="1" xfId="1" applyFont="1" applyFill="1" applyBorder="1" applyAlignment="1">
      <alignment horizontal="center"/>
    </xf>
    <xf numFmtId="0" fontId="15" fillId="3" borderId="1" xfId="1" applyFont="1" applyFill="1" applyBorder="1" applyAlignment="1">
      <alignment horizontal="center"/>
    </xf>
    <xf numFmtId="0" fontId="15" fillId="2" borderId="2" xfId="1" applyFont="1" applyFill="1" applyBorder="1" applyAlignment="1">
      <alignment horizontal="center"/>
    </xf>
    <xf numFmtId="0" fontId="15" fillId="2" borderId="11" xfId="1" applyFont="1" applyFill="1" applyBorder="1" applyAlignment="1">
      <alignment horizontal="center"/>
    </xf>
    <xf numFmtId="0" fontId="16" fillId="2" borderId="3" xfId="1" applyFont="1" applyFill="1" applyBorder="1" applyAlignment="1">
      <alignment horizontal="center"/>
    </xf>
    <xf numFmtId="165" fontId="16" fillId="2" borderId="1" xfId="1" applyNumberFormat="1" applyFont="1" applyFill="1" applyBorder="1" applyAlignment="1">
      <alignment horizontal="center"/>
    </xf>
    <xf numFmtId="165" fontId="8" fillId="4" borderId="10" xfId="0" applyNumberFormat="1" applyFont="1" applyFill="1" applyBorder="1" applyAlignment="1">
      <alignment horizontal="center" vertical="center" wrapText="1"/>
    </xf>
    <xf numFmtId="165" fontId="8" fillId="3" borderId="10" xfId="0" applyNumberFormat="1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horizontal="center"/>
    </xf>
    <xf numFmtId="0" fontId="11" fillId="2" borderId="2" xfId="1" applyFont="1" applyFill="1" applyBorder="1" applyAlignment="1">
      <alignment horizontal="center"/>
    </xf>
    <xf numFmtId="0" fontId="11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1" xfId="1" applyFont="1" applyFill="1" applyBorder="1" applyAlignment="1">
      <alignment horizontal="center"/>
    </xf>
    <xf numFmtId="165" fontId="18" fillId="2" borderId="1" xfId="1" applyNumberFormat="1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 vertical="center" wrapText="1"/>
    </xf>
    <xf numFmtId="0" fontId="6" fillId="2" borderId="14" xfId="1" applyFont="1" applyFill="1" applyBorder="1" applyAlignment="1">
      <alignment horizontal="center"/>
    </xf>
    <xf numFmtId="0" fontId="6" fillId="3" borderId="14" xfId="1" applyFont="1" applyFill="1" applyBorder="1" applyAlignment="1">
      <alignment horizontal="center"/>
    </xf>
    <xf numFmtId="0" fontId="4" fillId="6" borderId="3" xfId="1" applyFont="1" applyFill="1" applyBorder="1" applyAlignment="1">
      <alignment horizontal="center"/>
    </xf>
    <xf numFmtId="0" fontId="6" fillId="7" borderId="14" xfId="1" applyFont="1" applyFill="1" applyBorder="1" applyAlignment="1">
      <alignment horizontal="center"/>
    </xf>
    <xf numFmtId="165" fontId="4" fillId="6" borderId="1" xfId="1" applyNumberFormat="1" applyFont="1" applyFill="1" applyBorder="1" applyAlignment="1">
      <alignment horizontal="center"/>
    </xf>
    <xf numFmtId="0" fontId="12" fillId="2" borderId="1" xfId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6" fillId="7" borderId="10" xfId="1" applyFont="1" applyFill="1" applyBorder="1" applyAlignment="1">
      <alignment horizontal="center"/>
    </xf>
    <xf numFmtId="0" fontId="6" fillId="0" borderId="0" xfId="0" applyFont="1"/>
    <xf numFmtId="3" fontId="0" fillId="0" borderId="0" xfId="0" applyNumberFormat="1"/>
    <xf numFmtId="0" fontId="20" fillId="0" borderId="0" xfId="0" applyFont="1"/>
    <xf numFmtId="2" fontId="0" fillId="0" borderId="0" xfId="0" applyNumberFormat="1"/>
    <xf numFmtId="165" fontId="0" fillId="0" borderId="0" xfId="0" applyNumberFormat="1"/>
    <xf numFmtId="0" fontId="5" fillId="0" borderId="1" xfId="1" applyFont="1" applyFill="1" applyBorder="1" applyAlignment="1">
      <alignment horizontal="left" vertical="center" textRotation="90" wrapText="1"/>
    </xf>
    <xf numFmtId="0" fontId="3" fillId="0" borderId="4" xfId="1" applyFont="1" applyFill="1" applyBorder="1" applyAlignment="1">
      <alignment horizontal="center" vertical="center" wrapText="1"/>
    </xf>
    <xf numFmtId="0" fontId="6" fillId="0" borderId="8" xfId="1" applyFont="1" applyFill="1" applyBorder="1" applyAlignment="1">
      <alignment horizontal="center"/>
    </xf>
    <xf numFmtId="0" fontId="15" fillId="0" borderId="1" xfId="1" applyFont="1" applyFill="1" applyBorder="1" applyAlignment="1">
      <alignment horizontal="center"/>
    </xf>
    <xf numFmtId="0" fontId="11" fillId="0" borderId="1" xfId="1" applyFont="1" applyFill="1" applyBorder="1" applyAlignment="1">
      <alignment horizontal="center"/>
    </xf>
    <xf numFmtId="0" fontId="6" fillId="0" borderId="14" xfId="1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 vertical="center" wrapText="1"/>
    </xf>
    <xf numFmtId="0" fontId="11" fillId="0" borderId="8" xfId="1" applyFont="1" applyFill="1" applyBorder="1" applyAlignment="1">
      <alignment horizontal="center"/>
    </xf>
    <xf numFmtId="0" fontId="0" fillId="0" borderId="0" xfId="0" applyFill="1"/>
    <xf numFmtId="0" fontId="6" fillId="0" borderId="5" xfId="1" applyFont="1" applyFill="1" applyBorder="1" applyAlignment="1">
      <alignment horizontal="center"/>
    </xf>
    <xf numFmtId="0" fontId="3" fillId="0" borderId="29" xfId="1" applyFont="1" applyBorder="1" applyAlignment="1">
      <alignment horizontal="center" vertical="center" wrapText="1"/>
    </xf>
    <xf numFmtId="166" fontId="0" fillId="0" borderId="29" xfId="0" applyNumberFormat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0" fontId="6" fillId="2" borderId="1" xfId="1" applyFont="1" applyFill="1" applyBorder="1" applyAlignment="1">
      <alignment horizontal="center"/>
    </xf>
    <xf numFmtId="166" fontId="0" fillId="0" borderId="0" xfId="0" applyNumberFormat="1"/>
    <xf numFmtId="1" fontId="0" fillId="0" borderId="0" xfId="0" applyNumberFormat="1"/>
    <xf numFmtId="9" fontId="0" fillId="0" borderId="0" xfId="0" applyNumberFormat="1"/>
    <xf numFmtId="0" fontId="0" fillId="0" borderId="1" xfId="0" applyBorder="1" applyAlignment="1">
      <alignment horizontal="left" vertical="center" wrapText="1"/>
    </xf>
    <xf numFmtId="164" fontId="0" fillId="0" borderId="1" xfId="0" applyNumberFormat="1" applyBorder="1" applyAlignment="1">
      <alignment horizontal="center" vertical="center"/>
    </xf>
    <xf numFmtId="164" fontId="23" fillId="0" borderId="0" xfId="0" applyNumberFormat="1" applyFont="1"/>
    <xf numFmtId="165" fontId="8" fillId="3" borderId="10" xfId="0" applyNumberFormat="1" applyFont="1" applyFill="1" applyBorder="1" applyAlignment="1">
      <alignment horizontal="center" vertical="center" wrapText="1"/>
    </xf>
    <xf numFmtId="0" fontId="3" fillId="2" borderId="3" xfId="1" applyFont="1" applyFill="1" applyBorder="1" applyAlignment="1">
      <alignment horizontal="center" vertical="center" wrapText="1"/>
    </xf>
    <xf numFmtId="0" fontId="15" fillId="2" borderId="5" xfId="1" applyFont="1" applyFill="1" applyBorder="1" applyAlignment="1">
      <alignment horizontal="center"/>
    </xf>
    <xf numFmtId="0" fontId="3" fillId="2" borderId="30" xfId="1" applyFont="1" applyFill="1" applyBorder="1" applyAlignment="1">
      <alignment horizontal="center" vertical="center" wrapText="1"/>
    </xf>
    <xf numFmtId="0" fontId="24" fillId="4" borderId="8" xfId="0" applyFont="1" applyFill="1" applyBorder="1" applyAlignment="1">
      <alignment horizontal="center" vertical="center" wrapText="1"/>
    </xf>
    <xf numFmtId="9" fontId="25" fillId="4" borderId="1" xfId="0" applyNumberFormat="1" applyFont="1" applyFill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 wrapText="1"/>
    </xf>
    <xf numFmtId="0" fontId="24" fillId="6" borderId="14" xfId="0" applyFont="1" applyFill="1" applyBorder="1" applyAlignment="1">
      <alignment horizontal="center" vertical="center" wrapText="1"/>
    </xf>
    <xf numFmtId="0" fontId="27" fillId="2" borderId="1" xfId="1" applyFont="1" applyFill="1" applyBorder="1" applyAlignment="1">
      <alignment horizontal="center"/>
    </xf>
    <xf numFmtId="0" fontId="27" fillId="0" borderId="1" xfId="1" applyFont="1" applyFill="1" applyBorder="1" applyAlignment="1">
      <alignment horizontal="center"/>
    </xf>
    <xf numFmtId="0" fontId="27" fillId="2" borderId="2" xfId="1" applyFont="1" applyFill="1" applyBorder="1" applyAlignment="1">
      <alignment horizontal="center"/>
    </xf>
    <xf numFmtId="0" fontId="27" fillId="2" borderId="11" xfId="1" applyFont="1" applyFill="1" applyBorder="1" applyAlignment="1">
      <alignment horizontal="center"/>
    </xf>
    <xf numFmtId="2" fontId="6" fillId="2" borderId="8" xfId="1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27" fillId="2" borderId="5" xfId="1" applyFont="1" applyFill="1" applyBorder="1" applyAlignment="1">
      <alignment horizontal="center"/>
    </xf>
    <xf numFmtId="0" fontId="27" fillId="0" borderId="5" xfId="1" applyFont="1" applyFill="1" applyBorder="1" applyAlignment="1">
      <alignment horizontal="center"/>
    </xf>
    <xf numFmtId="0" fontId="3" fillId="0" borderId="30" xfId="1" applyFont="1" applyFill="1" applyBorder="1" applyAlignment="1">
      <alignment horizontal="center" vertical="center" wrapText="1"/>
    </xf>
    <xf numFmtId="0" fontId="3" fillId="3" borderId="30" xfId="1" applyFont="1" applyFill="1" applyBorder="1" applyAlignment="1">
      <alignment horizontal="center" vertical="center" wrapText="1"/>
    </xf>
    <xf numFmtId="0" fontId="6" fillId="2" borderId="5" xfId="1" applyFont="1" applyFill="1" applyBorder="1" applyAlignment="1">
      <alignment horizontal="center"/>
    </xf>
    <xf numFmtId="0" fontId="28" fillId="2" borderId="8" xfId="1" applyFont="1" applyFill="1" applyBorder="1" applyAlignment="1">
      <alignment horizontal="center"/>
    </xf>
    <xf numFmtId="167" fontId="0" fillId="0" borderId="0" xfId="0" applyNumberFormat="1"/>
    <xf numFmtId="0" fontId="27" fillId="0" borderId="8" xfId="1" applyFont="1" applyFill="1" applyBorder="1" applyAlignment="1">
      <alignment horizontal="center"/>
    </xf>
    <xf numFmtId="0" fontId="27" fillId="2" borderId="8" xfId="1" applyFont="1" applyFill="1" applyBorder="1" applyAlignment="1">
      <alignment horizontal="center"/>
    </xf>
    <xf numFmtId="0" fontId="29" fillId="2" borderId="1" xfId="1" applyFont="1" applyFill="1" applyBorder="1" applyAlignment="1">
      <alignment horizontal="center"/>
    </xf>
    <xf numFmtId="0" fontId="29" fillId="0" borderId="1" xfId="0" applyNumberFormat="1" applyFont="1" applyBorder="1"/>
    <xf numFmtId="0" fontId="30" fillId="2" borderId="1" xfId="0" applyFont="1" applyFill="1" applyBorder="1"/>
    <xf numFmtId="0" fontId="30" fillId="0" borderId="1" xfId="0" applyFont="1" applyBorder="1"/>
    <xf numFmtId="165" fontId="29" fillId="0" borderId="1" xfId="0" applyNumberFormat="1" applyFont="1" applyFill="1" applyBorder="1"/>
    <xf numFmtId="0" fontId="29" fillId="0" borderId="1" xfId="0" applyFont="1" applyBorder="1"/>
    <xf numFmtId="0" fontId="29" fillId="0" borderId="1" xfId="1" applyFont="1" applyFill="1" applyBorder="1" applyAlignment="1">
      <alignment horizontal="center"/>
    </xf>
    <xf numFmtId="0" fontId="29" fillId="2" borderId="2" xfId="1" applyFont="1" applyFill="1" applyBorder="1" applyAlignment="1">
      <alignment horizontal="center"/>
    </xf>
    <xf numFmtId="0" fontId="29" fillId="2" borderId="11" xfId="1" applyFont="1" applyFill="1" applyBorder="1" applyAlignment="1">
      <alignment horizontal="center"/>
    </xf>
    <xf numFmtId="0" fontId="31" fillId="2" borderId="1" xfId="1" applyFont="1" applyFill="1" applyBorder="1" applyAlignment="1">
      <alignment horizontal="center"/>
    </xf>
    <xf numFmtId="0" fontId="31" fillId="0" borderId="1" xfId="1" applyFont="1" applyFill="1" applyBorder="1" applyAlignment="1">
      <alignment horizontal="center"/>
    </xf>
    <xf numFmtId="0" fontId="31" fillId="2" borderId="2" xfId="1" applyFont="1" applyFill="1" applyBorder="1" applyAlignment="1">
      <alignment horizontal="center"/>
    </xf>
    <xf numFmtId="0" fontId="31" fillId="2" borderId="11" xfId="1" applyFont="1" applyFill="1" applyBorder="1" applyAlignment="1">
      <alignment horizontal="center"/>
    </xf>
    <xf numFmtId="0" fontId="5" fillId="2" borderId="14" xfId="1" applyFont="1" applyFill="1" applyBorder="1" applyAlignment="1">
      <alignment horizontal="center"/>
    </xf>
    <xf numFmtId="0" fontId="5" fillId="0" borderId="14" xfId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0" fontId="5" fillId="0" borderId="8" xfId="1" applyFont="1" applyFill="1" applyBorder="1" applyAlignment="1">
      <alignment horizontal="center"/>
    </xf>
    <xf numFmtId="0" fontId="29" fillId="2" borderId="8" xfId="1" applyFont="1" applyFill="1" applyBorder="1" applyAlignment="1">
      <alignment horizontal="center"/>
    </xf>
    <xf numFmtId="0" fontId="32" fillId="2" borderId="1" xfId="1" applyFont="1" applyFill="1" applyBorder="1" applyAlignment="1">
      <alignment horizontal="center"/>
    </xf>
    <xf numFmtId="0" fontId="32" fillId="0" borderId="1" xfId="1" applyFont="1" applyFill="1" applyBorder="1" applyAlignment="1">
      <alignment horizontal="center"/>
    </xf>
    <xf numFmtId="0" fontId="32" fillId="2" borderId="2" xfId="1" applyFont="1" applyFill="1" applyBorder="1" applyAlignment="1">
      <alignment horizontal="center"/>
    </xf>
    <xf numFmtId="0" fontId="32" fillId="2" borderId="11" xfId="1" applyFont="1" applyFill="1" applyBorder="1" applyAlignment="1">
      <alignment horizontal="center"/>
    </xf>
    <xf numFmtId="0" fontId="33" fillId="2" borderId="1" xfId="1" applyFont="1" applyFill="1" applyBorder="1" applyAlignment="1">
      <alignment horizontal="center"/>
    </xf>
    <xf numFmtId="0" fontId="33" fillId="2" borderId="8" xfId="1" applyFont="1" applyFill="1" applyBorder="1" applyAlignment="1">
      <alignment horizontal="center"/>
    </xf>
    <xf numFmtId="2" fontId="5" fillId="2" borderId="8" xfId="1" applyNumberFormat="1" applyFont="1" applyFill="1" applyBorder="1" applyAlignment="1">
      <alignment horizontal="center"/>
    </xf>
    <xf numFmtId="0" fontId="5" fillId="0" borderId="5" xfId="1" applyFont="1" applyFill="1" applyBorder="1" applyAlignment="1">
      <alignment horizontal="center"/>
    </xf>
    <xf numFmtId="0" fontId="34" fillId="2" borderId="14" xfId="0" applyFont="1" applyFill="1" applyBorder="1" applyAlignment="1">
      <alignment horizontal="center" vertical="center" wrapText="1"/>
    </xf>
    <xf numFmtId="0" fontId="34" fillId="0" borderId="14" xfId="0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/>
    </xf>
    <xf numFmtId="0" fontId="3" fillId="2" borderId="3" xfId="1" applyFont="1" applyFill="1" applyBorder="1" applyAlignment="1">
      <alignment horizontal="center" vertical="center" wrapText="1"/>
    </xf>
    <xf numFmtId="165" fontId="8" fillId="3" borderId="10" xfId="0" applyNumberFormat="1" applyFont="1" applyFill="1" applyBorder="1" applyAlignment="1">
      <alignment horizontal="center" vertical="center" wrapText="1"/>
    </xf>
    <xf numFmtId="0" fontId="35" fillId="2" borderId="8" xfId="1" applyFont="1" applyFill="1" applyBorder="1" applyAlignment="1">
      <alignment horizontal="center"/>
    </xf>
    <xf numFmtId="0" fontId="35" fillId="0" borderId="8" xfId="1" applyFont="1" applyFill="1" applyBorder="1" applyAlignment="1">
      <alignment horizontal="center"/>
    </xf>
    <xf numFmtId="0" fontId="36" fillId="2" borderId="8" xfId="1" applyFont="1" applyFill="1" applyBorder="1" applyAlignment="1">
      <alignment horizontal="center"/>
    </xf>
    <xf numFmtId="0" fontId="36" fillId="0" borderId="8" xfId="1" applyFont="1" applyFill="1" applyBorder="1" applyAlignment="1">
      <alignment horizontal="center"/>
    </xf>
    <xf numFmtId="0" fontId="33" fillId="0" borderId="1" xfId="1" applyFont="1" applyFill="1" applyBorder="1" applyAlignment="1">
      <alignment horizontal="center"/>
    </xf>
    <xf numFmtId="0" fontId="31" fillId="0" borderId="8" xfId="1" applyFont="1" applyFill="1" applyBorder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3" fillId="2" borderId="3" xfId="1" applyFont="1" applyFill="1" applyBorder="1" applyAlignment="1">
      <alignment horizontal="center" vertical="center" wrapText="1"/>
    </xf>
    <xf numFmtId="165" fontId="8" fillId="0" borderId="10" xfId="0" applyNumberFormat="1" applyFont="1" applyFill="1" applyBorder="1" applyAlignment="1">
      <alignment horizontal="center" vertical="center" wrapText="1"/>
    </xf>
    <xf numFmtId="0" fontId="24" fillId="0" borderId="8" xfId="0" applyFont="1" applyFill="1" applyBorder="1" applyAlignment="1">
      <alignment horizontal="center" vertical="center" wrapText="1"/>
    </xf>
    <xf numFmtId="0" fontId="18" fillId="0" borderId="8" xfId="1" applyFont="1" applyFill="1" applyBorder="1" applyAlignment="1">
      <alignment horizontal="center"/>
    </xf>
    <xf numFmtId="9" fontId="25" fillId="0" borderId="1" xfId="0" applyNumberFormat="1" applyFont="1" applyFill="1" applyBorder="1" applyAlignment="1">
      <alignment horizontal="center" vertical="center" wrapText="1"/>
    </xf>
    <xf numFmtId="0" fontId="16" fillId="0" borderId="3" xfId="1" applyFont="1" applyFill="1" applyBorder="1" applyAlignment="1">
      <alignment horizontal="center"/>
    </xf>
    <xf numFmtId="0" fontId="26" fillId="0" borderId="1" xfId="0" applyFont="1" applyFill="1" applyBorder="1" applyAlignment="1">
      <alignment horizontal="center" vertical="center" wrapText="1"/>
    </xf>
    <xf numFmtId="0" fontId="18" fillId="0" borderId="3" xfId="1" applyFont="1" applyFill="1" applyBorder="1" applyAlignment="1">
      <alignment horizontal="center"/>
    </xf>
    <xf numFmtId="0" fontId="24" fillId="0" borderId="14" xfId="0" applyFont="1" applyFill="1" applyBorder="1" applyAlignment="1">
      <alignment horizontal="center" vertical="center" wrapText="1"/>
    </xf>
    <xf numFmtId="0" fontId="4" fillId="0" borderId="3" xfId="1" applyFont="1" applyFill="1" applyBorder="1" applyAlignment="1">
      <alignment horizontal="center"/>
    </xf>
    <xf numFmtId="0" fontId="3" fillId="0" borderId="1" xfId="1" applyFont="1" applyFill="1" applyBorder="1" applyAlignment="1">
      <alignment horizontal="center" vertical="center" wrapText="1"/>
    </xf>
    <xf numFmtId="166" fontId="0" fillId="0" borderId="29" xfId="0" applyNumberFormat="1" applyFill="1" applyBorder="1" applyAlignment="1">
      <alignment horizontal="center"/>
    </xf>
    <xf numFmtId="2" fontId="0" fillId="0" borderId="0" xfId="0" applyNumberFormat="1" applyFill="1"/>
    <xf numFmtId="167" fontId="0" fillId="0" borderId="0" xfId="0" applyNumberFormat="1" applyFill="1"/>
    <xf numFmtId="166" fontId="0" fillId="0" borderId="0" xfId="0" applyNumberFormat="1" applyFill="1"/>
    <xf numFmtId="17" fontId="0" fillId="0" borderId="0" xfId="0" applyNumberFormat="1"/>
    <xf numFmtId="0" fontId="0" fillId="0" borderId="51" xfId="0" applyBorder="1"/>
    <xf numFmtId="14" fontId="0" fillId="0" borderId="0" xfId="0" applyNumberFormat="1"/>
    <xf numFmtId="14" fontId="0" fillId="0" borderId="51" xfId="0" applyNumberFormat="1" applyBorder="1"/>
    <xf numFmtId="0" fontId="4" fillId="0" borderId="51" xfId="1" applyFont="1" applyBorder="1" applyAlignment="1">
      <alignment horizontal="center" vertical="center" wrapText="1"/>
    </xf>
    <xf numFmtId="164" fontId="4" fillId="0" borderId="51" xfId="1" applyNumberFormat="1" applyFont="1" applyBorder="1" applyAlignment="1">
      <alignment horizontal="center" vertical="center" wrapText="1"/>
    </xf>
    <xf numFmtId="3" fontId="4" fillId="0" borderId="51" xfId="1" applyNumberFormat="1" applyFont="1" applyBorder="1" applyAlignment="1">
      <alignment horizontal="center" vertical="center" wrapText="1"/>
    </xf>
    <xf numFmtId="0" fontId="5" fillId="2" borderId="51" xfId="1" applyFont="1" applyFill="1" applyBorder="1" applyAlignment="1">
      <alignment horizontal="left" vertical="center" textRotation="90" wrapText="1"/>
    </xf>
    <xf numFmtId="0" fontId="6" fillId="0" borderId="51" xfId="1" applyFont="1" applyBorder="1" applyAlignment="1">
      <alignment horizontal="center" textRotation="90" wrapText="1"/>
    </xf>
    <xf numFmtId="0" fontId="3" fillId="0" borderId="51" xfId="1" applyFont="1" applyBorder="1" applyAlignment="1">
      <alignment horizontal="center" vertical="center" wrapText="1"/>
    </xf>
    <xf numFmtId="0" fontId="3" fillId="0" borderId="51" xfId="1" applyFont="1" applyFill="1" applyBorder="1" applyAlignment="1">
      <alignment horizontal="center" vertical="center" wrapText="1"/>
    </xf>
    <xf numFmtId="168" fontId="3" fillId="0" borderId="51" xfId="1" applyNumberFormat="1" applyFont="1" applyBorder="1" applyAlignment="1">
      <alignment horizontal="center" vertical="center" wrapText="1"/>
    </xf>
    <xf numFmtId="3" fontId="3" fillId="0" borderId="51" xfId="1" applyNumberFormat="1" applyFont="1" applyBorder="1" applyAlignment="1">
      <alignment horizontal="center" vertical="center" wrapText="1"/>
    </xf>
    <xf numFmtId="0" fontId="7" fillId="0" borderId="51" xfId="1" applyFont="1" applyBorder="1" applyAlignment="1">
      <alignment horizontal="center" vertical="center" wrapText="1"/>
    </xf>
    <xf numFmtId="0" fontId="3" fillId="2" borderId="51" xfId="1" applyFont="1" applyFill="1" applyBorder="1" applyAlignment="1">
      <alignment horizontal="center" vertical="center" wrapText="1"/>
    </xf>
    <xf numFmtId="0" fontId="0" fillId="0" borderId="51" xfId="0" applyNumberFormat="1" applyBorder="1"/>
    <xf numFmtId="0" fontId="0" fillId="0" borderId="0" xfId="0" applyNumberFormat="1"/>
    <xf numFmtId="0" fontId="9" fillId="0" borderId="7" xfId="0" applyFont="1" applyFill="1" applyBorder="1" applyAlignment="1">
      <alignment vertical="center"/>
    </xf>
    <xf numFmtId="0" fontId="9" fillId="0" borderId="10" xfId="0" applyFont="1" applyFill="1" applyBorder="1" applyAlignment="1">
      <alignment vertical="center"/>
    </xf>
    <xf numFmtId="0" fontId="9" fillId="0" borderId="13" xfId="0" applyFont="1" applyFill="1" applyBorder="1" applyAlignment="1">
      <alignment vertical="center"/>
    </xf>
    <xf numFmtId="169" fontId="0" fillId="0" borderId="0" xfId="0" applyNumberFormat="1"/>
    <xf numFmtId="0" fontId="0" fillId="0" borderId="0" xfId="0"/>
    <xf numFmtId="0" fontId="6" fillId="2" borderId="8" xfId="1" applyFont="1" applyFill="1" applyBorder="1" applyAlignment="1">
      <alignment horizontal="center"/>
    </xf>
    <xf numFmtId="0" fontId="6" fillId="7" borderId="14" xfId="1" applyFont="1" applyFill="1" applyBorder="1" applyAlignment="1">
      <alignment horizontal="center"/>
    </xf>
    <xf numFmtId="0" fontId="24" fillId="4" borderId="8" xfId="0" applyFont="1" applyFill="1" applyBorder="1" applyAlignment="1">
      <alignment horizontal="center" vertical="center" wrapText="1"/>
    </xf>
    <xf numFmtId="0" fontId="24" fillId="6" borderId="14" xfId="0" applyFont="1" applyFill="1" applyBorder="1" applyAlignment="1">
      <alignment horizontal="center" vertical="center" wrapText="1"/>
    </xf>
    <xf numFmtId="0" fontId="5" fillId="2" borderId="5" xfId="1" applyFont="1" applyFill="1" applyBorder="1" applyAlignment="1">
      <alignment horizontal="center"/>
    </xf>
    <xf numFmtId="0" fontId="24" fillId="6" borderId="4" xfId="0" applyFont="1" applyFill="1" applyBorder="1" applyAlignment="1">
      <alignment horizontal="center" vertical="center" wrapText="1"/>
    </xf>
    <xf numFmtId="0" fontId="24" fillId="4" borderId="35" xfId="0" applyFont="1" applyFill="1" applyBorder="1" applyAlignment="1">
      <alignment horizontal="center" vertical="center" wrapText="1"/>
    </xf>
    <xf numFmtId="9" fontId="25" fillId="4" borderId="37" xfId="0" applyNumberFormat="1" applyFont="1" applyFill="1" applyBorder="1" applyAlignment="1">
      <alignment horizontal="center" vertical="center" wrapText="1"/>
    </xf>
    <xf numFmtId="0" fontId="26" fillId="4" borderId="37" xfId="0" applyFont="1" applyFill="1" applyBorder="1" applyAlignment="1">
      <alignment horizontal="center" vertical="center" wrapText="1"/>
    </xf>
    <xf numFmtId="0" fontId="24" fillId="6" borderId="27" xfId="0" applyFont="1" applyFill="1" applyBorder="1" applyAlignment="1">
      <alignment horizontal="center" vertical="center" wrapText="1"/>
    </xf>
    <xf numFmtId="0" fontId="4" fillId="6" borderId="29" xfId="1" applyFont="1" applyFill="1" applyBorder="1" applyAlignment="1">
      <alignment horizontal="center"/>
    </xf>
    <xf numFmtId="0" fontId="5" fillId="2" borderId="10" xfId="1" applyFont="1" applyFill="1" applyBorder="1" applyAlignment="1">
      <alignment horizontal="center"/>
    </xf>
    <xf numFmtId="0" fontId="3" fillId="2" borderId="3" xfId="1" applyFont="1" applyFill="1" applyBorder="1" applyAlignment="1">
      <alignment horizontal="center" vertical="center" wrapText="1"/>
    </xf>
    <xf numFmtId="0" fontId="16" fillId="2" borderId="3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4" fillId="6" borderId="3" xfId="1" applyFont="1" applyFill="1" applyBorder="1" applyAlignment="1">
      <alignment horizontal="center"/>
    </xf>
    <xf numFmtId="0" fontId="44" fillId="2" borderId="0" xfId="0" applyFont="1" applyFill="1"/>
    <xf numFmtId="0" fontId="44" fillId="0" borderId="0" xfId="0" applyFont="1"/>
    <xf numFmtId="166" fontId="45" fillId="0" borderId="29" xfId="1" applyNumberFormat="1" applyFont="1" applyBorder="1" applyAlignment="1">
      <alignment horizontal="center" vertical="center" wrapText="1"/>
    </xf>
    <xf numFmtId="166" fontId="30" fillId="0" borderId="29" xfId="0" applyNumberFormat="1" applyFont="1" applyBorder="1" applyAlignment="1">
      <alignment horizontal="center"/>
    </xf>
    <xf numFmtId="165" fontId="34" fillId="3" borderId="10" xfId="0" applyNumberFormat="1" applyFont="1" applyFill="1" applyBorder="1" applyAlignment="1">
      <alignment horizontal="center" vertical="center" wrapText="1"/>
    </xf>
    <xf numFmtId="0" fontId="3" fillId="0" borderId="51" xfId="1" applyFont="1" applyBorder="1" applyAlignment="1">
      <alignment horizontal="center" vertical="center" wrapText="1"/>
    </xf>
    <xf numFmtId="0" fontId="4" fillId="0" borderId="51" xfId="1" applyFont="1" applyBorder="1" applyAlignment="1">
      <alignment horizontal="center" vertical="center" wrapText="1"/>
    </xf>
    <xf numFmtId="3" fontId="4" fillId="0" borderId="51" xfId="1" applyNumberFormat="1" applyFont="1" applyBorder="1" applyAlignment="1">
      <alignment horizontal="center" vertical="center" wrapText="1"/>
    </xf>
    <xf numFmtId="0" fontId="6" fillId="0" borderId="51" xfId="1" applyFont="1" applyBorder="1" applyAlignment="1">
      <alignment horizontal="center" textRotation="90" wrapText="1"/>
    </xf>
    <xf numFmtId="2" fontId="3" fillId="0" borderId="51" xfId="1" applyNumberFormat="1" applyFont="1" applyBorder="1" applyAlignment="1">
      <alignment horizontal="center" vertical="center" wrapText="1"/>
    </xf>
    <xf numFmtId="165" fontId="4" fillId="2" borderId="51" xfId="1" applyNumberFormat="1" applyFont="1" applyFill="1" applyBorder="1" applyAlignment="1">
      <alignment horizontal="center"/>
    </xf>
    <xf numFmtId="165" fontId="16" fillId="2" borderId="51" xfId="1" applyNumberFormat="1" applyFont="1" applyFill="1" applyBorder="1" applyAlignment="1">
      <alignment horizontal="center"/>
    </xf>
    <xf numFmtId="0" fontId="18" fillId="2" borderId="51" xfId="1" applyFont="1" applyFill="1" applyBorder="1" applyAlignment="1">
      <alignment horizontal="center"/>
    </xf>
    <xf numFmtId="165" fontId="18" fillId="2" borderId="51" xfId="1" applyNumberFormat="1" applyFont="1" applyFill="1" applyBorder="1" applyAlignment="1">
      <alignment horizontal="center"/>
    </xf>
    <xf numFmtId="165" fontId="4" fillId="6" borderId="51" xfId="1" applyNumberFormat="1" applyFont="1" applyFill="1" applyBorder="1" applyAlignment="1">
      <alignment horizontal="center"/>
    </xf>
    <xf numFmtId="0" fontId="6" fillId="2" borderId="51" xfId="1" applyFont="1" applyFill="1" applyBorder="1" applyAlignment="1">
      <alignment horizontal="center"/>
    </xf>
    <xf numFmtId="9" fontId="25" fillId="4" borderId="51" xfId="0" applyNumberFormat="1" applyFont="1" applyFill="1" applyBorder="1" applyAlignment="1">
      <alignment horizontal="center" vertical="center" wrapText="1"/>
    </xf>
    <xf numFmtId="0" fontId="26" fillId="4" borderId="51" xfId="0" applyFont="1" applyFill="1" applyBorder="1" applyAlignment="1">
      <alignment horizontal="center" vertical="center" wrapText="1"/>
    </xf>
    <xf numFmtId="0" fontId="5" fillId="2" borderId="51" xfId="1" applyFont="1" applyFill="1" applyBorder="1" applyAlignment="1">
      <alignment horizontal="center"/>
    </xf>
    <xf numFmtId="166" fontId="3" fillId="0" borderId="51" xfId="1" applyNumberFormat="1" applyFont="1" applyBorder="1" applyAlignment="1">
      <alignment horizontal="center" textRotation="90" wrapText="1"/>
    </xf>
    <xf numFmtId="0" fontId="6" fillId="2" borderId="51" xfId="1" applyFont="1" applyFill="1" applyBorder="1" applyAlignment="1">
      <alignment horizontal="left" vertical="center" textRotation="90" wrapText="1"/>
    </xf>
    <xf numFmtId="0" fontId="13" fillId="10" borderId="10" xfId="0" applyFont="1" applyFill="1" applyBorder="1" applyAlignment="1">
      <alignment horizontal="center" vertical="center" wrapText="1"/>
    </xf>
    <xf numFmtId="0" fontId="13" fillId="10" borderId="52" xfId="0" applyFont="1" applyFill="1" applyBorder="1" applyAlignment="1">
      <alignment horizontal="center" vertical="center" wrapText="1"/>
    </xf>
    <xf numFmtId="0" fontId="13" fillId="10" borderId="29" xfId="0" applyFont="1" applyFill="1" applyBorder="1" applyAlignment="1">
      <alignment horizontal="center" vertical="center" wrapText="1"/>
    </xf>
    <xf numFmtId="0" fontId="4" fillId="6" borderId="55" xfId="1" applyFont="1" applyFill="1" applyBorder="1" applyAlignment="1">
      <alignment horizontal="center"/>
    </xf>
    <xf numFmtId="164" fontId="4" fillId="0" borderId="51" xfId="1" applyNumberFormat="1" applyFont="1" applyBorder="1" applyAlignment="1">
      <alignment horizontal="center" vertical="top" wrapText="1"/>
    </xf>
    <xf numFmtId="164" fontId="0" fillId="0" borderId="0" xfId="0" applyNumberFormat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56" xfId="0" applyBorder="1"/>
    <xf numFmtId="165" fontId="4" fillId="6" borderId="14" xfId="1" applyNumberFormat="1" applyFont="1" applyFill="1" applyBorder="1" applyAlignment="1">
      <alignment horizontal="center"/>
    </xf>
    <xf numFmtId="0" fontId="0" fillId="0" borderId="0" xfId="0" applyBorder="1"/>
    <xf numFmtId="0" fontId="15" fillId="0" borderId="51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5" fillId="0" borderId="11" xfId="1" applyFont="1" applyFill="1" applyBorder="1" applyAlignment="1">
      <alignment horizontal="center"/>
    </xf>
    <xf numFmtId="0" fontId="11" fillId="0" borderId="51" xfId="1" applyFont="1" applyFill="1" applyBorder="1" applyAlignment="1">
      <alignment horizontal="center"/>
    </xf>
    <xf numFmtId="0" fontId="12" fillId="0" borderId="51" xfId="1" applyFont="1" applyFill="1" applyBorder="1" applyAlignment="1">
      <alignment horizontal="center"/>
    </xf>
    <xf numFmtId="0" fontId="11" fillId="0" borderId="2" xfId="1" applyFont="1" applyFill="1" applyBorder="1" applyAlignment="1">
      <alignment horizontal="center"/>
    </xf>
    <xf numFmtId="0" fontId="11" fillId="0" borderId="11" xfId="1" applyFont="1" applyFill="1" applyBorder="1" applyAlignment="1">
      <alignment horizontal="center"/>
    </xf>
    <xf numFmtId="0" fontId="27" fillId="0" borderId="51" xfId="0" applyFont="1" applyFill="1" applyBorder="1"/>
    <xf numFmtId="165" fontId="27" fillId="0" borderId="51" xfId="0" applyNumberFormat="1" applyFont="1" applyFill="1" applyBorder="1"/>
    <xf numFmtId="0" fontId="27" fillId="0" borderId="51" xfId="1" applyFont="1" applyFill="1" applyBorder="1" applyAlignment="1">
      <alignment horizontal="center"/>
    </xf>
    <xf numFmtId="0" fontId="6" fillId="0" borderId="51" xfId="1" applyFont="1" applyFill="1" applyBorder="1" applyAlignment="1">
      <alignment horizontal="center"/>
    </xf>
    <xf numFmtId="0" fontId="27" fillId="0" borderId="54" xfId="1" applyFont="1" applyFill="1" applyBorder="1" applyAlignment="1">
      <alignment horizontal="center"/>
    </xf>
    <xf numFmtId="0" fontId="44" fillId="0" borderId="51" xfId="0" applyFont="1" applyFill="1" applyBorder="1"/>
    <xf numFmtId="0" fontId="12" fillId="0" borderId="51" xfId="0" applyFont="1" applyFill="1" applyBorder="1"/>
    <xf numFmtId="0" fontId="40" fillId="0" borderId="51" xfId="1" applyFont="1" applyFill="1" applyBorder="1" applyAlignment="1">
      <alignment horizontal="center"/>
    </xf>
    <xf numFmtId="0" fontId="27" fillId="0" borderId="2" xfId="1" applyFont="1" applyFill="1" applyBorder="1" applyAlignment="1">
      <alignment horizontal="center"/>
    </xf>
    <xf numFmtId="0" fontId="27" fillId="0" borderId="11" xfId="1" applyFont="1" applyFill="1" applyBorder="1" applyAlignment="1">
      <alignment horizontal="center"/>
    </xf>
    <xf numFmtId="0" fontId="6" fillId="0" borderId="29" xfId="1" applyFont="1" applyFill="1" applyBorder="1" applyAlignment="1">
      <alignment horizontal="center"/>
    </xf>
    <xf numFmtId="0" fontId="39" fillId="0" borderId="8" xfId="1" applyFont="1" applyFill="1" applyBorder="1" applyAlignment="1">
      <alignment horizontal="center"/>
    </xf>
    <xf numFmtId="165" fontId="6" fillId="0" borderId="8" xfId="1" applyNumberFormat="1" applyFont="1" applyFill="1" applyBorder="1" applyAlignment="1">
      <alignment horizontal="center"/>
    </xf>
    <xf numFmtId="0" fontId="40" fillId="0" borderId="3" xfId="1" applyFont="1" applyFill="1" applyBorder="1" applyAlignment="1">
      <alignment horizontal="center"/>
    </xf>
    <xf numFmtId="0" fontId="6" fillId="0" borderId="3" xfId="1" applyFont="1" applyFill="1" applyBorder="1" applyAlignment="1">
      <alignment horizontal="center"/>
    </xf>
    <xf numFmtId="0" fontId="40" fillId="0" borderId="2" xfId="1" applyFont="1" applyFill="1" applyBorder="1" applyAlignment="1">
      <alignment horizontal="center"/>
    </xf>
    <xf numFmtId="0" fontId="40" fillId="0" borderId="11" xfId="1" applyFont="1" applyFill="1" applyBorder="1" applyAlignment="1">
      <alignment horizontal="center"/>
    </xf>
    <xf numFmtId="0" fontId="27" fillId="0" borderId="14" xfId="1" applyFont="1" applyFill="1" applyBorder="1" applyAlignment="1">
      <alignment horizontal="center"/>
    </xf>
    <xf numFmtId="0" fontId="36" fillId="0" borderId="5" xfId="1" applyFont="1" applyFill="1" applyBorder="1" applyAlignment="1">
      <alignment horizontal="center"/>
    </xf>
    <xf numFmtId="0" fontId="43" fillId="0" borderId="14" xfId="0" applyFont="1" applyFill="1" applyBorder="1" applyAlignment="1">
      <alignment horizontal="center" vertical="center" wrapText="1"/>
    </xf>
    <xf numFmtId="0" fontId="6" fillId="0" borderId="7" xfId="1" applyFont="1" applyFill="1" applyBorder="1" applyAlignment="1">
      <alignment horizontal="center"/>
    </xf>
    <xf numFmtId="0" fontId="36" fillId="0" borderId="51" xfId="1" applyFont="1" applyFill="1" applyBorder="1" applyAlignment="1">
      <alignment horizontal="center"/>
    </xf>
    <xf numFmtId="0" fontId="36" fillId="0" borderId="14" xfId="1" applyFont="1" applyFill="1" applyBorder="1" applyAlignment="1">
      <alignment horizontal="center"/>
    </xf>
    <xf numFmtId="0" fontId="6" fillId="0" borderId="0" xfId="0" applyFont="1" applyFill="1"/>
    <xf numFmtId="0" fontId="4" fillId="0" borderId="51" xfId="1" applyFont="1" applyFill="1" applyBorder="1" applyAlignment="1">
      <alignment horizontal="center" vertical="center"/>
    </xf>
    <xf numFmtId="0" fontId="3" fillId="0" borderId="4" xfId="1" applyFont="1" applyFill="1" applyBorder="1" applyAlignment="1">
      <alignment horizontal="center" vertical="center"/>
    </xf>
    <xf numFmtId="0" fontId="41" fillId="0" borderId="7" xfId="0" applyFont="1" applyFill="1" applyBorder="1" applyAlignment="1">
      <alignment vertical="center"/>
    </xf>
    <xf numFmtId="0" fontId="41" fillId="0" borderId="10" xfId="0" applyFont="1" applyFill="1" applyBorder="1" applyAlignment="1">
      <alignment vertical="center"/>
    </xf>
    <xf numFmtId="0" fontId="41" fillId="0" borderId="13" xfId="0" applyFont="1" applyFill="1" applyBorder="1" applyAlignment="1">
      <alignment vertical="center"/>
    </xf>
    <xf numFmtId="0" fontId="9" fillId="0" borderId="31" xfId="0" applyFont="1" applyFill="1" applyBorder="1" applyAlignment="1">
      <alignment vertical="center"/>
    </xf>
    <xf numFmtId="0" fontId="38" fillId="0" borderId="7" xfId="0" applyFont="1" applyFill="1" applyBorder="1" applyAlignment="1">
      <alignment vertical="center"/>
    </xf>
    <xf numFmtId="0" fontId="38" fillId="0" borderId="10" xfId="0" applyFont="1" applyFill="1" applyBorder="1" applyAlignment="1">
      <alignment vertical="center"/>
    </xf>
    <xf numFmtId="0" fontId="38" fillId="0" borderId="13" xfId="0" applyFont="1" applyFill="1" applyBorder="1" applyAlignment="1">
      <alignment vertical="center"/>
    </xf>
    <xf numFmtId="0" fontId="0" fillId="0" borderId="0" xfId="0" applyFill="1" applyAlignment="1"/>
    <xf numFmtId="0" fontId="3" fillId="0" borderId="53" xfId="1" applyFont="1" applyFill="1" applyBorder="1" applyAlignment="1">
      <alignment horizontal="center" vertical="center" wrapText="1"/>
    </xf>
    <xf numFmtId="0" fontId="3" fillId="2" borderId="3" xfId="1" applyFont="1" applyFill="1" applyBorder="1" applyAlignment="1">
      <alignment horizontal="center" vertical="center" wrapText="1"/>
    </xf>
    <xf numFmtId="165" fontId="34" fillId="3" borderId="10" xfId="0" applyNumberFormat="1" applyFont="1" applyFill="1" applyBorder="1" applyAlignment="1">
      <alignment horizontal="center" vertical="center" wrapText="1"/>
    </xf>
    <xf numFmtId="0" fontId="13" fillId="10" borderId="10" xfId="0" applyFont="1" applyFill="1" applyBorder="1" applyAlignment="1">
      <alignment horizontal="center" vertical="center" wrapText="1"/>
    </xf>
    <xf numFmtId="0" fontId="6" fillId="0" borderId="51" xfId="1" applyFont="1" applyBorder="1" applyAlignment="1">
      <alignment horizontal="center" textRotation="90" wrapText="1"/>
    </xf>
    <xf numFmtId="0" fontId="27" fillId="0" borderId="57" xfId="1" applyFont="1" applyFill="1" applyBorder="1" applyAlignment="1">
      <alignment horizontal="center"/>
    </xf>
    <xf numFmtId="0" fontId="4" fillId="6" borderId="58" xfId="1" applyFont="1" applyFill="1" applyBorder="1" applyAlignment="1">
      <alignment horizontal="center"/>
    </xf>
    <xf numFmtId="164" fontId="0" fillId="0" borderId="18" xfId="0" applyNumberFormat="1" applyBorder="1" applyAlignment="1">
      <alignment horizontal="center" vertical="top"/>
    </xf>
    <xf numFmtId="164" fontId="0" fillId="0" borderId="7" xfId="0" applyNumberFormat="1" applyBorder="1" applyAlignment="1">
      <alignment horizontal="center" vertical="top"/>
    </xf>
    <xf numFmtId="164" fontId="0" fillId="0" borderId="13" xfId="0" applyNumberFormat="1" applyBorder="1" applyAlignment="1">
      <alignment horizontal="center" vertical="top"/>
    </xf>
    <xf numFmtId="164" fontId="0" fillId="0" borderId="25" xfId="0" applyNumberFormat="1" applyBorder="1" applyAlignment="1">
      <alignment horizontal="center" vertical="top"/>
    </xf>
    <xf numFmtId="164" fontId="0" fillId="0" borderId="31" xfId="0" applyNumberFormat="1" applyBorder="1" applyAlignment="1">
      <alignment horizontal="center" vertical="top"/>
    </xf>
    <xf numFmtId="164" fontId="0" fillId="0" borderId="56" xfId="0" applyNumberFormat="1" applyBorder="1" applyAlignment="1">
      <alignment horizontal="center" vertical="top"/>
    </xf>
    <xf numFmtId="14" fontId="48" fillId="0" borderId="0" xfId="0" applyNumberFormat="1" applyFont="1"/>
    <xf numFmtId="14" fontId="23" fillId="0" borderId="0" xfId="0" applyNumberFormat="1" applyFont="1"/>
    <xf numFmtId="0" fontId="27" fillId="3" borderId="5" xfId="1" applyFont="1" applyFill="1" applyBorder="1" applyAlignment="1">
      <alignment horizontal="center"/>
    </xf>
    <xf numFmtId="0" fontId="6" fillId="3" borderId="51" xfId="1" applyFont="1" applyFill="1" applyBorder="1" applyAlignment="1">
      <alignment horizontal="center"/>
    </xf>
    <xf numFmtId="0" fontId="6" fillId="3" borderId="5" xfId="1" applyFont="1" applyFill="1" applyBorder="1" applyAlignment="1">
      <alignment horizontal="center"/>
    </xf>
    <xf numFmtId="14" fontId="38" fillId="0" borderId="51" xfId="0" applyNumberFormat="1" applyFont="1" applyBorder="1"/>
    <xf numFmtId="0" fontId="49" fillId="0" borderId="51" xfId="1" applyFont="1" applyFill="1" applyBorder="1" applyAlignment="1">
      <alignment horizontal="center" vertical="center"/>
    </xf>
    <xf numFmtId="0" fontId="49" fillId="0" borderId="4" xfId="1" applyFont="1" applyFill="1" applyBorder="1" applyAlignment="1">
      <alignment horizontal="center" vertical="center"/>
    </xf>
    <xf numFmtId="0" fontId="38" fillId="0" borderId="0" xfId="0" applyFont="1" applyFill="1" applyAlignment="1"/>
    <xf numFmtId="0" fontId="38" fillId="0" borderId="0" xfId="0" applyFont="1"/>
    <xf numFmtId="166" fontId="50" fillId="0" borderId="51" xfId="1" applyNumberFormat="1" applyFont="1" applyBorder="1" applyAlignment="1">
      <alignment horizontal="center" vertical="center" wrapText="1"/>
    </xf>
    <xf numFmtId="166" fontId="51" fillId="0" borderId="0" xfId="0" applyNumberFormat="1" applyFont="1" applyAlignment="1">
      <alignment horizontal="center" vertical="center"/>
    </xf>
    <xf numFmtId="166" fontId="51" fillId="3" borderId="18" xfId="0" applyNumberFormat="1" applyFont="1" applyFill="1" applyBorder="1" applyAlignment="1">
      <alignment horizontal="center" vertical="center"/>
    </xf>
    <xf numFmtId="166" fontId="51" fillId="0" borderId="7" xfId="0" applyNumberFormat="1" applyFont="1" applyBorder="1" applyAlignment="1">
      <alignment horizontal="center" vertical="center"/>
    </xf>
    <xf numFmtId="166" fontId="51" fillId="3" borderId="7" xfId="0" applyNumberFormat="1" applyFont="1" applyFill="1" applyBorder="1" applyAlignment="1">
      <alignment horizontal="center" vertical="center"/>
    </xf>
    <xf numFmtId="166" fontId="51" fillId="0" borderId="13" xfId="0" applyNumberFormat="1" applyFont="1" applyBorder="1" applyAlignment="1">
      <alignment horizontal="center" vertical="center"/>
    </xf>
    <xf numFmtId="166" fontId="51" fillId="3" borderId="0" xfId="0" applyNumberFormat="1" applyFont="1" applyFill="1" applyAlignment="1">
      <alignment horizontal="center" vertical="center"/>
    </xf>
    <xf numFmtId="166" fontId="51" fillId="0" borderId="18" xfId="0" applyNumberFormat="1" applyFont="1" applyBorder="1" applyAlignment="1">
      <alignment horizontal="center" vertical="center"/>
    </xf>
    <xf numFmtId="166" fontId="51" fillId="0" borderId="25" xfId="0" applyNumberFormat="1" applyFont="1" applyBorder="1" applyAlignment="1">
      <alignment horizontal="center" vertical="center"/>
    </xf>
    <xf numFmtId="166" fontId="51" fillId="0" borderId="31" xfId="0" applyNumberFormat="1" applyFont="1" applyBorder="1" applyAlignment="1">
      <alignment horizontal="center" vertical="center"/>
    </xf>
    <xf numFmtId="166" fontId="51" fillId="0" borderId="56" xfId="0" applyNumberFormat="1" applyFont="1" applyBorder="1" applyAlignment="1">
      <alignment horizontal="center" vertical="center"/>
    </xf>
    <xf numFmtId="166" fontId="51" fillId="0" borderId="51" xfId="0" applyNumberFormat="1" applyFont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 wrapText="1"/>
    </xf>
    <xf numFmtId="165" fontId="34" fillId="3" borderId="10" xfId="0" applyNumberFormat="1" applyFont="1" applyFill="1" applyBorder="1" applyAlignment="1">
      <alignment horizontal="center" vertical="center" wrapText="1"/>
    </xf>
    <xf numFmtId="0" fontId="13" fillId="10" borderId="10" xfId="0" applyFont="1" applyFill="1" applyBorder="1" applyAlignment="1">
      <alignment horizontal="center" vertical="center" wrapText="1"/>
    </xf>
    <xf numFmtId="0" fontId="6" fillId="0" borderId="51" xfId="1" applyFont="1" applyBorder="1" applyAlignment="1">
      <alignment horizontal="center" textRotation="90" wrapText="1"/>
    </xf>
    <xf numFmtId="0" fontId="3" fillId="11" borderId="30" xfId="1" applyFont="1" applyFill="1" applyBorder="1" applyAlignment="1">
      <alignment horizontal="center" vertical="center" wrapText="1"/>
    </xf>
    <xf numFmtId="0" fontId="3" fillId="11" borderId="53" xfId="1" applyFont="1" applyFill="1" applyBorder="1" applyAlignment="1">
      <alignment horizontal="center" vertical="center" wrapText="1"/>
    </xf>
    <xf numFmtId="0" fontId="3" fillId="11" borderId="4" xfId="1" applyFont="1" applyFill="1" applyBorder="1" applyAlignment="1">
      <alignment horizontal="center" vertical="center" wrapText="1"/>
    </xf>
    <xf numFmtId="0" fontId="1" fillId="0" borderId="0" xfId="0" applyFont="1"/>
    <xf numFmtId="0" fontId="52" fillId="2" borderId="0" xfId="0" applyFont="1" applyFill="1" applyBorder="1" applyAlignment="1">
      <alignment vertical="center"/>
    </xf>
    <xf numFmtId="0" fontId="52" fillId="0" borderId="0" xfId="0" applyFont="1" applyBorder="1" applyAlignment="1">
      <alignment vertical="center"/>
    </xf>
    <xf numFmtId="0" fontId="52" fillId="0" borderId="0" xfId="0" applyFont="1" applyFill="1" applyBorder="1" applyAlignment="1">
      <alignment vertical="center"/>
    </xf>
    <xf numFmtId="0" fontId="11" fillId="3" borderId="8" xfId="1" applyFont="1" applyFill="1" applyBorder="1" applyAlignment="1">
      <alignment horizontal="center"/>
    </xf>
    <xf numFmtId="0" fontId="9" fillId="3" borderId="7" xfId="0" applyFont="1" applyFill="1" applyBorder="1" applyAlignment="1">
      <alignment vertical="center"/>
    </xf>
    <xf numFmtId="0" fontId="3" fillId="2" borderId="3" xfId="1" applyFont="1" applyFill="1" applyBorder="1" applyAlignment="1">
      <alignment horizontal="center" vertical="center" wrapText="1"/>
    </xf>
    <xf numFmtId="165" fontId="34" fillId="3" borderId="10" xfId="0" applyNumberFormat="1" applyFont="1" applyFill="1" applyBorder="1" applyAlignment="1">
      <alignment horizontal="center" vertical="center" wrapText="1"/>
    </xf>
    <xf numFmtId="0" fontId="13" fillId="10" borderId="10" xfId="0" applyFont="1" applyFill="1" applyBorder="1" applyAlignment="1">
      <alignment horizontal="center" vertical="center" wrapText="1"/>
    </xf>
    <xf numFmtId="0" fontId="6" fillId="0" borderId="51" xfId="1" applyFont="1" applyBorder="1" applyAlignment="1">
      <alignment horizontal="center" textRotation="90" wrapText="1"/>
    </xf>
    <xf numFmtId="166" fontId="0" fillId="0" borderId="51" xfId="0" applyNumberFormat="1" applyBorder="1"/>
    <xf numFmtId="0" fontId="51" fillId="0" borderId="0" xfId="0" applyFont="1" applyAlignment="1">
      <alignment horizontal="center" vertical="top"/>
    </xf>
    <xf numFmtId="166" fontId="51" fillId="0" borderId="51" xfId="0" applyNumberFormat="1" applyFont="1" applyBorder="1"/>
    <xf numFmtId="166" fontId="0" fillId="0" borderId="7" xfId="0" applyNumberFormat="1" applyBorder="1" applyAlignment="1">
      <alignment horizontal="center" vertical="top"/>
    </xf>
    <xf numFmtId="166" fontId="0" fillId="0" borderId="0" xfId="0" applyNumberFormat="1" applyAlignment="1">
      <alignment horizontal="center" vertical="top"/>
    </xf>
    <xf numFmtId="166" fontId="0" fillId="0" borderId="18" xfId="0" applyNumberFormat="1" applyBorder="1" applyAlignment="1">
      <alignment horizontal="center" vertical="top"/>
    </xf>
    <xf numFmtId="166" fontId="0" fillId="0" borderId="31" xfId="0" applyNumberFormat="1" applyBorder="1" applyAlignment="1">
      <alignment horizontal="center" vertical="top"/>
    </xf>
    <xf numFmtId="166" fontId="0" fillId="0" borderId="13" xfId="0" applyNumberFormat="1" applyBorder="1" applyAlignment="1">
      <alignment horizontal="center" vertical="top"/>
    </xf>
    <xf numFmtId="0" fontId="3" fillId="2" borderId="3" xfId="1" applyFont="1" applyFill="1" applyBorder="1" applyAlignment="1">
      <alignment horizontal="center" vertical="center" wrapText="1"/>
    </xf>
    <xf numFmtId="165" fontId="34" fillId="3" borderId="10" xfId="0" applyNumberFormat="1" applyFont="1" applyFill="1" applyBorder="1" applyAlignment="1">
      <alignment horizontal="center" vertical="center" wrapText="1"/>
    </xf>
    <xf numFmtId="0" fontId="6" fillId="0" borderId="51" xfId="1" applyFont="1" applyBorder="1" applyAlignment="1">
      <alignment horizontal="center" textRotation="90" wrapText="1"/>
    </xf>
    <xf numFmtId="0" fontId="13" fillId="10" borderId="10" xfId="0" applyFont="1" applyFill="1" applyBorder="1" applyAlignment="1">
      <alignment horizontal="center" vertical="center" wrapText="1"/>
    </xf>
    <xf numFmtId="166" fontId="53" fillId="0" borderId="51" xfId="0" applyNumberFormat="1" applyFont="1" applyBorder="1"/>
    <xf numFmtId="166" fontId="53" fillId="0" borderId="0" xfId="0" applyNumberFormat="1" applyFont="1" applyAlignment="1">
      <alignment horizontal="center" vertical="top"/>
    </xf>
    <xf numFmtId="164" fontId="54" fillId="0" borderId="51" xfId="1" applyNumberFormat="1" applyFont="1" applyBorder="1" applyAlignment="1">
      <alignment horizontal="center" vertical="top" wrapText="1"/>
    </xf>
    <xf numFmtId="14" fontId="51" fillId="0" borderId="51" xfId="0" applyNumberFormat="1" applyFont="1" applyBorder="1"/>
    <xf numFmtId="166" fontId="0" fillId="0" borderId="51" xfId="0" applyNumberFormat="1" applyBorder="1" applyAlignment="1">
      <alignment horizontal="center"/>
    </xf>
    <xf numFmtId="166" fontId="51" fillId="0" borderId="51" xfId="0" applyNumberFormat="1" applyFont="1" applyBorder="1" applyAlignment="1">
      <alignment horizontal="center"/>
    </xf>
    <xf numFmtId="166" fontId="51" fillId="0" borderId="18" xfId="0" applyNumberFormat="1" applyFont="1" applyBorder="1" applyAlignment="1">
      <alignment horizontal="center" vertical="top"/>
    </xf>
    <xf numFmtId="166" fontId="0" fillId="0" borderId="25" xfId="0" applyNumberFormat="1" applyBorder="1" applyAlignment="1">
      <alignment horizontal="center" vertical="top"/>
    </xf>
    <xf numFmtId="0" fontId="36" fillId="3" borderId="8" xfId="1" applyFont="1" applyFill="1" applyBorder="1" applyAlignment="1">
      <alignment horizontal="center"/>
    </xf>
    <xf numFmtId="14" fontId="38" fillId="3" borderId="51" xfId="0" applyNumberFormat="1" applyFont="1" applyFill="1" applyBorder="1"/>
    <xf numFmtId="0" fontId="38" fillId="3" borderId="7" xfId="0" applyFont="1" applyFill="1" applyBorder="1" applyAlignment="1">
      <alignment vertical="center"/>
    </xf>
    <xf numFmtId="0" fontId="40" fillId="0" borderId="51" xfId="0" applyFont="1" applyFill="1" applyBorder="1"/>
    <xf numFmtId="0" fontId="55" fillId="0" borderId="51" xfId="0" applyFont="1" applyFill="1" applyBorder="1"/>
    <xf numFmtId="165" fontId="40" fillId="0" borderId="51" xfId="0" applyNumberFormat="1" applyFont="1" applyFill="1" applyBorder="1"/>
    <xf numFmtId="0" fontId="6" fillId="12" borderId="51" xfId="1" applyFont="1" applyFill="1" applyBorder="1" applyAlignment="1">
      <alignment horizontal="left" vertical="center" textRotation="90" wrapText="1"/>
    </xf>
    <xf numFmtId="0" fontId="3" fillId="12" borderId="30" xfId="1" applyFont="1" applyFill="1" applyBorder="1" applyAlignment="1">
      <alignment horizontal="center" vertical="center" wrapText="1"/>
    </xf>
    <xf numFmtId="0" fontId="3" fillId="12" borderId="53" xfId="1" applyFont="1" applyFill="1" applyBorder="1" applyAlignment="1">
      <alignment horizontal="center" vertical="center" wrapText="1"/>
    </xf>
    <xf numFmtId="0" fontId="27" fillId="12" borderId="51" xfId="0" applyFont="1" applyFill="1" applyBorder="1"/>
    <xf numFmtId="0" fontId="27" fillId="12" borderId="5" xfId="1" applyFont="1" applyFill="1" applyBorder="1" applyAlignment="1">
      <alignment horizontal="center"/>
    </xf>
    <xf numFmtId="0" fontId="27" fillId="12" borderId="51" xfId="1" applyFont="1" applyFill="1" applyBorder="1" applyAlignment="1">
      <alignment horizontal="center"/>
    </xf>
    <xf numFmtId="0" fontId="11" fillId="12" borderId="51" xfId="1" applyFont="1" applyFill="1" applyBorder="1" applyAlignment="1">
      <alignment horizontal="center"/>
    </xf>
    <xf numFmtId="0" fontId="6" fillId="12" borderId="14" xfId="1" applyFont="1" applyFill="1" applyBorder="1" applyAlignment="1">
      <alignment horizontal="center"/>
    </xf>
    <xf numFmtId="0" fontId="6" fillId="12" borderId="8" xfId="1" applyFont="1" applyFill="1" applyBorder="1" applyAlignment="1">
      <alignment horizontal="center"/>
    </xf>
    <xf numFmtId="0" fontId="15" fillId="12" borderId="51" xfId="1" applyFont="1" applyFill="1" applyBorder="1" applyAlignment="1">
      <alignment horizontal="center"/>
    </xf>
    <xf numFmtId="0" fontId="27" fillId="12" borderId="8" xfId="1" applyFont="1" applyFill="1" applyBorder="1" applyAlignment="1">
      <alignment horizontal="center"/>
    </xf>
    <xf numFmtId="0" fontId="39" fillId="12" borderId="8" xfId="1" applyFont="1" applyFill="1" applyBorder="1" applyAlignment="1">
      <alignment horizontal="center"/>
    </xf>
    <xf numFmtId="0" fontId="11" fillId="12" borderId="8" xfId="1" applyFont="1" applyFill="1" applyBorder="1" applyAlignment="1">
      <alignment horizontal="center"/>
    </xf>
    <xf numFmtId="0" fontId="40" fillId="12" borderId="51" xfId="1" applyFont="1" applyFill="1" applyBorder="1" applyAlignment="1">
      <alignment horizontal="center"/>
    </xf>
    <xf numFmtId="0" fontId="6" fillId="12" borderId="51" xfId="1" applyFont="1" applyFill="1" applyBorder="1" applyAlignment="1">
      <alignment horizontal="center"/>
    </xf>
    <xf numFmtId="0" fontId="6" fillId="12" borderId="5" xfId="1" applyFont="1" applyFill="1" applyBorder="1" applyAlignment="1">
      <alignment horizontal="center"/>
    </xf>
    <xf numFmtId="0" fontId="36" fillId="12" borderId="8" xfId="1" applyFont="1" applyFill="1" applyBorder="1" applyAlignment="1">
      <alignment horizontal="center"/>
    </xf>
    <xf numFmtId="0" fontId="43" fillId="12" borderId="14" xfId="0" applyFont="1" applyFill="1" applyBorder="1" applyAlignment="1">
      <alignment horizontal="center" vertical="center" wrapText="1"/>
    </xf>
    <xf numFmtId="0" fontId="6" fillId="12" borderId="7" xfId="1" applyFont="1" applyFill="1" applyBorder="1" applyAlignment="1">
      <alignment horizontal="center"/>
    </xf>
    <xf numFmtId="0" fontId="36" fillId="12" borderId="51" xfId="1" applyFont="1" applyFill="1" applyBorder="1" applyAlignment="1">
      <alignment horizontal="center"/>
    </xf>
    <xf numFmtId="0" fontId="36" fillId="12" borderId="14" xfId="1" applyFont="1" applyFill="1" applyBorder="1" applyAlignment="1">
      <alignment horizontal="center"/>
    </xf>
    <xf numFmtId="0" fontId="44" fillId="12" borderId="0" xfId="0" applyFont="1" applyFill="1"/>
    <xf numFmtId="0" fontId="0" fillId="12" borderId="0" xfId="0" applyFill="1"/>
    <xf numFmtId="0" fontId="12" fillId="12" borderId="51" xfId="1" applyFont="1" applyFill="1" applyBorder="1" applyAlignment="1">
      <alignment horizontal="center"/>
    </xf>
    <xf numFmtId="165" fontId="27" fillId="0" borderId="8" xfId="1" applyNumberFormat="1" applyFont="1" applyFill="1" applyBorder="1" applyAlignment="1">
      <alignment horizontal="center"/>
    </xf>
    <xf numFmtId="0" fontId="27" fillId="3" borderId="51" xfId="0" applyFont="1" applyFill="1" applyBorder="1"/>
    <xf numFmtId="14" fontId="37" fillId="0" borderId="51" xfId="0" applyNumberFormat="1" applyFont="1" applyBorder="1"/>
    <xf numFmtId="0" fontId="51" fillId="0" borderId="51" xfId="0" applyFont="1" applyBorder="1"/>
    <xf numFmtId="0" fontId="8" fillId="0" borderId="7" xfId="0" applyFont="1" applyFill="1" applyBorder="1" applyAlignment="1">
      <alignment vertical="center"/>
    </xf>
    <xf numFmtId="0" fontId="8" fillId="0" borderId="10" xfId="0" applyFont="1" applyFill="1" applyBorder="1" applyAlignment="1">
      <alignment vertical="center"/>
    </xf>
    <xf numFmtId="14" fontId="0" fillId="0" borderId="51" xfId="0" applyNumberFormat="1" applyFont="1" applyBorder="1"/>
    <xf numFmtId="0" fontId="8" fillId="0" borderId="13" xfId="0" applyFont="1" applyFill="1" applyBorder="1" applyAlignment="1">
      <alignment vertical="center"/>
    </xf>
    <xf numFmtId="0" fontId="8" fillId="0" borderId="31" xfId="0" applyFont="1" applyFill="1" applyBorder="1" applyAlignment="1">
      <alignment vertical="center"/>
    </xf>
    <xf numFmtId="0" fontId="37" fillId="0" borderId="7" xfId="0" applyFont="1" applyFill="1" applyBorder="1" applyAlignment="1">
      <alignment vertical="center"/>
    </xf>
    <xf numFmtId="0" fontId="37" fillId="0" borderId="10" xfId="0" applyFont="1" applyFill="1" applyBorder="1" applyAlignment="1">
      <alignment vertical="center"/>
    </xf>
    <xf numFmtId="0" fontId="37" fillId="0" borderId="13" xfId="0" applyFont="1" applyFill="1" applyBorder="1" applyAlignment="1">
      <alignment vertical="center"/>
    </xf>
    <xf numFmtId="0" fontId="6" fillId="3" borderId="7" xfId="1" applyFont="1" applyFill="1" applyBorder="1" applyAlignment="1">
      <alignment horizontal="center"/>
    </xf>
    <xf numFmtId="0" fontId="6" fillId="13" borderId="8" xfId="1" applyFont="1" applyFill="1" applyBorder="1" applyAlignment="1">
      <alignment horizontal="center"/>
    </xf>
    <xf numFmtId="0" fontId="27" fillId="13" borderId="51" xfId="1" applyFont="1" applyFill="1" applyBorder="1" applyAlignment="1">
      <alignment horizontal="center"/>
    </xf>
    <xf numFmtId="0" fontId="11" fillId="13" borderId="51" xfId="1" applyFont="1" applyFill="1" applyBorder="1" applyAlignment="1">
      <alignment horizontal="center"/>
    </xf>
    <xf numFmtId="0" fontId="6" fillId="13" borderId="14" xfId="1" applyFont="1" applyFill="1" applyBorder="1" applyAlignment="1">
      <alignment horizontal="center"/>
    </xf>
    <xf numFmtId="0" fontId="15" fillId="13" borderId="51" xfId="1" applyFont="1" applyFill="1" applyBorder="1" applyAlignment="1">
      <alignment horizontal="center"/>
    </xf>
    <xf numFmtId="0" fontId="27" fillId="13" borderId="57" xfId="1" applyFont="1" applyFill="1" applyBorder="1" applyAlignment="1">
      <alignment horizontal="center"/>
    </xf>
    <xf numFmtId="0" fontId="40" fillId="13" borderId="3" xfId="1" applyFont="1" applyFill="1" applyBorder="1" applyAlignment="1">
      <alignment horizontal="center"/>
    </xf>
    <xf numFmtId="0" fontId="11" fillId="13" borderId="3" xfId="1" applyFont="1" applyFill="1" applyBorder="1" applyAlignment="1">
      <alignment horizontal="center"/>
    </xf>
    <xf numFmtId="0" fontId="6" fillId="13" borderId="3" xfId="1" applyFont="1" applyFill="1" applyBorder="1" applyAlignment="1">
      <alignment horizontal="center"/>
    </xf>
    <xf numFmtId="0" fontId="40" fillId="13" borderId="51" xfId="1" applyFont="1" applyFill="1" applyBorder="1" applyAlignment="1">
      <alignment horizontal="center"/>
    </xf>
    <xf numFmtId="0" fontId="6" fillId="13" borderId="5" xfId="1" applyFont="1" applyFill="1" applyBorder="1" applyAlignment="1">
      <alignment horizontal="center"/>
    </xf>
    <xf numFmtId="0" fontId="36" fillId="13" borderId="8" xfId="1" applyFont="1" applyFill="1" applyBorder="1" applyAlignment="1">
      <alignment horizontal="center"/>
    </xf>
    <xf numFmtId="0" fontId="43" fillId="13" borderId="14" xfId="0" applyFont="1" applyFill="1" applyBorder="1" applyAlignment="1">
      <alignment horizontal="center" vertical="center" wrapText="1"/>
    </xf>
    <xf numFmtId="0" fontId="36" fillId="13" borderId="51" xfId="1" applyFont="1" applyFill="1" applyBorder="1" applyAlignment="1">
      <alignment horizontal="center"/>
    </xf>
    <xf numFmtId="0" fontId="36" fillId="13" borderId="14" xfId="1" applyFont="1" applyFill="1" applyBorder="1" applyAlignment="1">
      <alignment horizontal="center"/>
    </xf>
    <xf numFmtId="0" fontId="3" fillId="13" borderId="30" xfId="1" applyFont="1" applyFill="1" applyBorder="1" applyAlignment="1">
      <alignment horizontal="center" vertical="center" wrapText="1"/>
    </xf>
    <xf numFmtId="0" fontId="3" fillId="13" borderId="53" xfId="1" applyFont="1" applyFill="1" applyBorder="1" applyAlignment="1">
      <alignment horizontal="center" vertical="center" wrapText="1"/>
    </xf>
    <xf numFmtId="0" fontId="6" fillId="12" borderId="4" xfId="1" applyFont="1" applyFill="1" applyBorder="1" applyAlignment="1">
      <alignment horizontal="center"/>
    </xf>
    <xf numFmtId="0" fontId="6" fillId="12" borderId="13" xfId="1" applyFont="1" applyFill="1" applyBorder="1" applyAlignment="1">
      <alignment horizontal="center"/>
    </xf>
    <xf numFmtId="0" fontId="27" fillId="0" borderId="7" xfId="1" applyFont="1" applyFill="1" applyBorder="1" applyAlignment="1">
      <alignment horizontal="center"/>
    </xf>
    <xf numFmtId="0" fontId="6" fillId="0" borderId="13" xfId="1" applyFont="1" applyFill="1" applyBorder="1" applyAlignment="1">
      <alignment horizontal="center"/>
    </xf>
    <xf numFmtId="0" fontId="15" fillId="3" borderId="51" xfId="1" applyFont="1" applyFill="1" applyBorder="1" applyAlignment="1">
      <alignment horizontal="center"/>
    </xf>
    <xf numFmtId="0" fontId="11" fillId="0" borderId="5" xfId="1" applyFont="1" applyFill="1" applyBorder="1" applyAlignment="1">
      <alignment horizontal="center"/>
    </xf>
    <xf numFmtId="0" fontId="27" fillId="13" borderId="5" xfId="1" applyFont="1" applyFill="1" applyBorder="1" applyAlignment="1">
      <alignment horizontal="center"/>
    </xf>
    <xf numFmtId="0" fontId="12" fillId="13" borderId="51" xfId="1" applyFont="1" applyFill="1" applyBorder="1" applyAlignment="1">
      <alignment horizontal="center"/>
    </xf>
    <xf numFmtId="0" fontId="11" fillId="13" borderId="8" xfId="1" applyFont="1" applyFill="1" applyBorder="1" applyAlignment="1">
      <alignment horizontal="center"/>
    </xf>
    <xf numFmtId="0" fontId="6" fillId="13" borderId="51" xfId="1" applyFont="1" applyFill="1" applyBorder="1" applyAlignment="1">
      <alignment horizontal="center"/>
    </xf>
    <xf numFmtId="0" fontId="27" fillId="13" borderId="8" xfId="1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165" fontId="8" fillId="4" borderId="7" xfId="0" applyNumberFormat="1" applyFont="1" applyFill="1" applyBorder="1" applyAlignment="1">
      <alignment horizontal="center" vertical="center" wrapText="1"/>
    </xf>
    <xf numFmtId="165" fontId="8" fillId="4" borderId="10" xfId="0" applyNumberFormat="1" applyFont="1" applyFill="1" applyBorder="1" applyAlignment="1">
      <alignment horizontal="center" vertical="center" wrapText="1"/>
    </xf>
    <xf numFmtId="165" fontId="8" fillId="4" borderId="13" xfId="0" applyNumberFormat="1" applyFont="1" applyFill="1" applyBorder="1" applyAlignment="1">
      <alignment horizontal="center" vertical="center" wrapText="1"/>
    </xf>
    <xf numFmtId="165" fontId="8" fillId="3" borderId="7" xfId="0" applyNumberFormat="1" applyFont="1" applyFill="1" applyBorder="1" applyAlignment="1">
      <alignment horizontal="center" vertical="center" wrapText="1"/>
    </xf>
    <xf numFmtId="165" fontId="8" fillId="3" borderId="10" xfId="0" applyNumberFormat="1" applyFont="1" applyFill="1" applyBorder="1" applyAlignment="1">
      <alignment horizontal="center" vertical="center" wrapText="1"/>
    </xf>
    <xf numFmtId="165" fontId="8" fillId="3" borderId="13" xfId="0" applyNumberFormat="1" applyFont="1" applyFill="1" applyBorder="1" applyAlignment="1">
      <alignment horizontal="center" vertical="center" wrapText="1"/>
    </xf>
    <xf numFmtId="166" fontId="8" fillId="0" borderId="7" xfId="0" applyNumberFormat="1" applyFont="1" applyBorder="1" applyAlignment="1">
      <alignment horizontal="center" vertical="center" wrapText="1"/>
    </xf>
    <xf numFmtId="166" fontId="8" fillId="0" borderId="10" xfId="0" applyNumberFormat="1" applyFont="1" applyBorder="1" applyAlignment="1">
      <alignment horizontal="center" vertical="center" wrapText="1"/>
    </xf>
    <xf numFmtId="166" fontId="8" fillId="0" borderId="13" xfId="0" applyNumberFormat="1" applyFont="1" applyBorder="1" applyAlignment="1">
      <alignment horizontal="center" vertical="center" wrapText="1"/>
    </xf>
    <xf numFmtId="2" fontId="8" fillId="4" borderId="7" xfId="0" applyNumberFormat="1" applyFont="1" applyFill="1" applyBorder="1" applyAlignment="1">
      <alignment horizontal="center" vertical="center" wrapText="1"/>
    </xf>
    <xf numFmtId="2" fontId="8" fillId="4" borderId="10" xfId="0" applyNumberFormat="1" applyFont="1" applyFill="1" applyBorder="1" applyAlignment="1">
      <alignment horizontal="center" vertical="center" wrapText="1"/>
    </xf>
    <xf numFmtId="2" fontId="8" fillId="4" borderId="13" xfId="0" applyNumberFormat="1" applyFont="1" applyFill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164" fontId="8" fillId="4" borderId="7" xfId="0" applyNumberFormat="1" applyFont="1" applyFill="1" applyBorder="1" applyAlignment="1">
      <alignment horizontal="center" vertical="center" wrapText="1"/>
    </xf>
    <xf numFmtId="164" fontId="8" fillId="4" borderId="10" xfId="0" applyNumberFormat="1" applyFont="1" applyFill="1" applyBorder="1" applyAlignment="1">
      <alignment horizontal="center" vertical="center" wrapText="1"/>
    </xf>
    <xf numFmtId="164" fontId="8" fillId="4" borderId="13" xfId="0" applyNumberFormat="1" applyFont="1" applyFill="1" applyBorder="1" applyAlignment="1">
      <alignment horizontal="center" vertical="center" wrapText="1"/>
    </xf>
    <xf numFmtId="4" fontId="8" fillId="4" borderId="7" xfId="0" applyNumberFormat="1" applyFont="1" applyFill="1" applyBorder="1" applyAlignment="1">
      <alignment horizontal="center" vertical="center" wrapText="1"/>
    </xf>
    <xf numFmtId="4" fontId="8" fillId="4" borderId="10" xfId="0" applyNumberFormat="1" applyFont="1" applyFill="1" applyBorder="1" applyAlignment="1">
      <alignment horizontal="center" vertical="center" wrapText="1"/>
    </xf>
    <xf numFmtId="4" fontId="8" fillId="4" borderId="13" xfId="0" applyNumberFormat="1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166" fontId="8" fillId="5" borderId="7" xfId="0" applyNumberFormat="1" applyFont="1" applyFill="1" applyBorder="1" applyAlignment="1">
      <alignment horizontal="center" vertical="center" wrapText="1"/>
    </xf>
    <xf numFmtId="166" fontId="8" fillId="5" borderId="10" xfId="0" applyNumberFormat="1" applyFont="1" applyFill="1" applyBorder="1" applyAlignment="1">
      <alignment horizontal="center" vertical="center" wrapText="1"/>
    </xf>
    <xf numFmtId="166" fontId="8" fillId="5" borderId="13" xfId="0" applyNumberFormat="1" applyFont="1" applyFill="1" applyBorder="1" applyAlignment="1">
      <alignment horizontal="center" vertical="center" wrapText="1"/>
    </xf>
    <xf numFmtId="166" fontId="8" fillId="4" borderId="7" xfId="0" applyNumberFormat="1" applyFont="1" applyFill="1" applyBorder="1" applyAlignment="1">
      <alignment horizontal="center" vertical="center" wrapText="1"/>
    </xf>
    <xf numFmtId="166" fontId="8" fillId="4" borderId="10" xfId="0" applyNumberFormat="1" applyFont="1" applyFill="1" applyBorder="1" applyAlignment="1">
      <alignment horizontal="center" vertical="center" wrapText="1"/>
    </xf>
    <xf numFmtId="166" fontId="8" fillId="4" borderId="13" xfId="0" applyNumberFormat="1" applyFont="1" applyFill="1" applyBorder="1" applyAlignment="1">
      <alignment horizontal="center" vertical="center" wrapText="1"/>
    </xf>
    <xf numFmtId="165" fontId="8" fillId="0" borderId="7" xfId="0" applyNumberFormat="1" applyFont="1" applyBorder="1" applyAlignment="1">
      <alignment horizontal="center" vertical="center" wrapText="1"/>
    </xf>
    <xf numFmtId="165" fontId="8" fillId="0" borderId="10" xfId="0" applyNumberFormat="1" applyFont="1" applyBorder="1" applyAlignment="1">
      <alignment horizontal="center" vertical="center" wrapText="1"/>
    </xf>
    <xf numFmtId="165" fontId="8" fillId="0" borderId="13" xfId="0" applyNumberFormat="1" applyFont="1" applyBorder="1" applyAlignment="1">
      <alignment horizontal="center" vertical="center" wrapText="1"/>
    </xf>
    <xf numFmtId="2" fontId="13" fillId="4" borderId="7" xfId="0" applyNumberFormat="1" applyFont="1" applyFill="1" applyBorder="1" applyAlignment="1">
      <alignment horizontal="center" vertical="center" wrapText="1"/>
    </xf>
    <xf numFmtId="2" fontId="13" fillId="4" borderId="10" xfId="0" applyNumberFormat="1" applyFont="1" applyFill="1" applyBorder="1" applyAlignment="1">
      <alignment horizontal="center" vertical="center" wrapText="1"/>
    </xf>
    <xf numFmtId="2" fontId="13" fillId="4" borderId="13" xfId="0" applyNumberFormat="1" applyFont="1" applyFill="1" applyBorder="1" applyAlignment="1">
      <alignment horizontal="center" vertical="center" wrapText="1"/>
    </xf>
    <xf numFmtId="2" fontId="8" fillId="4" borderId="18" xfId="0" applyNumberFormat="1" applyFont="1" applyFill="1" applyBorder="1" applyAlignment="1">
      <alignment horizontal="center" vertical="center" wrapText="1"/>
    </xf>
    <xf numFmtId="2" fontId="8" fillId="4" borderId="22" xfId="0" applyNumberFormat="1" applyFont="1" applyFill="1" applyBorder="1" applyAlignment="1">
      <alignment horizontal="center" vertical="center" wrapText="1"/>
    </xf>
    <xf numFmtId="2" fontId="8" fillId="4" borderId="25" xfId="0" applyNumberFormat="1" applyFont="1" applyFill="1" applyBorder="1" applyAlignment="1">
      <alignment horizontal="center" vertical="center" wrapText="1"/>
    </xf>
    <xf numFmtId="165" fontId="19" fillId="4" borderId="19" xfId="0" applyNumberFormat="1" applyFont="1" applyFill="1" applyBorder="1" applyAlignment="1">
      <alignment horizontal="center" vertical="center" wrapText="1"/>
    </xf>
    <xf numFmtId="165" fontId="19" fillId="4" borderId="23" xfId="0" applyNumberFormat="1" applyFont="1" applyFill="1" applyBorder="1" applyAlignment="1">
      <alignment horizontal="center" vertical="center" wrapText="1"/>
    </xf>
    <xf numFmtId="165" fontId="19" fillId="4" borderId="26" xfId="0" applyNumberFormat="1" applyFont="1" applyFill="1" applyBorder="1" applyAlignment="1">
      <alignment horizontal="center" vertical="center" wrapText="1"/>
    </xf>
    <xf numFmtId="165" fontId="19" fillId="4" borderId="20" xfId="0" applyNumberFormat="1" applyFont="1" applyFill="1" applyBorder="1" applyAlignment="1">
      <alignment horizontal="center" vertical="center" wrapText="1"/>
    </xf>
    <xf numFmtId="165" fontId="19" fillId="4" borderId="24" xfId="0" applyNumberFormat="1" applyFont="1" applyFill="1" applyBorder="1" applyAlignment="1">
      <alignment horizontal="center" vertical="center" wrapText="1"/>
    </xf>
    <xf numFmtId="165" fontId="19" fillId="4" borderId="27" xfId="0" applyNumberFormat="1" applyFont="1" applyFill="1" applyBorder="1" applyAlignment="1">
      <alignment horizontal="center" vertical="center" wrapText="1"/>
    </xf>
    <xf numFmtId="166" fontId="8" fillId="4" borderId="21" xfId="0" applyNumberFormat="1" applyFont="1" applyFill="1" applyBorder="1" applyAlignment="1">
      <alignment horizontal="center" vertical="center" wrapText="1"/>
    </xf>
    <xf numFmtId="166" fontId="8" fillId="4" borderId="23" xfId="0" applyNumberFormat="1" applyFont="1" applyFill="1" applyBorder="1" applyAlignment="1">
      <alignment horizontal="center" vertical="center" wrapText="1"/>
    </xf>
    <xf numFmtId="166" fontId="8" fillId="4" borderId="28" xfId="0" applyNumberFormat="1" applyFont="1" applyFill="1" applyBorder="1" applyAlignment="1">
      <alignment horizontal="center" vertical="center" wrapText="1"/>
    </xf>
    <xf numFmtId="40" fontId="8" fillId="4" borderId="10" xfId="0" applyNumberFormat="1" applyFont="1" applyFill="1" applyBorder="1" applyAlignment="1">
      <alignment horizontal="center" vertical="center" wrapText="1"/>
    </xf>
    <xf numFmtId="40" fontId="8" fillId="4" borderId="13" xfId="0" applyNumberFormat="1" applyFont="1" applyFill="1" applyBorder="1" applyAlignment="1">
      <alignment horizontal="center" vertical="center" wrapText="1"/>
    </xf>
    <xf numFmtId="165" fontId="8" fillId="4" borderId="15" xfId="0" applyNumberFormat="1" applyFont="1" applyFill="1" applyBorder="1" applyAlignment="1">
      <alignment horizontal="center" vertical="center" wrapText="1"/>
    </xf>
    <xf numFmtId="165" fontId="8" fillId="4" borderId="16" xfId="0" applyNumberFormat="1" applyFont="1" applyFill="1" applyBorder="1" applyAlignment="1">
      <alignment horizontal="center" vertical="center" wrapText="1"/>
    </xf>
    <xf numFmtId="165" fontId="8" fillId="4" borderId="17" xfId="0" applyNumberFormat="1" applyFont="1" applyFill="1" applyBorder="1" applyAlignment="1">
      <alignment horizontal="center" vertical="center" wrapText="1"/>
    </xf>
    <xf numFmtId="0" fontId="3" fillId="0" borderId="4" xfId="1" applyFont="1" applyBorder="1" applyAlignment="1">
      <alignment horizontal="center" textRotation="90" wrapText="1"/>
    </xf>
    <xf numFmtId="0" fontId="3" fillId="0" borderId="5" xfId="1" applyFont="1" applyBorder="1" applyAlignment="1">
      <alignment horizontal="center" textRotation="90" wrapText="1"/>
    </xf>
    <xf numFmtId="0" fontId="3" fillId="2" borderId="2" xfId="1" applyFont="1" applyFill="1" applyBorder="1" applyAlignment="1">
      <alignment horizontal="center" vertical="center" wrapText="1"/>
    </xf>
    <xf numFmtId="0" fontId="3" fillId="2" borderId="3" xfId="1" applyFont="1" applyFill="1" applyBorder="1" applyAlignment="1">
      <alignment horizontal="center" vertical="center" wrapText="1"/>
    </xf>
    <xf numFmtId="0" fontId="6" fillId="0" borderId="2" xfId="1" applyFont="1" applyBorder="1" applyAlignment="1">
      <alignment horizontal="center" textRotation="90" wrapText="1"/>
    </xf>
    <xf numFmtId="0" fontId="6" fillId="0" borderId="3" xfId="1" applyFont="1" applyBorder="1" applyAlignment="1">
      <alignment horizontal="center" textRotation="90" wrapText="1"/>
    </xf>
    <xf numFmtId="167" fontId="8" fillId="4" borderId="10" xfId="0" applyNumberFormat="1" applyFont="1" applyFill="1" applyBorder="1" applyAlignment="1">
      <alignment horizontal="center" vertical="center" wrapText="1"/>
    </xf>
    <xf numFmtId="167" fontId="8" fillId="4" borderId="13" xfId="0" applyNumberFormat="1" applyFont="1" applyFill="1" applyBorder="1" applyAlignment="1">
      <alignment horizontal="center" vertical="center" wrapText="1"/>
    </xf>
    <xf numFmtId="0" fontId="9" fillId="8" borderId="7" xfId="0" applyFont="1" applyFill="1" applyBorder="1" applyAlignment="1">
      <alignment horizontal="center" vertical="center" wrapText="1"/>
    </xf>
    <xf numFmtId="0" fontId="9" fillId="8" borderId="10" xfId="0" applyFont="1" applyFill="1" applyBorder="1" applyAlignment="1">
      <alignment horizontal="center" vertical="center" wrapText="1"/>
    </xf>
    <xf numFmtId="0" fontId="9" fillId="8" borderId="13" xfId="0" applyFont="1" applyFill="1" applyBorder="1" applyAlignment="1">
      <alignment horizontal="center" vertical="center" wrapText="1"/>
    </xf>
    <xf numFmtId="164" fontId="8" fillId="2" borderId="7" xfId="0" applyNumberFormat="1" applyFont="1" applyFill="1" applyBorder="1" applyAlignment="1">
      <alignment horizontal="center" vertical="center" wrapText="1"/>
    </xf>
    <xf numFmtId="164" fontId="8" fillId="2" borderId="10" xfId="0" applyNumberFormat="1" applyFont="1" applyFill="1" applyBorder="1" applyAlignment="1">
      <alignment horizontal="center" vertical="center" wrapText="1"/>
    </xf>
    <xf numFmtId="164" fontId="8" fillId="2" borderId="13" xfId="0" applyNumberFormat="1" applyFont="1" applyFill="1" applyBorder="1" applyAlignment="1">
      <alignment horizontal="center" vertical="center" wrapText="1"/>
    </xf>
    <xf numFmtId="167" fontId="8" fillId="4" borderId="20" xfId="0" applyNumberFormat="1" applyFont="1" applyFill="1" applyBorder="1" applyAlignment="1">
      <alignment horizontal="center" vertical="center" wrapText="1"/>
    </xf>
    <xf numFmtId="167" fontId="8" fillId="4" borderId="24" xfId="0" applyNumberFormat="1" applyFont="1" applyFill="1" applyBorder="1" applyAlignment="1">
      <alignment horizontal="center" vertical="center" wrapText="1"/>
    </xf>
    <xf numFmtId="167" fontId="8" fillId="4" borderId="27" xfId="0" applyNumberFormat="1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/>
    </xf>
    <xf numFmtId="166" fontId="8" fillId="4" borderId="31" xfId="0" applyNumberFormat="1" applyFont="1" applyFill="1" applyBorder="1" applyAlignment="1">
      <alignment horizontal="center" vertical="center" wrapText="1"/>
    </xf>
    <xf numFmtId="166" fontId="8" fillId="4" borderId="32" xfId="0" applyNumberFormat="1" applyFont="1" applyFill="1" applyBorder="1" applyAlignment="1">
      <alignment horizontal="center" vertical="center" wrapText="1"/>
    </xf>
    <xf numFmtId="166" fontId="8" fillId="4" borderId="33" xfId="0" applyNumberFormat="1" applyFont="1" applyFill="1" applyBorder="1" applyAlignment="1">
      <alignment horizontal="center" vertical="center" wrapText="1"/>
    </xf>
    <xf numFmtId="165" fontId="8" fillId="4" borderId="34" xfId="0" applyNumberFormat="1" applyFont="1" applyFill="1" applyBorder="1" applyAlignment="1">
      <alignment horizontal="center" vertical="center" wrapText="1"/>
    </xf>
    <xf numFmtId="165" fontId="8" fillId="4" borderId="36" xfId="0" applyNumberFormat="1" applyFont="1" applyFill="1" applyBorder="1" applyAlignment="1">
      <alignment horizontal="center" vertical="center" wrapText="1"/>
    </xf>
    <xf numFmtId="167" fontId="8" fillId="4" borderId="35" xfId="0" applyNumberFormat="1" applyFont="1" applyFill="1" applyBorder="1" applyAlignment="1">
      <alignment horizontal="center" vertical="center" wrapText="1"/>
    </xf>
    <xf numFmtId="167" fontId="8" fillId="4" borderId="37" xfId="0" applyNumberFormat="1" applyFont="1" applyFill="1" applyBorder="1" applyAlignment="1">
      <alignment horizontal="center" vertical="center" wrapText="1"/>
    </xf>
    <xf numFmtId="165" fontId="8" fillId="4" borderId="38" xfId="0" applyNumberFormat="1" applyFont="1" applyFill="1" applyBorder="1" applyAlignment="1">
      <alignment horizontal="center" vertical="center" wrapText="1"/>
    </xf>
    <xf numFmtId="166" fontId="8" fillId="4" borderId="37" xfId="0" applyNumberFormat="1" applyFont="1" applyFill="1" applyBorder="1" applyAlignment="1">
      <alignment horizontal="center" vertical="center" wrapText="1"/>
    </xf>
    <xf numFmtId="166" fontId="8" fillId="4" borderId="39" xfId="0" applyNumberFormat="1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 wrapText="1"/>
    </xf>
    <xf numFmtId="0" fontId="9" fillId="3" borderId="13" xfId="0" applyFont="1" applyFill="1" applyBorder="1" applyAlignment="1">
      <alignment horizontal="center" vertical="center" wrapText="1"/>
    </xf>
    <xf numFmtId="165" fontId="34" fillId="4" borderId="7" xfId="0" applyNumberFormat="1" applyFont="1" applyFill="1" applyBorder="1" applyAlignment="1">
      <alignment horizontal="center" vertical="center" wrapText="1"/>
    </xf>
    <xf numFmtId="165" fontId="34" fillId="4" borderId="10" xfId="0" applyNumberFormat="1" applyFont="1" applyFill="1" applyBorder="1" applyAlignment="1">
      <alignment horizontal="center" vertical="center" wrapText="1"/>
    </xf>
    <xf numFmtId="165" fontId="34" fillId="4" borderId="13" xfId="0" applyNumberFormat="1" applyFont="1" applyFill="1" applyBorder="1" applyAlignment="1">
      <alignment horizontal="center" vertical="center" wrapText="1"/>
    </xf>
    <xf numFmtId="165" fontId="34" fillId="3" borderId="7" xfId="0" applyNumberFormat="1" applyFont="1" applyFill="1" applyBorder="1" applyAlignment="1">
      <alignment horizontal="center" vertical="center" wrapText="1"/>
    </xf>
    <xf numFmtId="165" fontId="34" fillId="3" borderId="10" xfId="0" applyNumberFormat="1" applyFont="1" applyFill="1" applyBorder="1" applyAlignment="1">
      <alignment horizontal="center" vertical="center" wrapText="1"/>
    </xf>
    <xf numFmtId="165" fontId="34" fillId="3" borderId="13" xfId="0" applyNumberFormat="1" applyFont="1" applyFill="1" applyBorder="1" applyAlignment="1">
      <alignment horizontal="center" vertical="center" wrapText="1"/>
    </xf>
    <xf numFmtId="166" fontId="34" fillId="0" borderId="7" xfId="0" applyNumberFormat="1" applyFont="1" applyBorder="1" applyAlignment="1">
      <alignment horizontal="center" vertical="center" wrapText="1"/>
    </xf>
    <xf numFmtId="166" fontId="34" fillId="0" borderId="10" xfId="0" applyNumberFormat="1" applyFont="1" applyBorder="1" applyAlignment="1">
      <alignment horizontal="center" vertical="center" wrapText="1"/>
    </xf>
    <xf numFmtId="166" fontId="34" fillId="0" borderId="13" xfId="0" applyNumberFormat="1" applyFont="1" applyBorder="1" applyAlignment="1">
      <alignment horizontal="center" vertical="center" wrapText="1"/>
    </xf>
    <xf numFmtId="0" fontId="13" fillId="10" borderId="8" xfId="0" applyFont="1" applyFill="1" applyBorder="1" applyAlignment="1">
      <alignment horizontal="center" vertical="center" wrapText="1"/>
    </xf>
    <xf numFmtId="0" fontId="13" fillId="10" borderId="51" xfId="0" applyFont="1" applyFill="1" applyBorder="1" applyAlignment="1">
      <alignment horizontal="center" vertical="center" wrapText="1"/>
    </xf>
    <xf numFmtId="0" fontId="13" fillId="10" borderId="14" xfId="0" applyFont="1" applyFill="1" applyBorder="1" applyAlignment="1">
      <alignment horizontal="center" vertical="center" wrapText="1"/>
    </xf>
    <xf numFmtId="166" fontId="34" fillId="10" borderId="10" xfId="0" applyNumberFormat="1" applyFont="1" applyFill="1" applyBorder="1" applyAlignment="1">
      <alignment horizontal="center" vertical="center" wrapText="1"/>
    </xf>
    <xf numFmtId="166" fontId="34" fillId="10" borderId="13" xfId="0" applyNumberFormat="1" applyFont="1" applyFill="1" applyBorder="1" applyAlignment="1">
      <alignment horizontal="center" vertical="center" wrapText="1"/>
    </xf>
    <xf numFmtId="166" fontId="34" fillId="9" borderId="7" xfId="0" applyNumberFormat="1" applyFont="1" applyFill="1" applyBorder="1" applyAlignment="1">
      <alignment horizontal="center" vertical="center" wrapText="1"/>
    </xf>
    <xf numFmtId="166" fontId="34" fillId="9" borderId="10" xfId="0" applyNumberFormat="1" applyFont="1" applyFill="1" applyBorder="1" applyAlignment="1">
      <alignment horizontal="center" vertical="center" wrapText="1"/>
    </xf>
    <xf numFmtId="166" fontId="34" fillId="9" borderId="13" xfId="0" applyNumberFormat="1" applyFont="1" applyFill="1" applyBorder="1" applyAlignment="1">
      <alignment horizontal="center" vertical="center" wrapText="1"/>
    </xf>
    <xf numFmtId="166" fontId="34" fillId="5" borderId="10" xfId="0" applyNumberFormat="1" applyFont="1" applyFill="1" applyBorder="1" applyAlignment="1">
      <alignment horizontal="center" vertical="center" wrapText="1"/>
    </xf>
    <xf numFmtId="166" fontId="34" fillId="5" borderId="13" xfId="0" applyNumberFormat="1" applyFont="1" applyFill="1" applyBorder="1" applyAlignment="1">
      <alignment horizontal="center" vertical="center" wrapText="1"/>
    </xf>
    <xf numFmtId="1" fontId="34" fillId="4" borderId="7" xfId="0" applyNumberFormat="1" applyFont="1" applyFill="1" applyBorder="1" applyAlignment="1">
      <alignment horizontal="center" vertical="center" wrapText="1"/>
    </xf>
    <xf numFmtId="1" fontId="34" fillId="4" borderId="10" xfId="0" applyNumberFormat="1" applyFont="1" applyFill="1" applyBorder="1" applyAlignment="1">
      <alignment horizontal="center" vertical="center" wrapText="1"/>
    </xf>
    <xf numFmtId="1" fontId="34" fillId="4" borderId="13" xfId="0" applyNumberFormat="1" applyFont="1" applyFill="1" applyBorder="1" applyAlignment="1">
      <alignment horizontal="center" vertical="center" wrapText="1"/>
    </xf>
    <xf numFmtId="0" fontId="47" fillId="0" borderId="4" xfId="1" applyFont="1" applyBorder="1" applyAlignment="1">
      <alignment horizontal="center" textRotation="90" wrapText="1"/>
    </xf>
    <xf numFmtId="0" fontId="47" fillId="0" borderId="5" xfId="1" applyFont="1" applyBorder="1" applyAlignment="1">
      <alignment horizontal="center" textRotation="90" wrapText="1"/>
    </xf>
    <xf numFmtId="0" fontId="6" fillId="0" borderId="51" xfId="1" applyFont="1" applyBorder="1" applyAlignment="1">
      <alignment horizontal="center" textRotation="90" wrapText="1"/>
    </xf>
    <xf numFmtId="0" fontId="3" fillId="2" borderId="51" xfId="1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3" xfId="0" applyFont="1" applyFill="1" applyBorder="1" applyAlignment="1">
      <alignment horizontal="center" vertical="center" wrapText="1"/>
    </xf>
    <xf numFmtId="165" fontId="8" fillId="0" borderId="7" xfId="0" applyNumberFormat="1" applyFont="1" applyFill="1" applyBorder="1" applyAlignment="1">
      <alignment horizontal="center" vertical="center" wrapText="1"/>
    </xf>
    <xf numFmtId="165" fontId="8" fillId="0" borderId="10" xfId="0" applyNumberFormat="1" applyFont="1" applyFill="1" applyBorder="1" applyAlignment="1">
      <alignment horizontal="center" vertical="center" wrapText="1"/>
    </xf>
    <xf numFmtId="165" fontId="8" fillId="0" borderId="13" xfId="0" applyNumberFormat="1" applyFont="1" applyFill="1" applyBorder="1" applyAlignment="1">
      <alignment horizontal="center" vertical="center" wrapText="1"/>
    </xf>
    <xf numFmtId="166" fontId="13" fillId="4" borderId="7" xfId="0" applyNumberFormat="1" applyFont="1" applyFill="1" applyBorder="1" applyAlignment="1">
      <alignment horizontal="center" vertical="center" wrapText="1"/>
    </xf>
    <xf numFmtId="166" fontId="13" fillId="4" borderId="10" xfId="0" applyNumberFormat="1" applyFont="1" applyFill="1" applyBorder="1" applyAlignment="1">
      <alignment horizontal="center" vertical="center" wrapText="1"/>
    </xf>
    <xf numFmtId="166" fontId="13" fillId="4" borderId="13" xfId="0" applyNumberFormat="1" applyFont="1" applyFill="1" applyBorder="1" applyAlignment="1">
      <alignment horizontal="center" vertical="center" wrapText="1"/>
    </xf>
    <xf numFmtId="165" fontId="8" fillId="4" borderId="40" xfId="0" applyNumberFormat="1" applyFont="1" applyFill="1" applyBorder="1" applyAlignment="1">
      <alignment horizontal="center" vertical="center" wrapText="1"/>
    </xf>
    <xf numFmtId="167" fontId="8" fillId="4" borderId="40" xfId="0" applyNumberFormat="1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165" fontId="8" fillId="4" borderId="19" xfId="0" applyNumberFormat="1" applyFont="1" applyFill="1" applyBorder="1" applyAlignment="1">
      <alignment horizontal="center" vertical="center" wrapText="1"/>
    </xf>
    <xf numFmtId="165" fontId="8" fillId="4" borderId="23" xfId="0" applyNumberFormat="1" applyFont="1" applyFill="1" applyBorder="1" applyAlignment="1">
      <alignment horizontal="center" vertical="center" wrapText="1"/>
    </xf>
    <xf numFmtId="165" fontId="8" fillId="4" borderId="46" xfId="0" applyNumberFormat="1" applyFont="1" applyFill="1" applyBorder="1" applyAlignment="1">
      <alignment horizontal="center" vertical="center" wrapText="1"/>
    </xf>
    <xf numFmtId="167" fontId="8" fillId="4" borderId="45" xfId="0" applyNumberFormat="1" applyFont="1" applyFill="1" applyBorder="1" applyAlignment="1">
      <alignment horizontal="center" vertical="center" wrapText="1"/>
    </xf>
    <xf numFmtId="166" fontId="8" fillId="4" borderId="43" xfId="0" applyNumberFormat="1" applyFont="1" applyFill="1" applyBorder="1" applyAlignment="1">
      <alignment horizontal="center" vertical="center" wrapText="1"/>
    </xf>
    <xf numFmtId="166" fontId="8" fillId="4" borderId="24" xfId="0" applyNumberFormat="1" applyFont="1" applyFill="1" applyBorder="1" applyAlignment="1">
      <alignment horizontal="center" vertical="center" wrapText="1"/>
    </xf>
    <xf numFmtId="166" fontId="8" fillId="4" borderId="44" xfId="0" applyNumberFormat="1" applyFont="1" applyFill="1" applyBorder="1" applyAlignment="1">
      <alignment horizontal="center" vertical="center" wrapText="1"/>
    </xf>
    <xf numFmtId="165" fontId="8" fillId="4" borderId="42" xfId="0" applyNumberFormat="1" applyFont="1" applyFill="1" applyBorder="1" applyAlignment="1">
      <alignment horizontal="center" vertical="center" wrapText="1"/>
    </xf>
    <xf numFmtId="165" fontId="8" fillId="4" borderId="26" xfId="0" applyNumberFormat="1" applyFont="1" applyFill="1" applyBorder="1" applyAlignment="1">
      <alignment horizontal="center" vertical="center" wrapText="1"/>
    </xf>
    <xf numFmtId="166" fontId="8" fillId="4" borderId="41" xfId="0" applyNumberFormat="1" applyFont="1" applyFill="1" applyBorder="1" applyAlignment="1">
      <alignment horizontal="center" vertical="center" wrapText="1"/>
    </xf>
    <xf numFmtId="166" fontId="8" fillId="4" borderId="27" xfId="0" applyNumberFormat="1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3" xfId="0" applyFont="1" applyFill="1" applyBorder="1" applyAlignment="1">
      <alignment horizontal="center" vertical="center" wrapText="1"/>
    </xf>
    <xf numFmtId="164" fontId="8" fillId="0" borderId="7" xfId="0" applyNumberFormat="1" applyFont="1" applyFill="1" applyBorder="1" applyAlignment="1">
      <alignment horizontal="center" vertical="center" wrapText="1"/>
    </xf>
    <xf numFmtId="164" fontId="8" fillId="0" borderId="10" xfId="0" applyNumberFormat="1" applyFont="1" applyFill="1" applyBorder="1" applyAlignment="1">
      <alignment horizontal="center" vertical="center" wrapText="1"/>
    </xf>
    <xf numFmtId="164" fontId="8" fillId="0" borderId="13" xfId="0" applyNumberFormat="1" applyFont="1" applyFill="1" applyBorder="1" applyAlignment="1">
      <alignment horizontal="center" vertical="center" wrapText="1"/>
    </xf>
    <xf numFmtId="4" fontId="8" fillId="0" borderId="7" xfId="0" applyNumberFormat="1" applyFont="1" applyFill="1" applyBorder="1" applyAlignment="1">
      <alignment horizontal="center" vertical="center" wrapText="1"/>
    </xf>
    <xf numFmtId="4" fontId="8" fillId="0" borderId="10" xfId="0" applyNumberFormat="1" applyFont="1" applyFill="1" applyBorder="1" applyAlignment="1">
      <alignment horizontal="center" vertical="center" wrapText="1"/>
    </xf>
    <xf numFmtId="4" fontId="8" fillId="0" borderId="13" xfId="0" applyNumberFormat="1" applyFont="1" applyFill="1" applyBorder="1" applyAlignment="1">
      <alignment horizontal="center" vertical="center" wrapText="1"/>
    </xf>
    <xf numFmtId="167" fontId="8" fillId="4" borderId="43" xfId="0" applyNumberFormat="1" applyFont="1" applyFill="1" applyBorder="1" applyAlignment="1">
      <alignment horizontal="center" vertical="center" wrapText="1"/>
    </xf>
    <xf numFmtId="167" fontId="8" fillId="4" borderId="44" xfId="0" applyNumberFormat="1" applyFont="1" applyFill="1" applyBorder="1" applyAlignment="1">
      <alignment horizontal="center" vertical="center" wrapText="1"/>
    </xf>
    <xf numFmtId="1" fontId="8" fillId="0" borderId="7" xfId="0" applyNumberFormat="1" applyFont="1" applyFill="1" applyBorder="1" applyAlignment="1">
      <alignment horizontal="center" vertical="center" wrapText="1"/>
    </xf>
    <xf numFmtId="1" fontId="8" fillId="0" borderId="10" xfId="0" applyNumberFormat="1" applyFont="1" applyFill="1" applyBorder="1" applyAlignment="1">
      <alignment horizontal="center" vertical="center" wrapText="1"/>
    </xf>
    <xf numFmtId="1" fontId="8" fillId="0" borderId="13" xfId="0" applyNumberFormat="1" applyFont="1" applyFill="1" applyBorder="1" applyAlignment="1">
      <alignment horizontal="center" vertical="center" wrapText="1"/>
    </xf>
    <xf numFmtId="167" fontId="8" fillId="4" borderId="47" xfId="0" applyNumberFormat="1" applyFont="1" applyFill="1" applyBorder="1" applyAlignment="1">
      <alignment horizontal="center" vertical="center" wrapText="1"/>
    </xf>
    <xf numFmtId="167" fontId="8" fillId="4" borderId="48" xfId="0" applyNumberFormat="1" applyFont="1" applyFill="1" applyBorder="1" applyAlignment="1">
      <alignment horizontal="center" vertical="center" wrapText="1"/>
    </xf>
    <xf numFmtId="167" fontId="8" fillId="4" borderId="49" xfId="0" applyNumberFormat="1" applyFont="1" applyFill="1" applyBorder="1" applyAlignment="1">
      <alignment horizontal="center" vertical="center" wrapText="1"/>
    </xf>
    <xf numFmtId="165" fontId="8" fillId="4" borderId="50" xfId="0" applyNumberFormat="1" applyFont="1" applyFill="1" applyBorder="1" applyAlignment="1">
      <alignment horizontal="center" vertical="center" wrapText="1"/>
    </xf>
    <xf numFmtId="166" fontId="8" fillId="4" borderId="47" xfId="0" applyNumberFormat="1" applyFont="1" applyFill="1" applyBorder="1" applyAlignment="1">
      <alignment horizontal="center" vertical="center" wrapText="1"/>
    </xf>
    <xf numFmtId="166" fontId="8" fillId="4" borderId="48" xfId="0" applyNumberFormat="1" applyFont="1" applyFill="1" applyBorder="1" applyAlignment="1">
      <alignment horizontal="center" vertical="center" wrapText="1"/>
    </xf>
    <xf numFmtId="166" fontId="8" fillId="4" borderId="49" xfId="0" applyNumberFormat="1" applyFont="1" applyFill="1" applyBorder="1" applyAlignment="1">
      <alignment horizontal="center" vertical="center" wrapText="1"/>
    </xf>
    <xf numFmtId="167" fontId="8" fillId="4" borderId="7" xfId="0" applyNumberFormat="1" applyFont="1" applyFill="1" applyBorder="1" applyAlignment="1">
      <alignment horizontal="center" vertical="center" wrapText="1"/>
    </xf>
    <xf numFmtId="165" fontId="8" fillId="0" borderId="40" xfId="0" applyNumberFormat="1" applyFont="1" applyFill="1" applyBorder="1" applyAlignment="1">
      <alignment horizontal="center" vertical="center" wrapText="1"/>
    </xf>
    <xf numFmtId="166" fontId="8" fillId="4" borderId="40" xfId="0" applyNumberFormat="1" applyFont="1" applyFill="1" applyBorder="1" applyAlignment="1">
      <alignment horizontal="center" vertical="center" wrapText="1"/>
    </xf>
    <xf numFmtId="0" fontId="0" fillId="0" borderId="51" xfId="0" applyBorder="1" applyAlignment="1">
      <alignment horizontal="center"/>
    </xf>
    <xf numFmtId="4" fontId="42" fillId="4" borderId="7" xfId="0" applyNumberFormat="1" applyFont="1" applyFill="1" applyBorder="1" applyAlignment="1">
      <alignment horizontal="center" vertical="center" wrapText="1"/>
    </xf>
    <xf numFmtId="4" fontId="42" fillId="4" borderId="10" xfId="0" applyNumberFormat="1" applyFont="1" applyFill="1" applyBorder="1" applyAlignment="1">
      <alignment horizontal="center" vertical="center" wrapText="1"/>
    </xf>
    <xf numFmtId="4" fontId="42" fillId="4" borderId="13" xfId="0" applyNumberFormat="1" applyFont="1" applyFill="1" applyBorder="1" applyAlignment="1">
      <alignment horizontal="center" vertical="center" wrapText="1"/>
    </xf>
    <xf numFmtId="0" fontId="13" fillId="10" borderId="7" xfId="0" applyFont="1" applyFill="1" applyBorder="1" applyAlignment="1">
      <alignment horizontal="center" vertical="center" wrapText="1"/>
    </xf>
    <xf numFmtId="0" fontId="13" fillId="10" borderId="10" xfId="0" applyFont="1" applyFill="1" applyBorder="1" applyAlignment="1">
      <alignment horizontal="center" vertical="center" wrapText="1"/>
    </xf>
    <xf numFmtId="0" fontId="13" fillId="10" borderId="13" xfId="0" applyFont="1" applyFill="1" applyBorder="1" applyAlignment="1">
      <alignment horizontal="center" vertical="center" wrapText="1"/>
    </xf>
    <xf numFmtId="4" fontId="37" fillId="4" borderId="10" xfId="0" applyNumberFormat="1" applyFont="1" applyFill="1" applyBorder="1" applyAlignment="1">
      <alignment horizontal="center" vertical="center" wrapText="1"/>
    </xf>
    <xf numFmtId="4" fontId="37" fillId="4" borderId="13" xfId="0" applyNumberFormat="1" applyFont="1" applyFill="1" applyBorder="1" applyAlignment="1">
      <alignment horizontal="center" vertical="center" wrapText="1"/>
    </xf>
    <xf numFmtId="1" fontId="43" fillId="4" borderId="7" xfId="0" applyNumberFormat="1" applyFont="1" applyFill="1" applyBorder="1" applyAlignment="1">
      <alignment horizontal="center" vertical="center" wrapText="1"/>
    </xf>
    <xf numFmtId="1" fontId="43" fillId="4" borderId="10" xfId="0" applyNumberFormat="1" applyFont="1" applyFill="1" applyBorder="1" applyAlignment="1">
      <alignment horizontal="center" vertical="center" wrapText="1"/>
    </xf>
    <xf numFmtId="1" fontId="43" fillId="4" borderId="13" xfId="0" applyNumberFormat="1" applyFont="1" applyFill="1" applyBorder="1" applyAlignment="1">
      <alignment horizontal="center" vertical="center" wrapText="1"/>
    </xf>
    <xf numFmtId="166" fontId="34" fillId="4" borderId="7" xfId="0" applyNumberFormat="1" applyFont="1" applyFill="1" applyBorder="1" applyAlignment="1">
      <alignment horizontal="center" vertical="center" wrapText="1"/>
    </xf>
    <xf numFmtId="166" fontId="34" fillId="4" borderId="10" xfId="0" applyNumberFormat="1" applyFont="1" applyFill="1" applyBorder="1" applyAlignment="1">
      <alignment horizontal="center" vertical="center" wrapText="1"/>
    </xf>
    <xf numFmtId="166" fontId="34" fillId="4" borderId="13" xfId="0" applyNumberFormat="1" applyFont="1" applyFill="1" applyBorder="1" applyAlignment="1">
      <alignment horizontal="center" vertical="center" wrapText="1"/>
    </xf>
  </cellXfs>
  <cellStyles count="3">
    <cellStyle name="Hyperlink" xfId="2"/>
    <cellStyle name="Normal" xfId="0" builtinId="0"/>
    <cellStyle name="Normal 2 2" xfId="1"/>
  </cellStyles>
  <dxfs count="164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28575</xdr:rowOff>
        </xdr:from>
        <xdr:to>
          <xdr:col>8</xdr:col>
          <xdr:colOff>333375</xdr:colOff>
          <xdr:row>8</xdr:row>
          <xdr:rowOff>123825</xdr:rowOff>
        </xdr:to>
        <xdr:sp macro="" textlink="">
          <xdr:nvSpPr>
            <xdr:cNvPr id="44042" name="CommandButton1" hidden="1">
              <a:extLst>
                <a:ext uri="{63B3BB69-23CF-44E3-9099-C40C66FF867C}">
                  <a14:compatExt spid="_x0000_s44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57150</xdr:rowOff>
        </xdr:from>
        <xdr:to>
          <xdr:col>8</xdr:col>
          <xdr:colOff>304800</xdr:colOff>
          <xdr:row>11</xdr:row>
          <xdr:rowOff>152400</xdr:rowOff>
        </xdr:to>
        <xdr:sp macro="" textlink="">
          <xdr:nvSpPr>
            <xdr:cNvPr id="44043" name="CommandButton2" hidden="1">
              <a:extLst>
                <a:ext uri="{63B3BB69-23CF-44E3-9099-C40C66FF867C}">
                  <a14:compatExt spid="_x0000_s44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14</xdr:row>
          <xdr:rowOff>9525</xdr:rowOff>
        </xdr:from>
        <xdr:to>
          <xdr:col>8</xdr:col>
          <xdr:colOff>476250</xdr:colOff>
          <xdr:row>15</xdr:row>
          <xdr:rowOff>95250</xdr:rowOff>
        </xdr:to>
        <xdr:sp macro="" textlink="">
          <xdr:nvSpPr>
            <xdr:cNvPr id="44044" name="CommandButton3" hidden="1">
              <a:extLst>
                <a:ext uri="{63B3BB69-23CF-44E3-9099-C40C66FF867C}">
                  <a14:compatExt spid="_x0000_s44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BZ92"/>
  <sheetViews>
    <sheetView zoomScale="85" zoomScaleNormal="85" workbookViewId="0">
      <pane xSplit="8" ySplit="2" topLeftCell="I3" activePane="bottomRight" state="frozen"/>
      <selection activeCell="E1" sqref="E1"/>
      <selection pane="topRight" activeCell="I1" sqref="I1"/>
      <selection pane="bottomLeft" activeCell="E3" sqref="E3"/>
      <selection pane="bottomRight" activeCell="AZ3" sqref="AZ3:AZ6"/>
    </sheetView>
  </sheetViews>
  <sheetFormatPr defaultRowHeight="15" x14ac:dyDescent="0.25"/>
  <cols>
    <col min="1" max="1" width="22.5703125" hidden="1" customWidth="1"/>
    <col min="2" max="2" width="19.5703125" hidden="1" customWidth="1"/>
    <col min="3" max="3" width="18.28515625" hidden="1" customWidth="1"/>
    <col min="4" max="4" width="0" hidden="1" customWidth="1"/>
    <col min="5" max="5" width="22.85546875" customWidth="1"/>
    <col min="6" max="6" width="14.28515625" bestFit="1" customWidth="1"/>
    <col min="9" max="14" width="3.5703125" customWidth="1"/>
    <col min="15" max="15" width="3.5703125" style="66" customWidth="1"/>
    <col min="16" max="21" width="3.5703125" customWidth="1"/>
    <col min="22" max="22" width="3.5703125" style="66" customWidth="1"/>
    <col min="23" max="28" width="3.5703125" customWidth="1"/>
    <col min="29" max="29" width="3.5703125" style="66" customWidth="1"/>
    <col min="30" max="35" width="3.5703125" customWidth="1"/>
    <col min="36" max="36" width="3.5703125" style="66" customWidth="1"/>
    <col min="37" max="39" width="3.5703125" customWidth="1"/>
    <col min="40" max="40" width="8.140625" bestFit="1" customWidth="1"/>
    <col min="41" max="41" width="6.5703125" customWidth="1"/>
    <col min="42" max="42" width="6.85546875" customWidth="1"/>
    <col min="43" max="49" width="5.42578125" customWidth="1"/>
    <col min="50" max="50" width="7.7109375" bestFit="1" customWidth="1"/>
    <col min="51" max="51" width="7.42578125" customWidth="1"/>
    <col min="52" max="52" width="10.7109375" customWidth="1"/>
    <col min="53" max="53" width="6.42578125" bestFit="1" customWidth="1"/>
    <col min="54" max="54" width="7.85546875" bestFit="1" customWidth="1"/>
    <col min="55" max="55" width="6.42578125" bestFit="1" customWidth="1"/>
    <col min="56" max="56" width="7.5703125" bestFit="1" customWidth="1"/>
    <col min="57" max="57" width="10.5703125" bestFit="1" customWidth="1"/>
    <col min="58" max="58" width="11.28515625" customWidth="1"/>
    <col min="59" max="59" width="12.5703125" customWidth="1"/>
    <col min="60" max="60" width="13" bestFit="1" customWidth="1"/>
    <col min="61" max="61" width="12" bestFit="1" customWidth="1"/>
    <col min="62" max="62" width="10.28515625" bestFit="1" customWidth="1"/>
    <col min="63" max="63" width="10.5703125" customWidth="1"/>
    <col min="64" max="64" width="11.42578125" bestFit="1" customWidth="1"/>
    <col min="65" max="66" width="10.28515625" bestFit="1" customWidth="1"/>
    <col min="67" max="67" width="9.28515625" bestFit="1" customWidth="1"/>
    <col min="68" max="68" width="9.85546875" customWidth="1"/>
    <col min="69" max="69" width="21.7109375" customWidth="1"/>
    <col min="70" max="70" width="11.28515625" customWidth="1"/>
    <col min="72" max="72" width="10.28515625" bestFit="1" customWidth="1"/>
    <col min="76" max="77" width="10.28515625" bestFit="1" customWidth="1"/>
  </cols>
  <sheetData>
    <row r="1" spans="1:78" ht="54" customHeight="1" x14ac:dyDescent="0.25">
      <c r="A1" s="1"/>
      <c r="B1" s="1"/>
      <c r="C1" s="1"/>
      <c r="D1" s="1"/>
      <c r="E1" s="4" t="s">
        <v>35</v>
      </c>
      <c r="F1" s="2" t="s">
        <v>0</v>
      </c>
      <c r="G1" s="3" t="s">
        <v>1</v>
      </c>
      <c r="H1" s="4"/>
      <c r="I1" s="5" t="s">
        <v>5</v>
      </c>
      <c r="J1" s="5" t="s">
        <v>6</v>
      </c>
      <c r="K1" s="5" t="s">
        <v>7</v>
      </c>
      <c r="L1" s="6" t="s">
        <v>8</v>
      </c>
      <c r="M1" s="5" t="s">
        <v>2</v>
      </c>
      <c r="N1" s="5" t="s">
        <v>3</v>
      </c>
      <c r="O1" s="58" t="s">
        <v>4</v>
      </c>
      <c r="P1" s="5" t="s">
        <v>5</v>
      </c>
      <c r="Q1" s="5" t="s">
        <v>6</v>
      </c>
      <c r="R1" s="5" t="s">
        <v>7</v>
      </c>
      <c r="S1" s="6" t="s">
        <v>8</v>
      </c>
      <c r="T1" s="5" t="s">
        <v>2</v>
      </c>
      <c r="U1" s="5" t="s">
        <v>3</v>
      </c>
      <c r="V1" s="58" t="s">
        <v>4</v>
      </c>
      <c r="W1" s="5" t="s">
        <v>5</v>
      </c>
      <c r="X1" s="5" t="s">
        <v>6</v>
      </c>
      <c r="Y1" s="5" t="s">
        <v>7</v>
      </c>
      <c r="Z1" s="6" t="s">
        <v>8</v>
      </c>
      <c r="AA1" s="5" t="s">
        <v>2</v>
      </c>
      <c r="AB1" s="5" t="s">
        <v>3</v>
      </c>
      <c r="AC1" s="58" t="s">
        <v>4</v>
      </c>
      <c r="AD1" s="5" t="s">
        <v>5</v>
      </c>
      <c r="AE1" s="5" t="s">
        <v>6</v>
      </c>
      <c r="AF1" s="5" t="s">
        <v>7</v>
      </c>
      <c r="AG1" s="6" t="s">
        <v>8</v>
      </c>
      <c r="AH1" s="5" t="s">
        <v>2</v>
      </c>
      <c r="AI1" s="5" t="s">
        <v>3</v>
      </c>
      <c r="AJ1" s="58" t="s">
        <v>4</v>
      </c>
      <c r="AK1" s="5" t="s">
        <v>5</v>
      </c>
      <c r="AL1" s="5" t="s">
        <v>6</v>
      </c>
      <c r="AM1" s="5" t="s">
        <v>7</v>
      </c>
      <c r="AN1" s="471"/>
      <c r="AO1" s="472"/>
      <c r="AP1" s="7" t="s">
        <v>9</v>
      </c>
      <c r="AQ1" s="467" t="s">
        <v>10</v>
      </c>
      <c r="AR1" s="467" t="s">
        <v>11</v>
      </c>
      <c r="AS1" s="467" t="s">
        <v>12</v>
      </c>
      <c r="AT1" s="467" t="s">
        <v>13</v>
      </c>
      <c r="AU1" s="467" t="s">
        <v>14</v>
      </c>
      <c r="AV1" s="467" t="s">
        <v>15</v>
      </c>
      <c r="AW1" s="467" t="s">
        <v>16</v>
      </c>
      <c r="AX1" s="8"/>
      <c r="AY1" s="1"/>
      <c r="AZ1" s="1" t="s">
        <v>17</v>
      </c>
      <c r="BA1" s="1" t="s">
        <v>37</v>
      </c>
      <c r="BB1" s="1" t="s">
        <v>18</v>
      </c>
      <c r="BC1" s="1" t="s">
        <v>19</v>
      </c>
      <c r="BD1" s="1" t="s">
        <v>20</v>
      </c>
      <c r="BE1" s="9" t="s">
        <v>21</v>
      </c>
      <c r="BF1" s="9" t="s">
        <v>43</v>
      </c>
      <c r="BG1" s="1" t="s">
        <v>42</v>
      </c>
      <c r="BH1" s="1" t="s">
        <v>22</v>
      </c>
      <c r="BI1" s="10" t="s">
        <v>65</v>
      </c>
      <c r="BJ1" t="s">
        <v>60</v>
      </c>
      <c r="BK1" s="11">
        <v>13414.5</v>
      </c>
      <c r="BL1" s="11"/>
      <c r="BN1" s="72"/>
      <c r="BO1" s="72"/>
      <c r="BP1" s="72"/>
    </row>
    <row r="2" spans="1:78" ht="28.5" customHeight="1" thickBot="1" x14ac:dyDescent="0.3">
      <c r="A2" s="12" t="s">
        <v>38</v>
      </c>
      <c r="B2" s="12" t="s">
        <v>39</v>
      </c>
      <c r="C2" s="12" t="s">
        <v>40</v>
      </c>
      <c r="D2" s="12"/>
      <c r="E2" s="12" t="s">
        <v>23</v>
      </c>
      <c r="F2" s="14"/>
      <c r="G2" s="15"/>
      <c r="H2" s="16"/>
      <c r="I2" s="13">
        <v>1</v>
      </c>
      <c r="J2" s="13">
        <v>2</v>
      </c>
      <c r="K2" s="13">
        <v>3</v>
      </c>
      <c r="L2" s="17">
        <v>4</v>
      </c>
      <c r="M2" s="13">
        <v>5</v>
      </c>
      <c r="N2" s="13">
        <v>6</v>
      </c>
      <c r="O2" s="59">
        <v>7</v>
      </c>
      <c r="P2" s="13">
        <v>8</v>
      </c>
      <c r="Q2" s="13">
        <v>9</v>
      </c>
      <c r="R2" s="13">
        <v>10</v>
      </c>
      <c r="S2" s="17">
        <v>11</v>
      </c>
      <c r="T2" s="13">
        <v>12</v>
      </c>
      <c r="U2" s="13">
        <v>13</v>
      </c>
      <c r="V2" s="59">
        <v>14</v>
      </c>
      <c r="W2" s="13">
        <v>15</v>
      </c>
      <c r="X2" s="13">
        <v>16</v>
      </c>
      <c r="Y2" s="13">
        <v>17</v>
      </c>
      <c r="Z2" s="17">
        <v>18</v>
      </c>
      <c r="AA2" s="13">
        <v>19</v>
      </c>
      <c r="AB2" s="13">
        <v>20</v>
      </c>
      <c r="AC2" s="59">
        <v>21</v>
      </c>
      <c r="AD2" s="13">
        <v>22</v>
      </c>
      <c r="AE2" s="13">
        <v>23</v>
      </c>
      <c r="AF2" s="13">
        <v>24</v>
      </c>
      <c r="AG2" s="17">
        <v>25</v>
      </c>
      <c r="AH2" s="13">
        <v>26</v>
      </c>
      <c r="AI2" s="13">
        <v>27</v>
      </c>
      <c r="AJ2" s="59">
        <v>28</v>
      </c>
      <c r="AK2" s="13">
        <v>29</v>
      </c>
      <c r="AL2" s="13">
        <v>30</v>
      </c>
      <c r="AM2" s="13">
        <v>31</v>
      </c>
      <c r="AN2" s="469" t="s">
        <v>24</v>
      </c>
      <c r="AO2" s="470"/>
      <c r="AP2" s="18"/>
      <c r="AQ2" s="468"/>
      <c r="AR2" s="468"/>
      <c r="AS2" s="468"/>
      <c r="AT2" s="468"/>
      <c r="AU2" s="468"/>
      <c r="AV2" s="468"/>
      <c r="AW2" s="468"/>
      <c r="AX2" s="8"/>
      <c r="AY2" s="68"/>
      <c r="AZ2" s="69">
        <f t="shared" ref="AZ2:BI2" si="0">SUM(AZ3:AZ90)</f>
        <v>35883.333333333336</v>
      </c>
      <c r="BA2" s="69">
        <f t="shared" si="0"/>
        <v>0</v>
      </c>
      <c r="BB2" s="69">
        <f t="shared" si="0"/>
        <v>0</v>
      </c>
      <c r="BC2" s="69">
        <f t="shared" si="0"/>
        <v>0</v>
      </c>
      <c r="BD2" s="69">
        <f t="shared" si="0"/>
        <v>0</v>
      </c>
      <c r="BE2" s="69">
        <f t="shared" si="0"/>
        <v>35883.333333333336</v>
      </c>
      <c r="BF2" s="69">
        <f t="shared" si="0"/>
        <v>0</v>
      </c>
      <c r="BG2" s="69">
        <f t="shared" si="0"/>
        <v>0</v>
      </c>
      <c r="BH2" s="69">
        <f t="shared" si="0"/>
        <v>33719.369999999995</v>
      </c>
      <c r="BI2" s="69">
        <f t="shared" si="0"/>
        <v>2163.9633333333345</v>
      </c>
      <c r="BJ2" s="11">
        <f>BK1/30</f>
        <v>447.15</v>
      </c>
      <c r="BK2" s="77"/>
      <c r="BL2" s="74">
        <v>0.14000000000000001</v>
      </c>
      <c r="BM2" s="74">
        <v>0.01</v>
      </c>
      <c r="BO2">
        <f>BN2/30</f>
        <v>0</v>
      </c>
    </row>
    <row r="3" spans="1:78" ht="51" customHeight="1" thickTop="1" thickBot="1" x14ac:dyDescent="0.3">
      <c r="A3" s="411">
        <v>27229153966</v>
      </c>
      <c r="B3" s="411">
        <v>5373609014</v>
      </c>
      <c r="C3" s="411"/>
      <c r="D3" s="411"/>
      <c r="E3" s="426" t="s">
        <v>29</v>
      </c>
      <c r="F3" s="441">
        <v>13000</v>
      </c>
      <c r="G3" s="432">
        <f>F3/225</f>
        <v>57.777777777777779</v>
      </c>
      <c r="H3" s="19" t="s">
        <v>25</v>
      </c>
      <c r="I3" s="20" t="s">
        <v>36</v>
      </c>
      <c r="J3" s="20" t="s">
        <v>36</v>
      </c>
      <c r="K3" s="20" t="s">
        <v>36</v>
      </c>
      <c r="L3" s="37" t="s">
        <v>36</v>
      </c>
      <c r="M3" s="20" t="s">
        <v>36</v>
      </c>
      <c r="N3" s="20" t="s">
        <v>36</v>
      </c>
      <c r="O3" s="20" t="s">
        <v>36</v>
      </c>
      <c r="P3" s="21" t="s">
        <v>36</v>
      </c>
      <c r="Q3" s="20" t="s">
        <v>36</v>
      </c>
      <c r="R3" s="20" t="s">
        <v>36</v>
      </c>
      <c r="S3" s="29" t="s">
        <v>36</v>
      </c>
      <c r="T3" s="20" t="s">
        <v>36</v>
      </c>
      <c r="U3" s="20">
        <v>7.5</v>
      </c>
      <c r="V3" s="20">
        <v>7.5</v>
      </c>
      <c r="W3" s="20">
        <v>7.5</v>
      </c>
      <c r="X3" s="20" t="s">
        <v>36</v>
      </c>
      <c r="Y3" s="20" t="s">
        <v>36</v>
      </c>
      <c r="Z3" s="29" t="s">
        <v>36</v>
      </c>
      <c r="AA3" s="20">
        <v>7.5</v>
      </c>
      <c r="AB3" s="20">
        <v>7.5</v>
      </c>
      <c r="AC3" s="20">
        <v>7.5</v>
      </c>
      <c r="AD3" s="20">
        <v>7.5</v>
      </c>
      <c r="AE3" s="20">
        <v>7.5</v>
      </c>
      <c r="AF3" s="20">
        <v>7.5</v>
      </c>
      <c r="AG3" s="29" t="s">
        <v>36</v>
      </c>
      <c r="AH3" s="20" t="s">
        <v>36</v>
      </c>
      <c r="AI3" s="20" t="s">
        <v>36</v>
      </c>
      <c r="AJ3" s="20" t="s">
        <v>36</v>
      </c>
      <c r="AK3" s="20" t="s">
        <v>36</v>
      </c>
      <c r="AL3" s="20" t="s">
        <v>36</v>
      </c>
      <c r="AM3" s="20" t="s">
        <v>36</v>
      </c>
      <c r="AN3" s="20"/>
      <c r="AO3" s="20">
        <f>COUNTIF(I3:AM3,"&gt;0")</f>
        <v>9</v>
      </c>
      <c r="AP3" s="435"/>
      <c r="AQ3" s="25">
        <f>SUM(I3:AM3)/7.5</f>
        <v>9</v>
      </c>
      <c r="AR3" s="25">
        <f>COUNTIF(I3:AM3,"h")</f>
        <v>0</v>
      </c>
      <c r="AS3" s="25">
        <f>COUNTIF(I3:AM3,"ik")</f>
        <v>0</v>
      </c>
      <c r="AT3" s="25">
        <f>COUNTIF(J3:AN3,"İZ")</f>
        <v>0</v>
      </c>
      <c r="AU3" s="25">
        <f>COUNTIF(J3:AN3,"R")</f>
        <v>0</v>
      </c>
      <c r="AV3" s="25">
        <f>COUNTIF(K3:AO3,"y")</f>
        <v>20</v>
      </c>
      <c r="AW3" s="25">
        <f>IF((AQ3+AR3+AS3+AT3)&gt;30,30,(AQ3+AR3+AS3+AT3))</f>
        <v>9</v>
      </c>
      <c r="AX3" s="25">
        <f>(AW3)*G3*7.5</f>
        <v>3900</v>
      </c>
      <c r="AY3" s="415"/>
      <c r="AZ3" s="439">
        <f>SUM(AX3:AX5)</f>
        <v>3900</v>
      </c>
      <c r="BA3" s="415"/>
      <c r="BB3" s="415">
        <v>0</v>
      </c>
      <c r="BC3" s="415"/>
      <c r="BD3" s="418"/>
      <c r="BE3" s="420">
        <f>AZ3-BA3-BB3-BC3+BD3</f>
        <v>3900</v>
      </c>
      <c r="BF3" s="424"/>
      <c r="BG3" s="415">
        <f>IF(AQ4&gt;22,22.5,AQ4)*BF3</f>
        <v>0</v>
      </c>
      <c r="BH3" s="415">
        <v>4013.34</v>
      </c>
      <c r="BI3" s="462">
        <f>BE3-BH3</f>
        <v>-113.34000000000015</v>
      </c>
      <c r="BJ3" s="75" t="s">
        <v>44</v>
      </c>
      <c r="BK3" s="75" t="s">
        <v>45</v>
      </c>
      <c r="BL3" s="75" t="s">
        <v>46</v>
      </c>
      <c r="BM3" s="75" t="s">
        <v>47</v>
      </c>
      <c r="BN3" s="75" t="s">
        <v>48</v>
      </c>
      <c r="BO3" s="75" t="s">
        <v>49</v>
      </c>
      <c r="BP3" s="75" t="s">
        <v>50</v>
      </c>
      <c r="BQ3" s="75" t="s">
        <v>51</v>
      </c>
      <c r="BR3" s="75" t="s">
        <v>52</v>
      </c>
      <c r="BS3" s="75" t="s">
        <v>53</v>
      </c>
      <c r="BT3" s="75" t="s">
        <v>54</v>
      </c>
      <c r="BU3" s="75" t="s">
        <v>55</v>
      </c>
      <c r="BV3" s="75" t="s">
        <v>56</v>
      </c>
      <c r="BW3" s="75" t="s">
        <v>57</v>
      </c>
      <c r="BX3" s="75" t="s">
        <v>58</v>
      </c>
      <c r="BY3" s="75" t="s">
        <v>59</v>
      </c>
      <c r="BZ3" s="75"/>
    </row>
    <row r="4" spans="1:78" ht="17.25" customHeight="1" thickTop="1" x14ac:dyDescent="0.25">
      <c r="A4" s="412"/>
      <c r="B4" s="412"/>
      <c r="C4" s="412"/>
      <c r="D4" s="412"/>
      <c r="E4" s="427"/>
      <c r="F4" s="442"/>
      <c r="G4" s="433"/>
      <c r="H4" s="26" t="s">
        <v>26</v>
      </c>
      <c r="I4" s="27"/>
      <c r="J4" s="28"/>
      <c r="K4" s="28"/>
      <c r="L4" s="37"/>
      <c r="M4" s="28"/>
      <c r="N4" s="28"/>
      <c r="O4" s="61"/>
      <c r="P4" s="27"/>
      <c r="Q4" s="27"/>
      <c r="R4" s="27"/>
      <c r="S4" s="29"/>
      <c r="T4" s="27"/>
      <c r="U4" s="27"/>
      <c r="V4" s="61"/>
      <c r="W4" s="27"/>
      <c r="X4" s="27"/>
      <c r="Y4" s="27"/>
      <c r="Z4" s="29"/>
      <c r="AA4" s="27"/>
      <c r="AB4" s="27"/>
      <c r="AC4" s="61"/>
      <c r="AD4" s="27"/>
      <c r="AE4" s="27"/>
      <c r="AF4" s="27"/>
      <c r="AG4" s="29"/>
      <c r="AH4" s="27"/>
      <c r="AI4" s="27"/>
      <c r="AJ4" s="61"/>
      <c r="AK4" s="30"/>
      <c r="AL4" s="30"/>
      <c r="AM4" s="31"/>
      <c r="AN4" s="32"/>
      <c r="AO4" s="20">
        <f>COUNTIF(I4:AM4,"&gt;7")</f>
        <v>0</v>
      </c>
      <c r="AP4" s="436"/>
      <c r="AQ4" s="33">
        <f>SUM(I4:AM4)</f>
        <v>0</v>
      </c>
      <c r="AR4" s="33"/>
      <c r="AS4" s="33"/>
      <c r="AT4" s="33"/>
      <c r="AU4" s="33"/>
      <c r="AV4" s="33"/>
      <c r="AW4" s="33">
        <f>AQ4*1.5</f>
        <v>0</v>
      </c>
      <c r="AX4" s="33">
        <f>AQ4*G3*1.5</f>
        <v>0</v>
      </c>
      <c r="AY4" s="415"/>
      <c r="AZ4" s="439"/>
      <c r="BA4" s="415"/>
      <c r="BB4" s="415"/>
      <c r="BC4" s="415"/>
      <c r="BD4" s="418"/>
      <c r="BE4" s="421"/>
      <c r="BF4" s="424"/>
      <c r="BG4" s="415"/>
      <c r="BH4" s="415"/>
      <c r="BI4" s="462"/>
      <c r="BJ4" s="11">
        <f>BK1/30*14</f>
        <v>6260.0999999999995</v>
      </c>
      <c r="BK4" s="76">
        <f>BJ4</f>
        <v>6260.0999999999995</v>
      </c>
      <c r="BL4" s="76">
        <f>BJ4*BL2</f>
        <v>876.41399999999999</v>
      </c>
      <c r="BM4" s="76">
        <f>BK4*BM2</f>
        <v>62.600999999999999</v>
      </c>
      <c r="BN4" s="76">
        <f>BJ4-BL4-BM4</f>
        <v>5321.085</v>
      </c>
      <c r="BO4" s="76">
        <f>BN4*15%</f>
        <v>798.16274999999996</v>
      </c>
      <c r="BP4" s="76">
        <f>BK1*0.85</f>
        <v>11402.324999999999</v>
      </c>
      <c r="BQ4" s="76">
        <f>BP4*0.15</f>
        <v>1710.3487499999999</v>
      </c>
      <c r="BR4" s="76">
        <f>BQ4-BO4</f>
        <v>912.18599999999992</v>
      </c>
      <c r="BS4" s="76">
        <f>BJ4*0.759/100</f>
        <v>47.514158999999999</v>
      </c>
      <c r="BT4" s="76">
        <f>BK1</f>
        <v>13414.5</v>
      </c>
      <c r="BU4" s="76">
        <f>BT4*0.759/100</f>
        <v>101.81605499999999</v>
      </c>
      <c r="BV4" s="76">
        <f>BS4-BU4</f>
        <v>-54.301895999999992</v>
      </c>
      <c r="BW4" s="76">
        <f>BL4+BM4+BR4+BV4</f>
        <v>1796.8991040000001</v>
      </c>
      <c r="BX4" s="76">
        <f>BJ4-BW4</f>
        <v>4463.2008959999994</v>
      </c>
      <c r="BY4" s="76"/>
      <c r="BZ4" s="76"/>
    </row>
    <row r="5" spans="1:78" x14ac:dyDescent="0.25">
      <c r="A5" s="412"/>
      <c r="B5" s="412"/>
      <c r="C5" s="412"/>
      <c r="D5" s="412"/>
      <c r="E5" s="427"/>
      <c r="F5" s="442"/>
      <c r="G5" s="433"/>
      <c r="H5" s="36" t="s">
        <v>27</v>
      </c>
      <c r="I5" s="28"/>
      <c r="J5" s="28"/>
      <c r="K5" s="28"/>
      <c r="L5" s="37"/>
      <c r="M5" s="28"/>
      <c r="N5" s="28"/>
      <c r="O5" s="62"/>
      <c r="P5" s="28"/>
      <c r="Q5" s="28"/>
      <c r="R5" s="28"/>
      <c r="S5" s="37"/>
      <c r="T5" s="28"/>
      <c r="U5" s="28"/>
      <c r="V5" s="62"/>
      <c r="W5" s="28"/>
      <c r="X5" s="28"/>
      <c r="Y5" s="28"/>
      <c r="Z5" s="37"/>
      <c r="AA5" s="28"/>
      <c r="AB5" s="28"/>
      <c r="AC5" s="62"/>
      <c r="AD5" s="28"/>
      <c r="AE5" s="28"/>
      <c r="AF5" s="28"/>
      <c r="AG5" s="37"/>
      <c r="AH5" s="28"/>
      <c r="AI5" s="28"/>
      <c r="AJ5" s="62"/>
      <c r="AK5" s="38"/>
      <c r="AL5" s="38"/>
      <c r="AM5" s="39"/>
      <c r="AN5" s="40"/>
      <c r="AO5" s="41"/>
      <c r="AP5" s="436"/>
      <c r="AQ5" s="33">
        <f>SUM(I5:AM5)</f>
        <v>0</v>
      </c>
      <c r="AR5" s="42"/>
      <c r="AS5" s="42"/>
      <c r="AT5" s="42"/>
      <c r="AU5" s="42"/>
      <c r="AV5" s="42"/>
      <c r="AW5" s="33">
        <f>AQ5*2</f>
        <v>0</v>
      </c>
      <c r="AX5" s="42">
        <f>AQ5*G3*2</f>
        <v>0</v>
      </c>
      <c r="AY5" s="415"/>
      <c r="AZ5" s="439"/>
      <c r="BA5" s="415"/>
      <c r="BB5" s="415"/>
      <c r="BC5" s="415"/>
      <c r="BD5" s="418"/>
      <c r="BE5" s="421"/>
      <c r="BF5" s="424"/>
      <c r="BG5" s="415"/>
      <c r="BH5" s="415"/>
      <c r="BI5" s="462"/>
      <c r="BJ5" s="11"/>
      <c r="BL5">
        <f>BN2*BL2</f>
        <v>0</v>
      </c>
      <c r="BM5">
        <f>BN2*BM2</f>
        <v>0</v>
      </c>
    </row>
    <row r="6" spans="1:78" ht="15.75" thickBot="1" x14ac:dyDescent="0.3">
      <c r="A6" s="413"/>
      <c r="B6" s="413"/>
      <c r="C6" s="413"/>
      <c r="D6" s="413"/>
      <c r="E6" s="428"/>
      <c r="F6" s="443"/>
      <c r="G6" s="434"/>
      <c r="H6" s="43"/>
      <c r="I6" s="44"/>
      <c r="J6" s="44"/>
      <c r="K6" s="44"/>
      <c r="L6" s="45"/>
      <c r="M6" s="44"/>
      <c r="N6" s="44"/>
      <c r="O6" s="63"/>
      <c r="P6" s="44"/>
      <c r="Q6" s="44"/>
      <c r="R6" s="44"/>
      <c r="S6" s="45"/>
      <c r="T6" s="44"/>
      <c r="U6" s="44"/>
      <c r="V6" s="63"/>
      <c r="W6" s="44"/>
      <c r="X6" s="44"/>
      <c r="Y6" s="44"/>
      <c r="Z6" s="45"/>
      <c r="AA6" s="44"/>
      <c r="AB6" s="44"/>
      <c r="AC6" s="63"/>
      <c r="AD6" s="44"/>
      <c r="AE6" s="44"/>
      <c r="AF6" s="44"/>
      <c r="AG6" s="45"/>
      <c r="AH6" s="44"/>
      <c r="AI6" s="44"/>
      <c r="AJ6" s="63"/>
      <c r="AK6" s="44"/>
      <c r="AL6" s="44"/>
      <c r="AM6" s="44"/>
      <c r="AN6" s="46" t="s">
        <v>28</v>
      </c>
      <c r="AO6" s="47">
        <f>AO3+AO4</f>
        <v>9</v>
      </c>
      <c r="AP6" s="437"/>
      <c r="AQ6" s="48"/>
      <c r="AR6" s="48"/>
      <c r="AS6" s="48"/>
      <c r="AT6" s="48"/>
      <c r="AU6" s="48"/>
      <c r="AV6" s="48"/>
      <c r="AW6" s="48"/>
      <c r="AX6" s="48"/>
      <c r="AY6" s="416"/>
      <c r="AZ6" s="440"/>
      <c r="BA6" s="416"/>
      <c r="BB6" s="416"/>
      <c r="BC6" s="416"/>
      <c r="BD6" s="419"/>
      <c r="BE6" s="422"/>
      <c r="BF6" s="425"/>
      <c r="BG6" s="416"/>
      <c r="BH6" s="416"/>
      <c r="BI6" s="463"/>
      <c r="BJ6" s="11"/>
      <c r="BK6" s="57"/>
      <c r="BL6" s="11"/>
      <c r="BM6" s="57"/>
    </row>
    <row r="7" spans="1:78" ht="16.5" thickTop="1" thickBot="1" x14ac:dyDescent="0.3">
      <c r="A7" s="411">
        <v>54367665204</v>
      </c>
      <c r="B7" s="411">
        <v>5325138612</v>
      </c>
      <c r="C7" s="411"/>
      <c r="D7" s="411"/>
      <c r="E7" s="426" t="s">
        <v>30</v>
      </c>
      <c r="F7" s="441">
        <v>25000</v>
      </c>
      <c r="G7" s="432">
        <f>F7/225</f>
        <v>111.11111111111111</v>
      </c>
      <c r="H7" s="19" t="s">
        <v>25</v>
      </c>
      <c r="I7" s="20" t="s">
        <v>36</v>
      </c>
      <c r="J7" s="20" t="s">
        <v>36</v>
      </c>
      <c r="K7" s="20" t="s">
        <v>36</v>
      </c>
      <c r="L7" s="22" t="s">
        <v>36</v>
      </c>
      <c r="M7" s="20" t="s">
        <v>36</v>
      </c>
      <c r="N7" s="20" t="s">
        <v>36</v>
      </c>
      <c r="O7" s="60" t="s">
        <v>36</v>
      </c>
      <c r="P7" s="20" t="s">
        <v>36</v>
      </c>
      <c r="Q7" s="20" t="s">
        <v>36</v>
      </c>
      <c r="R7" s="20" t="s">
        <v>36</v>
      </c>
      <c r="S7" s="22" t="s">
        <v>36</v>
      </c>
      <c r="T7" s="20" t="s">
        <v>36</v>
      </c>
      <c r="U7" s="21" t="s">
        <v>36</v>
      </c>
      <c r="V7" s="60" t="s">
        <v>36</v>
      </c>
      <c r="W7" s="20" t="s">
        <v>36</v>
      </c>
      <c r="X7" s="20" t="s">
        <v>36</v>
      </c>
      <c r="Y7" s="20" t="s">
        <v>36</v>
      </c>
      <c r="Z7" s="22" t="s">
        <v>36</v>
      </c>
      <c r="AA7" s="20" t="s">
        <v>36</v>
      </c>
      <c r="AB7" s="20" t="s">
        <v>36</v>
      </c>
      <c r="AC7" s="60" t="s">
        <v>36</v>
      </c>
      <c r="AD7" s="20" t="s">
        <v>36</v>
      </c>
      <c r="AE7" s="20">
        <v>7.5</v>
      </c>
      <c r="AF7" s="20">
        <v>3.75</v>
      </c>
      <c r="AG7" s="22" t="s">
        <v>36</v>
      </c>
      <c r="AH7" s="20" t="s">
        <v>36</v>
      </c>
      <c r="AI7" s="20" t="s">
        <v>36</v>
      </c>
      <c r="AJ7" s="60" t="s">
        <v>36</v>
      </c>
      <c r="AK7" s="20" t="s">
        <v>36</v>
      </c>
      <c r="AL7" s="20" t="s">
        <v>36</v>
      </c>
      <c r="AM7" s="20" t="s">
        <v>36</v>
      </c>
      <c r="AN7" s="20"/>
      <c r="AO7" s="20">
        <f>COUNTIF(I7:AM7,"&gt;0")</f>
        <v>2</v>
      </c>
      <c r="AP7" s="435"/>
      <c r="AQ7" s="25">
        <f>SUM(I7:AM7)/7.5</f>
        <v>1.5</v>
      </c>
      <c r="AR7" s="25">
        <f>COUNTIF(I7:AM7,"h")</f>
        <v>0</v>
      </c>
      <c r="AS7" s="25">
        <f>COUNTIF(I7:AM7,"ik")</f>
        <v>0</v>
      </c>
      <c r="AT7" s="25">
        <f>COUNTIF(J7:AN7,"İZ")</f>
        <v>0</v>
      </c>
      <c r="AU7" s="25">
        <f>COUNTIF(J7:AN7,"R")</f>
        <v>0</v>
      </c>
      <c r="AV7" s="25">
        <f>COUNTIF(K7:AO7,"y")</f>
        <v>27</v>
      </c>
      <c r="AW7" s="25">
        <f>IF((AQ7+AR7+AS7+AT7)&gt;30,30,(AQ7+AR7+AS7+AT7))</f>
        <v>1.5</v>
      </c>
      <c r="AX7" s="25">
        <f>(AW7)*G7*7.5</f>
        <v>1250.0000000000002</v>
      </c>
      <c r="AY7" s="414"/>
      <c r="AZ7" s="438">
        <f>SUM(AX7:AX9)</f>
        <v>1250.0000000000002</v>
      </c>
      <c r="BA7" s="414"/>
      <c r="BB7" s="414">
        <v>0</v>
      </c>
      <c r="BC7" s="414"/>
      <c r="BD7" s="417"/>
      <c r="BE7" s="420">
        <f>AZ7-BA7-BB7-BC7+BD7</f>
        <v>1250.0000000000002</v>
      </c>
      <c r="BF7" s="423"/>
      <c r="BG7" s="414"/>
      <c r="BH7" s="415">
        <v>1720</v>
      </c>
      <c r="BI7" s="462">
        <f>BE7-BH7</f>
        <v>-469.99999999999977</v>
      </c>
      <c r="BJ7" s="11"/>
      <c r="BK7" s="57"/>
      <c r="BP7" s="57"/>
    </row>
    <row r="8" spans="1:78" ht="15.75" thickTop="1" x14ac:dyDescent="0.25">
      <c r="A8" s="412"/>
      <c r="B8" s="412"/>
      <c r="C8" s="412"/>
      <c r="D8" s="412"/>
      <c r="E8" s="427"/>
      <c r="F8" s="442"/>
      <c r="G8" s="433"/>
      <c r="H8" s="26" t="s">
        <v>26</v>
      </c>
      <c r="I8" s="27"/>
      <c r="J8" s="27"/>
      <c r="K8" s="27"/>
      <c r="L8" s="29"/>
      <c r="M8" s="27"/>
      <c r="N8" s="27"/>
      <c r="O8" s="61"/>
      <c r="P8" s="27"/>
      <c r="Q8" s="27"/>
      <c r="R8" s="27"/>
      <c r="S8" s="29"/>
      <c r="T8" s="27"/>
      <c r="U8" s="27"/>
      <c r="V8" s="61"/>
      <c r="W8" s="27"/>
      <c r="X8" s="27"/>
      <c r="Y8" s="27"/>
      <c r="Z8" s="29"/>
      <c r="AA8" s="27"/>
      <c r="AB8" s="27"/>
      <c r="AC8" s="61"/>
      <c r="AD8" s="27"/>
      <c r="AE8" s="27"/>
      <c r="AF8" s="27"/>
      <c r="AG8" s="29"/>
      <c r="AH8" s="27"/>
      <c r="AI8" s="27"/>
      <c r="AJ8" s="61"/>
      <c r="AK8" s="30"/>
      <c r="AL8" s="30"/>
      <c r="AM8" s="31"/>
      <c r="AN8" s="32"/>
      <c r="AO8" s="20">
        <f>COUNTIF(I8:AM8,"&gt;7")</f>
        <v>0</v>
      </c>
      <c r="AP8" s="436"/>
      <c r="AQ8" s="33">
        <f>SUM(I8:AM8)</f>
        <v>0</v>
      </c>
      <c r="AR8" s="33"/>
      <c r="AS8" s="33"/>
      <c r="AT8" s="33"/>
      <c r="AU8" s="33"/>
      <c r="AV8" s="33"/>
      <c r="AW8" s="33">
        <f>AQ8*1.5</f>
        <v>0</v>
      </c>
      <c r="AX8" s="33">
        <f>AQ8*G7*1.5</f>
        <v>0</v>
      </c>
      <c r="AY8" s="415"/>
      <c r="AZ8" s="439"/>
      <c r="BA8" s="415"/>
      <c r="BB8" s="415"/>
      <c r="BC8" s="415"/>
      <c r="BD8" s="418"/>
      <c r="BE8" s="421"/>
      <c r="BF8" s="424"/>
      <c r="BG8" s="415"/>
      <c r="BH8" s="415"/>
      <c r="BI8" s="462"/>
      <c r="BJ8" s="11"/>
      <c r="BK8" s="57"/>
      <c r="BL8" s="57"/>
    </row>
    <row r="9" spans="1:78" x14ac:dyDescent="0.25">
      <c r="A9" s="412"/>
      <c r="B9" s="412"/>
      <c r="C9" s="412"/>
      <c r="D9" s="412"/>
      <c r="E9" s="427"/>
      <c r="F9" s="442"/>
      <c r="G9" s="433"/>
      <c r="H9" s="36" t="s">
        <v>27</v>
      </c>
      <c r="I9" s="28"/>
      <c r="J9" s="28"/>
      <c r="K9" s="28"/>
      <c r="L9" s="37"/>
      <c r="M9" s="28"/>
      <c r="N9" s="28"/>
      <c r="O9" s="62"/>
      <c r="P9" s="28"/>
      <c r="Q9" s="28"/>
      <c r="R9" s="28"/>
      <c r="S9" s="37"/>
      <c r="T9" s="28"/>
      <c r="U9" s="28"/>
      <c r="V9" s="62"/>
      <c r="W9" s="28"/>
      <c r="X9" s="28"/>
      <c r="Y9" s="28"/>
      <c r="Z9" s="37"/>
      <c r="AA9" s="49"/>
      <c r="AB9" s="28"/>
      <c r="AC9" s="62"/>
      <c r="AD9" s="28"/>
      <c r="AE9" s="28"/>
      <c r="AF9" s="28"/>
      <c r="AG9" s="37"/>
      <c r="AH9" s="28"/>
      <c r="AI9" s="28"/>
      <c r="AJ9" s="62"/>
      <c r="AK9" s="38"/>
      <c r="AL9" s="38"/>
      <c r="AM9" s="39"/>
      <c r="AN9" s="40"/>
      <c r="AO9" s="41"/>
      <c r="AP9" s="436"/>
      <c r="AQ9" s="33">
        <f>SUM(I9:AM9)</f>
        <v>0</v>
      </c>
      <c r="AR9" s="42"/>
      <c r="AS9" s="42"/>
      <c r="AT9" s="42"/>
      <c r="AU9" s="42"/>
      <c r="AV9" s="42"/>
      <c r="AW9" s="33">
        <f>AQ9*2</f>
        <v>0</v>
      </c>
      <c r="AX9" s="42">
        <f>AQ9*G7*2</f>
        <v>0</v>
      </c>
      <c r="AY9" s="415"/>
      <c r="AZ9" s="439"/>
      <c r="BA9" s="415"/>
      <c r="BB9" s="415"/>
      <c r="BC9" s="415"/>
      <c r="BD9" s="418"/>
      <c r="BE9" s="421"/>
      <c r="BF9" s="424"/>
      <c r="BG9" s="415"/>
      <c r="BH9" s="415"/>
      <c r="BI9" s="462"/>
      <c r="BJ9" s="11"/>
    </row>
    <row r="10" spans="1:78" ht="15.75" thickBot="1" x14ac:dyDescent="0.3">
      <c r="A10" s="413"/>
      <c r="B10" s="413"/>
      <c r="C10" s="413"/>
      <c r="D10" s="413"/>
      <c r="E10" s="428"/>
      <c r="F10" s="443"/>
      <c r="G10" s="434"/>
      <c r="H10" s="43"/>
      <c r="I10" s="44"/>
      <c r="J10" s="44"/>
      <c r="K10" s="44"/>
      <c r="L10" s="45"/>
      <c r="M10" s="44"/>
      <c r="N10" s="44"/>
      <c r="O10" s="63"/>
      <c r="P10" s="44"/>
      <c r="Q10" s="44"/>
      <c r="R10" s="44"/>
      <c r="S10" s="45"/>
      <c r="T10" s="44"/>
      <c r="U10" s="44"/>
      <c r="V10" s="63"/>
      <c r="W10" s="44"/>
      <c r="X10" s="44"/>
      <c r="Y10" s="44"/>
      <c r="Z10" s="45"/>
      <c r="AA10" s="44"/>
      <c r="AB10" s="44"/>
      <c r="AC10" s="63"/>
      <c r="AD10" s="44"/>
      <c r="AE10" s="44"/>
      <c r="AF10" s="44"/>
      <c r="AG10" s="45"/>
      <c r="AH10" s="44"/>
      <c r="AI10" s="44"/>
      <c r="AJ10" s="63"/>
      <c r="AK10" s="44"/>
      <c r="AL10" s="44"/>
      <c r="AM10" s="44"/>
      <c r="AN10" s="46" t="s">
        <v>28</v>
      </c>
      <c r="AO10" s="47">
        <f>AO7+AO8</f>
        <v>2</v>
      </c>
      <c r="AP10" s="437"/>
      <c r="AQ10" s="48"/>
      <c r="AR10" s="48"/>
      <c r="AS10" s="48"/>
      <c r="AT10" s="48"/>
      <c r="AU10" s="48"/>
      <c r="AV10" s="48"/>
      <c r="AW10" s="48"/>
      <c r="AX10" s="48"/>
      <c r="AY10" s="416"/>
      <c r="AZ10" s="440"/>
      <c r="BA10" s="416"/>
      <c r="BB10" s="416"/>
      <c r="BC10" s="416"/>
      <c r="BD10" s="419"/>
      <c r="BE10" s="422"/>
      <c r="BF10" s="425"/>
      <c r="BG10" s="416"/>
      <c r="BH10" s="416"/>
      <c r="BI10" s="463"/>
      <c r="BJ10" s="11"/>
      <c r="BK10" s="11"/>
    </row>
    <row r="11" spans="1:78" ht="16.5" thickTop="1" thickBot="1" x14ac:dyDescent="0.3">
      <c r="A11" s="411">
        <v>11141686312</v>
      </c>
      <c r="B11" s="411">
        <v>5362531997</v>
      </c>
      <c r="C11" s="411"/>
      <c r="D11" s="411"/>
      <c r="E11" s="426" t="s">
        <v>31</v>
      </c>
      <c r="F11" s="441">
        <v>15000</v>
      </c>
      <c r="G11" s="432">
        <f>F11/225</f>
        <v>66.666666666666671</v>
      </c>
      <c r="H11" s="19" t="s">
        <v>25</v>
      </c>
      <c r="I11" s="21" t="s">
        <v>36</v>
      </c>
      <c r="J11" s="20" t="s">
        <v>36</v>
      </c>
      <c r="K11" s="20">
        <v>7.5</v>
      </c>
      <c r="L11" s="22" t="s">
        <v>36</v>
      </c>
      <c r="M11" s="20">
        <v>7.5</v>
      </c>
      <c r="N11" s="20">
        <v>7.5</v>
      </c>
      <c r="O11" s="60">
        <v>7.5</v>
      </c>
      <c r="P11" s="20">
        <v>7.5</v>
      </c>
      <c r="Q11" s="20" t="s">
        <v>36</v>
      </c>
      <c r="R11" s="20" t="s">
        <v>36</v>
      </c>
      <c r="S11" s="22" t="s">
        <v>36</v>
      </c>
      <c r="T11" s="20" t="s">
        <v>36</v>
      </c>
      <c r="U11" s="20">
        <v>7.5</v>
      </c>
      <c r="V11" s="60">
        <v>7.5</v>
      </c>
      <c r="W11" s="20">
        <v>7.5</v>
      </c>
      <c r="X11" s="20" t="s">
        <v>36</v>
      </c>
      <c r="Y11" s="20" t="s">
        <v>36</v>
      </c>
      <c r="Z11" s="22" t="s">
        <v>36</v>
      </c>
      <c r="AA11" s="20">
        <v>7.5</v>
      </c>
      <c r="AB11" s="20">
        <v>7.5</v>
      </c>
      <c r="AC11" s="60">
        <v>7.5</v>
      </c>
      <c r="AD11" s="20">
        <v>7.5</v>
      </c>
      <c r="AE11" s="20">
        <v>7.5</v>
      </c>
      <c r="AF11" s="20">
        <v>7.5</v>
      </c>
      <c r="AG11" s="22" t="s">
        <v>61</v>
      </c>
      <c r="AH11" s="20" t="s">
        <v>36</v>
      </c>
      <c r="AI11" s="20" t="s">
        <v>36</v>
      </c>
      <c r="AJ11" s="60" t="s">
        <v>36</v>
      </c>
      <c r="AK11" s="20" t="s">
        <v>36</v>
      </c>
      <c r="AL11" s="20" t="s">
        <v>36</v>
      </c>
      <c r="AM11" s="20" t="s">
        <v>36</v>
      </c>
      <c r="AN11" s="20"/>
      <c r="AO11" s="20">
        <f>COUNTIF(I11:AM11,"&gt;0")</f>
        <v>14</v>
      </c>
      <c r="AP11" s="435"/>
      <c r="AQ11" s="25">
        <f>SUM(I11:AM11)/7.5</f>
        <v>14</v>
      </c>
      <c r="AR11" s="25">
        <f>COUNTIF(I11:AM11,"h")</f>
        <v>1</v>
      </c>
      <c r="AS11" s="25">
        <f>COUNTIF(I11:AM11,"ik")</f>
        <v>0</v>
      </c>
      <c r="AT11" s="25">
        <f>COUNTIF(J11:AN11,"İZ")</f>
        <v>0</v>
      </c>
      <c r="AU11" s="25">
        <f>COUNTIF(J11:AN11,"R")</f>
        <v>0</v>
      </c>
      <c r="AV11" s="25">
        <f>COUNTIF(K11:AO11,"y")</f>
        <v>14</v>
      </c>
      <c r="AW11" s="25">
        <f>IF((AQ11+AR11+AS11+AT11)&gt;30,30,(AQ11+AR11+AS11+AT11))</f>
        <v>15</v>
      </c>
      <c r="AX11" s="25">
        <f>(AW11)*G11*7.5</f>
        <v>7500.0000000000009</v>
      </c>
      <c r="AY11" s="414"/>
      <c r="AZ11" s="438">
        <f>SUM(AX11:AX13)</f>
        <v>7500.0000000000009</v>
      </c>
      <c r="BA11" s="414"/>
      <c r="BB11" s="414">
        <v>0</v>
      </c>
      <c r="BC11" s="414"/>
      <c r="BD11" s="417"/>
      <c r="BE11" s="420">
        <f>AZ11-BA11-BB11-BC11+BD11</f>
        <v>7500.0000000000009</v>
      </c>
      <c r="BF11" s="423"/>
      <c r="BG11" s="464"/>
      <c r="BH11" s="415">
        <v>5554.44</v>
      </c>
      <c r="BI11" s="462">
        <f>BE11-BH11</f>
        <v>1945.5600000000013</v>
      </c>
      <c r="BJ11" s="72"/>
      <c r="BK11" s="72"/>
      <c r="BL11" s="72"/>
      <c r="BM11" s="72"/>
    </row>
    <row r="12" spans="1:78" ht="15.75" thickTop="1" x14ac:dyDescent="0.25">
      <c r="A12" s="412"/>
      <c r="B12" s="412"/>
      <c r="C12" s="412"/>
      <c r="D12" s="412"/>
      <c r="E12" s="427"/>
      <c r="F12" s="442"/>
      <c r="G12" s="433"/>
      <c r="H12" s="26" t="s">
        <v>26</v>
      </c>
      <c r="I12" s="27"/>
      <c r="J12" s="27"/>
      <c r="K12" s="27"/>
      <c r="L12" s="29"/>
      <c r="M12" s="27"/>
      <c r="N12" s="27"/>
      <c r="O12" s="61"/>
      <c r="P12" s="27"/>
      <c r="Q12" s="27"/>
      <c r="R12" s="27"/>
      <c r="S12" s="29"/>
      <c r="T12" s="27"/>
      <c r="U12" s="27"/>
      <c r="V12" s="61"/>
      <c r="W12" s="27"/>
      <c r="X12" s="27"/>
      <c r="Y12" s="27"/>
      <c r="Z12" s="29"/>
      <c r="AA12" s="27"/>
      <c r="AB12" s="27"/>
      <c r="AC12" s="61"/>
      <c r="AD12" s="27"/>
      <c r="AE12" s="27"/>
      <c r="AF12" s="27"/>
      <c r="AG12" s="29"/>
      <c r="AH12" s="27"/>
      <c r="AI12" s="27"/>
      <c r="AJ12" s="61"/>
      <c r="AK12" s="30"/>
      <c r="AL12" s="30"/>
      <c r="AM12" s="31"/>
      <c r="AN12" s="32"/>
      <c r="AO12" s="20">
        <f>COUNTIF(I12:AM12,"&gt;7")</f>
        <v>0</v>
      </c>
      <c r="AP12" s="436"/>
      <c r="AQ12" s="33">
        <f>SUM(I12:AM12)</f>
        <v>0</v>
      </c>
      <c r="AR12" s="33"/>
      <c r="AS12" s="33"/>
      <c r="AT12" s="33"/>
      <c r="AU12" s="33"/>
      <c r="AV12" s="33"/>
      <c r="AW12" s="33">
        <f>AQ12*1.5</f>
        <v>0</v>
      </c>
      <c r="AX12" s="33">
        <f>AQ12*G11*1.5</f>
        <v>0</v>
      </c>
      <c r="AY12" s="415"/>
      <c r="AZ12" s="439"/>
      <c r="BA12" s="415"/>
      <c r="BB12" s="415"/>
      <c r="BC12" s="415"/>
      <c r="BD12" s="418"/>
      <c r="BE12" s="421"/>
      <c r="BF12" s="424"/>
      <c r="BG12" s="465"/>
      <c r="BH12" s="415"/>
      <c r="BI12" s="462"/>
      <c r="BJ12" s="11"/>
    </row>
    <row r="13" spans="1:78" x14ac:dyDescent="0.25">
      <c r="A13" s="412"/>
      <c r="B13" s="412"/>
      <c r="C13" s="412"/>
      <c r="D13" s="412"/>
      <c r="E13" s="427"/>
      <c r="F13" s="442"/>
      <c r="G13" s="433"/>
      <c r="H13" s="36" t="s">
        <v>27</v>
      </c>
      <c r="I13" s="28"/>
      <c r="J13" s="28"/>
      <c r="K13" s="28"/>
      <c r="L13" s="37"/>
      <c r="M13" s="28"/>
      <c r="N13" s="28"/>
      <c r="O13" s="62"/>
      <c r="P13" s="28"/>
      <c r="Q13" s="28"/>
      <c r="R13" s="28"/>
      <c r="S13" s="37"/>
      <c r="T13" s="28"/>
      <c r="U13" s="28"/>
      <c r="V13" s="62"/>
      <c r="W13" s="28"/>
      <c r="X13" s="28"/>
      <c r="Y13" s="28"/>
      <c r="Z13" s="37"/>
      <c r="AA13" s="49"/>
      <c r="AB13" s="28"/>
      <c r="AC13" s="62"/>
      <c r="AD13" s="28"/>
      <c r="AE13" s="28"/>
      <c r="AF13" s="28"/>
      <c r="AG13" s="37"/>
      <c r="AH13" s="28"/>
      <c r="AI13" s="28"/>
      <c r="AJ13" s="62"/>
      <c r="AK13" s="38"/>
      <c r="AL13" s="38"/>
      <c r="AM13" s="39"/>
      <c r="AN13" s="40"/>
      <c r="AO13" s="41"/>
      <c r="AP13" s="436"/>
      <c r="AQ13" s="33">
        <f>SUM(I13:AM13)</f>
        <v>0</v>
      </c>
      <c r="AR13" s="42"/>
      <c r="AS13" s="42"/>
      <c r="AT13" s="42"/>
      <c r="AU13" s="42"/>
      <c r="AV13" s="42"/>
      <c r="AW13" s="33">
        <f>AQ13*2</f>
        <v>0</v>
      </c>
      <c r="AX13" s="42">
        <f>AQ13*G11*2</f>
        <v>0</v>
      </c>
      <c r="AY13" s="415"/>
      <c r="AZ13" s="439"/>
      <c r="BA13" s="415"/>
      <c r="BB13" s="415"/>
      <c r="BC13" s="415"/>
      <c r="BD13" s="418"/>
      <c r="BE13" s="421"/>
      <c r="BF13" s="424"/>
      <c r="BG13" s="465"/>
      <c r="BH13" s="415"/>
      <c r="BI13" s="462"/>
      <c r="BJ13" s="11"/>
    </row>
    <row r="14" spans="1:78" ht="15.75" thickBot="1" x14ac:dyDescent="0.3">
      <c r="A14" s="413"/>
      <c r="B14" s="413"/>
      <c r="C14" s="413"/>
      <c r="D14" s="413"/>
      <c r="E14" s="428"/>
      <c r="F14" s="443"/>
      <c r="G14" s="434"/>
      <c r="H14" s="43"/>
      <c r="I14" s="44"/>
      <c r="J14" s="44"/>
      <c r="K14" s="44"/>
      <c r="L14" s="45"/>
      <c r="M14" s="44"/>
      <c r="N14" s="44"/>
      <c r="O14" s="63"/>
      <c r="P14" s="44"/>
      <c r="Q14" s="44"/>
      <c r="R14" s="44"/>
      <c r="S14" s="45"/>
      <c r="T14" s="44"/>
      <c r="U14" s="44"/>
      <c r="V14" s="63"/>
      <c r="W14" s="44"/>
      <c r="X14" s="44"/>
      <c r="Y14" s="44"/>
      <c r="Z14" s="45"/>
      <c r="AA14" s="44"/>
      <c r="AB14" s="44"/>
      <c r="AC14" s="63"/>
      <c r="AD14" s="44"/>
      <c r="AE14" s="44"/>
      <c r="AF14" s="44"/>
      <c r="AG14" s="45"/>
      <c r="AH14" s="44"/>
      <c r="AI14" s="44"/>
      <c r="AJ14" s="63"/>
      <c r="AK14" s="44"/>
      <c r="AL14" s="44"/>
      <c r="AM14" s="44"/>
      <c r="AN14" s="46" t="s">
        <v>28</v>
      </c>
      <c r="AO14" s="47">
        <f>AO11+AO12</f>
        <v>14</v>
      </c>
      <c r="AP14" s="437"/>
      <c r="AQ14" s="48"/>
      <c r="AR14" s="48"/>
      <c r="AS14" s="48"/>
      <c r="AT14" s="48"/>
      <c r="AU14" s="48"/>
      <c r="AV14" s="48"/>
      <c r="AW14" s="48"/>
      <c r="AX14" s="48"/>
      <c r="AY14" s="416"/>
      <c r="AZ14" s="440"/>
      <c r="BA14" s="416"/>
      <c r="BB14" s="416"/>
      <c r="BC14" s="416"/>
      <c r="BD14" s="419"/>
      <c r="BE14" s="422"/>
      <c r="BF14" s="425"/>
      <c r="BG14" s="466"/>
      <c r="BH14" s="416"/>
      <c r="BI14" s="463"/>
      <c r="BJ14" s="11"/>
    </row>
    <row r="15" spans="1:78" ht="16.5" thickTop="1" thickBot="1" x14ac:dyDescent="0.3">
      <c r="A15" s="411">
        <v>33325116958</v>
      </c>
      <c r="B15" s="411">
        <v>5345479223</v>
      </c>
      <c r="C15" s="411"/>
      <c r="D15" s="411"/>
      <c r="E15" s="426" t="s">
        <v>32</v>
      </c>
      <c r="F15" s="441">
        <v>12000</v>
      </c>
      <c r="G15" s="432">
        <f>F15/225</f>
        <v>53.333333333333336</v>
      </c>
      <c r="H15" s="19" t="s">
        <v>25</v>
      </c>
      <c r="I15" s="20" t="s">
        <v>36</v>
      </c>
      <c r="J15" s="20" t="s">
        <v>36</v>
      </c>
      <c r="K15" s="20" t="s">
        <v>36</v>
      </c>
      <c r="L15" s="22" t="s">
        <v>36</v>
      </c>
      <c r="M15" s="20" t="s">
        <v>36</v>
      </c>
      <c r="N15" s="20" t="s">
        <v>36</v>
      </c>
      <c r="O15" s="60" t="s">
        <v>36</v>
      </c>
      <c r="P15" s="20" t="s">
        <v>36</v>
      </c>
      <c r="Q15" s="20" t="s">
        <v>36</v>
      </c>
      <c r="R15" s="20" t="s">
        <v>36</v>
      </c>
      <c r="S15" s="22" t="s">
        <v>36</v>
      </c>
      <c r="T15" s="20" t="s">
        <v>36</v>
      </c>
      <c r="U15" s="20" t="s">
        <v>36</v>
      </c>
      <c r="V15" s="60" t="s">
        <v>36</v>
      </c>
      <c r="W15" s="20" t="s">
        <v>36</v>
      </c>
      <c r="X15" s="20" t="s">
        <v>36</v>
      </c>
      <c r="Y15" s="20" t="s">
        <v>36</v>
      </c>
      <c r="Z15" s="22" t="s">
        <v>36</v>
      </c>
      <c r="AA15" s="24" t="s">
        <v>36</v>
      </c>
      <c r="AB15" s="20" t="s">
        <v>36</v>
      </c>
      <c r="AC15" s="60" t="s">
        <v>36</v>
      </c>
      <c r="AD15" s="20" t="s">
        <v>36</v>
      </c>
      <c r="AE15" s="20" t="s">
        <v>36</v>
      </c>
      <c r="AF15" s="20" t="s">
        <v>36</v>
      </c>
      <c r="AG15" s="22" t="s">
        <v>36</v>
      </c>
      <c r="AH15" s="20" t="s">
        <v>36</v>
      </c>
      <c r="AI15" s="20" t="s">
        <v>36</v>
      </c>
      <c r="AJ15" s="60" t="s">
        <v>36</v>
      </c>
      <c r="AK15" s="20" t="s">
        <v>36</v>
      </c>
      <c r="AL15" s="20" t="s">
        <v>36</v>
      </c>
      <c r="AM15" s="20" t="s">
        <v>36</v>
      </c>
      <c r="AN15" s="20"/>
      <c r="AO15" s="20">
        <f>COUNTIF(I15:AM15,"&gt;0")</f>
        <v>0</v>
      </c>
      <c r="AP15" s="435"/>
      <c r="AQ15" s="25">
        <f>SUM(I15:AM15)/7.5</f>
        <v>0</v>
      </c>
      <c r="AR15" s="25">
        <f>COUNTIF(I15:AM15,"h")</f>
        <v>0</v>
      </c>
      <c r="AS15" s="25">
        <f>COUNTIF(I15:AM15,"ik")</f>
        <v>0</v>
      </c>
      <c r="AT15" s="25">
        <f>COUNTIF(J15:AN15,"İZ")</f>
        <v>0</v>
      </c>
      <c r="AU15" s="25">
        <f>COUNTIF(J15:AN15,"R")</f>
        <v>0</v>
      </c>
      <c r="AV15" s="25">
        <f>COUNTIF(K15:AO15,"y")</f>
        <v>29</v>
      </c>
      <c r="AW15" s="25">
        <f>IF((AQ15+AR15+AS15+AT15)&gt;30,30,(AQ15+AR15+AS15+AT15))</f>
        <v>0</v>
      </c>
      <c r="AX15" s="25">
        <f>(AW15)*G15*7.5</f>
        <v>0</v>
      </c>
      <c r="AY15" s="414"/>
      <c r="AZ15" s="438">
        <f>SUM(AX15:AX17)</f>
        <v>0</v>
      </c>
      <c r="BA15" s="414"/>
      <c r="BB15" s="414">
        <v>0</v>
      </c>
      <c r="BC15" s="414"/>
      <c r="BD15" s="417"/>
      <c r="BE15" s="420">
        <f>AZ15-BA15-BB15-BC15+BD15</f>
        <v>0</v>
      </c>
      <c r="BF15" s="423"/>
      <c r="BG15" s="464"/>
      <c r="BH15" s="415">
        <v>0</v>
      </c>
      <c r="BI15" s="462">
        <f>BE15-BH15</f>
        <v>0</v>
      </c>
      <c r="BJ15" s="11"/>
      <c r="BK15" s="11"/>
    </row>
    <row r="16" spans="1:78" ht="15.75" thickTop="1" x14ac:dyDescent="0.25">
      <c r="A16" s="412"/>
      <c r="B16" s="412"/>
      <c r="C16" s="412"/>
      <c r="D16" s="412"/>
      <c r="E16" s="427"/>
      <c r="F16" s="442"/>
      <c r="G16" s="433"/>
      <c r="H16" s="26" t="s">
        <v>26</v>
      </c>
      <c r="I16" s="27"/>
      <c r="J16" s="27"/>
      <c r="K16" s="27"/>
      <c r="L16" s="29"/>
      <c r="M16" s="27"/>
      <c r="N16" s="27"/>
      <c r="O16" s="61"/>
      <c r="P16" s="27"/>
      <c r="Q16" s="27"/>
      <c r="R16" s="27"/>
      <c r="S16" s="29"/>
      <c r="T16" s="27"/>
      <c r="U16" s="27"/>
      <c r="V16" s="61"/>
      <c r="W16" s="27"/>
      <c r="X16" s="27"/>
      <c r="Y16" s="27"/>
      <c r="Z16" s="29"/>
      <c r="AA16" s="27"/>
      <c r="AB16" s="27"/>
      <c r="AC16" s="61"/>
      <c r="AD16" s="27"/>
      <c r="AE16" s="27"/>
      <c r="AF16" s="27"/>
      <c r="AG16" s="29"/>
      <c r="AH16" s="27"/>
      <c r="AI16" s="27"/>
      <c r="AJ16" s="61"/>
      <c r="AK16" s="30"/>
      <c r="AL16" s="30"/>
      <c r="AM16" s="31"/>
      <c r="AN16" s="32"/>
      <c r="AO16" s="20">
        <f>COUNTIF(I16:AM16,"&gt;7")</f>
        <v>0</v>
      </c>
      <c r="AP16" s="436"/>
      <c r="AQ16" s="33">
        <f>SUM(I16:AM16)</f>
        <v>0</v>
      </c>
      <c r="AR16" s="33"/>
      <c r="AS16" s="33"/>
      <c r="AT16" s="33"/>
      <c r="AU16" s="33"/>
      <c r="AV16" s="33"/>
      <c r="AW16" s="33">
        <f>AQ16*1.5</f>
        <v>0</v>
      </c>
      <c r="AX16" s="33">
        <f>AQ16*G15*1.5</f>
        <v>0</v>
      </c>
      <c r="AY16" s="415"/>
      <c r="AZ16" s="439"/>
      <c r="BA16" s="415"/>
      <c r="BB16" s="415"/>
      <c r="BC16" s="415"/>
      <c r="BD16" s="418"/>
      <c r="BE16" s="421"/>
      <c r="BF16" s="424"/>
      <c r="BG16" s="465"/>
      <c r="BH16" s="415"/>
      <c r="BI16" s="462"/>
      <c r="BJ16" s="11"/>
    </row>
    <row r="17" spans="1:65" x14ac:dyDescent="0.25">
      <c r="A17" s="412"/>
      <c r="B17" s="412"/>
      <c r="C17" s="412"/>
      <c r="D17" s="412"/>
      <c r="E17" s="427"/>
      <c r="F17" s="442"/>
      <c r="G17" s="433"/>
      <c r="H17" s="36" t="s">
        <v>27</v>
      </c>
      <c r="I17" s="28"/>
      <c r="J17" s="28"/>
      <c r="K17" s="28"/>
      <c r="L17" s="37"/>
      <c r="M17" s="28"/>
      <c r="N17" s="28"/>
      <c r="O17" s="62"/>
      <c r="P17" s="28"/>
      <c r="Q17" s="28"/>
      <c r="R17" s="28"/>
      <c r="S17" s="37"/>
      <c r="T17" s="28"/>
      <c r="U17" s="28"/>
      <c r="V17" s="62"/>
      <c r="W17" s="28"/>
      <c r="X17" s="28"/>
      <c r="Y17" s="28"/>
      <c r="Z17" s="37"/>
      <c r="AA17" s="28"/>
      <c r="AB17" s="28"/>
      <c r="AC17" s="62"/>
      <c r="AD17" s="28"/>
      <c r="AE17" s="28"/>
      <c r="AF17" s="28"/>
      <c r="AG17" s="37"/>
      <c r="AH17" s="28"/>
      <c r="AI17" s="28"/>
      <c r="AJ17" s="62"/>
      <c r="AK17" s="38"/>
      <c r="AL17" s="38"/>
      <c r="AM17" s="39"/>
      <c r="AN17" s="40"/>
      <c r="AO17" s="41"/>
      <c r="AP17" s="436"/>
      <c r="AQ17" s="33">
        <f>SUM(I17:AM17)</f>
        <v>0</v>
      </c>
      <c r="AR17" s="42"/>
      <c r="AS17" s="42"/>
      <c r="AT17" s="42"/>
      <c r="AU17" s="42"/>
      <c r="AV17" s="42"/>
      <c r="AW17" s="33">
        <f>AQ17*2</f>
        <v>0</v>
      </c>
      <c r="AX17" s="42">
        <f>AQ17*G15*2</f>
        <v>0</v>
      </c>
      <c r="AY17" s="415"/>
      <c r="AZ17" s="439"/>
      <c r="BA17" s="415"/>
      <c r="BB17" s="415"/>
      <c r="BC17" s="415"/>
      <c r="BD17" s="418"/>
      <c r="BE17" s="421"/>
      <c r="BF17" s="424"/>
      <c r="BG17" s="465"/>
      <c r="BH17" s="415"/>
      <c r="BI17" s="462"/>
      <c r="BJ17" s="11"/>
    </row>
    <row r="18" spans="1:65" ht="15.75" thickBot="1" x14ac:dyDescent="0.3">
      <c r="A18" s="413"/>
      <c r="B18" s="413"/>
      <c r="C18" s="413"/>
      <c r="D18" s="413"/>
      <c r="E18" s="428"/>
      <c r="F18" s="443"/>
      <c r="G18" s="434"/>
      <c r="H18" s="43"/>
      <c r="I18" s="44"/>
      <c r="J18" s="44"/>
      <c r="K18" s="44"/>
      <c r="L18" s="45"/>
      <c r="M18" s="44"/>
      <c r="N18" s="44"/>
      <c r="O18" s="63"/>
      <c r="P18" s="44"/>
      <c r="Q18" s="44"/>
      <c r="R18" s="44"/>
      <c r="S18" s="45"/>
      <c r="T18" s="44"/>
      <c r="U18" s="44"/>
      <c r="V18" s="63"/>
      <c r="W18" s="44"/>
      <c r="X18" s="44"/>
      <c r="Y18" s="44"/>
      <c r="Z18" s="45"/>
      <c r="AA18" s="44"/>
      <c r="AB18" s="44"/>
      <c r="AC18" s="63"/>
      <c r="AD18" s="44"/>
      <c r="AE18" s="44"/>
      <c r="AF18" s="44"/>
      <c r="AG18" s="45"/>
      <c r="AH18" s="44"/>
      <c r="AI18" s="44"/>
      <c r="AJ18" s="63"/>
      <c r="AK18" s="44"/>
      <c r="AL18" s="44"/>
      <c r="AM18" s="44"/>
      <c r="AN18" s="46" t="s">
        <v>28</v>
      </c>
      <c r="AO18" s="47">
        <f>AO15+AO16</f>
        <v>0</v>
      </c>
      <c r="AP18" s="437"/>
      <c r="AQ18" s="48"/>
      <c r="AR18" s="48"/>
      <c r="AS18" s="48"/>
      <c r="AT18" s="48"/>
      <c r="AU18" s="48"/>
      <c r="AV18" s="48"/>
      <c r="AW18" s="48"/>
      <c r="AX18" s="48"/>
      <c r="AY18" s="416"/>
      <c r="AZ18" s="440"/>
      <c r="BA18" s="416"/>
      <c r="BB18" s="416"/>
      <c r="BC18" s="416"/>
      <c r="BD18" s="419"/>
      <c r="BE18" s="422"/>
      <c r="BF18" s="425"/>
      <c r="BG18" s="466"/>
      <c r="BH18" s="416"/>
      <c r="BI18" s="463"/>
      <c r="BJ18" s="11"/>
    </row>
    <row r="19" spans="1:65" ht="16.5" thickTop="1" thickBot="1" x14ac:dyDescent="0.3">
      <c r="A19" s="411">
        <v>13409039076</v>
      </c>
      <c r="B19" s="411">
        <v>5411285877</v>
      </c>
      <c r="C19" s="411" t="s">
        <v>41</v>
      </c>
      <c r="D19" s="411"/>
      <c r="E19" s="426" t="s">
        <v>33</v>
      </c>
      <c r="F19" s="441">
        <v>13000</v>
      </c>
      <c r="G19" s="432">
        <f>F19/225</f>
        <v>57.777777777777779</v>
      </c>
      <c r="H19" s="19" t="s">
        <v>25</v>
      </c>
      <c r="I19" s="20" t="s">
        <v>36</v>
      </c>
      <c r="J19" s="20" t="s">
        <v>36</v>
      </c>
      <c r="K19" s="20" t="s">
        <v>36</v>
      </c>
      <c r="L19" s="22" t="s">
        <v>36</v>
      </c>
      <c r="M19" s="20" t="s">
        <v>36</v>
      </c>
      <c r="N19" s="20" t="s">
        <v>36</v>
      </c>
      <c r="O19" s="60" t="s">
        <v>36</v>
      </c>
      <c r="P19" s="20" t="s">
        <v>36</v>
      </c>
      <c r="Q19" s="20" t="s">
        <v>36</v>
      </c>
      <c r="R19" s="20" t="s">
        <v>36</v>
      </c>
      <c r="S19" s="22" t="s">
        <v>36</v>
      </c>
      <c r="T19" s="20" t="s">
        <v>36</v>
      </c>
      <c r="U19" s="20" t="s">
        <v>36</v>
      </c>
      <c r="V19" s="60" t="s">
        <v>36</v>
      </c>
      <c r="W19" s="20" t="s">
        <v>36</v>
      </c>
      <c r="X19" s="20" t="s">
        <v>36</v>
      </c>
      <c r="Y19" s="20" t="s">
        <v>36</v>
      </c>
      <c r="Z19" s="22" t="s">
        <v>36</v>
      </c>
      <c r="AA19" s="20" t="s">
        <v>36</v>
      </c>
      <c r="AB19" s="20">
        <v>7.5</v>
      </c>
      <c r="AC19" s="60">
        <v>7.5</v>
      </c>
      <c r="AD19" s="20">
        <v>7.5</v>
      </c>
      <c r="AE19" s="20">
        <v>7.5</v>
      </c>
      <c r="AF19" s="20" t="s">
        <v>36</v>
      </c>
      <c r="AG19" s="22" t="s">
        <v>36</v>
      </c>
      <c r="AH19" s="20" t="s">
        <v>36</v>
      </c>
      <c r="AI19" s="20" t="s">
        <v>36</v>
      </c>
      <c r="AJ19" s="60" t="s">
        <v>36</v>
      </c>
      <c r="AK19" s="20" t="s">
        <v>36</v>
      </c>
      <c r="AL19" s="20" t="s">
        <v>36</v>
      </c>
      <c r="AM19" s="20" t="s">
        <v>36</v>
      </c>
      <c r="AN19" s="20"/>
      <c r="AO19" s="20">
        <f>COUNTIF(I19:AM19,"&gt;0")</f>
        <v>4</v>
      </c>
      <c r="AP19" s="435"/>
      <c r="AQ19" s="25">
        <f>SUM(I19:AM19)/7.5</f>
        <v>4</v>
      </c>
      <c r="AR19" s="25">
        <f>COUNTIF(I19:AM19,"h")</f>
        <v>0</v>
      </c>
      <c r="AS19" s="25">
        <f>COUNTIF(I19:AM19,"ik")</f>
        <v>0</v>
      </c>
      <c r="AT19" s="25">
        <f>COUNTIF(J19:AN19,"İZ")</f>
        <v>0</v>
      </c>
      <c r="AU19" s="25">
        <f>COUNTIF(J19:AN19,"R")</f>
        <v>0</v>
      </c>
      <c r="AV19" s="25">
        <f>COUNTIF(K19:AO19,"y")</f>
        <v>25</v>
      </c>
      <c r="AW19" s="25">
        <f>IF((AQ19+AR19+AS19+AT19)&gt;30,30,(AQ19+AR19+AS19+AT19))</f>
        <v>4</v>
      </c>
      <c r="AX19" s="25">
        <f>(AW19)*G19*7.5</f>
        <v>1733.3333333333333</v>
      </c>
      <c r="AY19" s="414"/>
      <c r="AZ19" s="438">
        <f>SUM(AX19:AX21)</f>
        <v>1733.3333333333333</v>
      </c>
      <c r="BA19" s="414"/>
      <c r="BB19" s="414">
        <v>0</v>
      </c>
      <c r="BC19" s="414"/>
      <c r="BD19" s="417"/>
      <c r="BE19" s="420">
        <f>AZ19-BA19-BB19-BC19+BD19</f>
        <v>1733.3333333333333</v>
      </c>
      <c r="BF19" s="423"/>
      <c r="BG19" s="464"/>
      <c r="BH19" s="415">
        <v>1984.92</v>
      </c>
      <c r="BI19" s="462">
        <f>BE19-BH19</f>
        <v>-251.58666666666682</v>
      </c>
      <c r="BJ19" s="11"/>
      <c r="BK19" s="11"/>
    </row>
    <row r="20" spans="1:65" ht="15.75" thickTop="1" x14ac:dyDescent="0.25">
      <c r="A20" s="412"/>
      <c r="B20" s="412"/>
      <c r="C20" s="412"/>
      <c r="D20" s="412"/>
      <c r="E20" s="427"/>
      <c r="F20" s="442"/>
      <c r="G20" s="433"/>
      <c r="H20" s="26" t="s">
        <v>26</v>
      </c>
      <c r="I20" s="27"/>
      <c r="J20" s="27"/>
      <c r="K20" s="27"/>
      <c r="L20" s="29"/>
      <c r="M20" s="27"/>
      <c r="N20" s="27"/>
      <c r="O20" s="61"/>
      <c r="P20" s="27"/>
      <c r="Q20" s="27"/>
      <c r="R20" s="27"/>
      <c r="S20" s="29"/>
      <c r="T20" s="27"/>
      <c r="U20" s="27"/>
      <c r="V20" s="61"/>
      <c r="W20" s="27"/>
      <c r="X20" s="27"/>
      <c r="Y20" s="27"/>
      <c r="Z20" s="29"/>
      <c r="AA20" s="27"/>
      <c r="AB20" s="27"/>
      <c r="AC20" s="61"/>
      <c r="AD20" s="27"/>
      <c r="AE20" s="27"/>
      <c r="AF20" s="27"/>
      <c r="AG20" s="29"/>
      <c r="AH20" s="27"/>
      <c r="AI20" s="27"/>
      <c r="AJ20" s="61"/>
      <c r="AK20" s="30"/>
      <c r="AL20" s="30"/>
      <c r="AM20" s="31"/>
      <c r="AN20" s="32"/>
      <c r="AO20" s="20">
        <f>COUNTIF(I20:AM20,"&gt;7")</f>
        <v>0</v>
      </c>
      <c r="AP20" s="436"/>
      <c r="AQ20" s="33">
        <f>SUM(I20:AM20)</f>
        <v>0</v>
      </c>
      <c r="AR20" s="33"/>
      <c r="AS20" s="33"/>
      <c r="AT20" s="33"/>
      <c r="AU20" s="33"/>
      <c r="AV20" s="33"/>
      <c r="AW20" s="33">
        <f>AQ20*1.5</f>
        <v>0</v>
      </c>
      <c r="AX20" s="33">
        <f>AQ20*G19*1.5</f>
        <v>0</v>
      </c>
      <c r="AY20" s="415"/>
      <c r="AZ20" s="439"/>
      <c r="BA20" s="415"/>
      <c r="BB20" s="415"/>
      <c r="BC20" s="415"/>
      <c r="BD20" s="418"/>
      <c r="BE20" s="421"/>
      <c r="BF20" s="424"/>
      <c r="BG20" s="465"/>
      <c r="BH20" s="415"/>
      <c r="BI20" s="462"/>
      <c r="BJ20" s="11"/>
    </row>
    <row r="21" spans="1:65" x14ac:dyDescent="0.25">
      <c r="A21" s="412"/>
      <c r="B21" s="412"/>
      <c r="C21" s="412"/>
      <c r="D21" s="412"/>
      <c r="E21" s="427"/>
      <c r="F21" s="442"/>
      <c r="G21" s="433"/>
      <c r="H21" s="36" t="s">
        <v>27</v>
      </c>
      <c r="I21" s="28"/>
      <c r="J21" s="28"/>
      <c r="K21" s="28"/>
      <c r="L21" s="37"/>
      <c r="M21" s="28"/>
      <c r="N21" s="28"/>
      <c r="O21" s="62"/>
      <c r="P21" s="28"/>
      <c r="Q21" s="28"/>
      <c r="R21" s="28"/>
      <c r="S21" s="37"/>
      <c r="T21" s="28"/>
      <c r="U21" s="28"/>
      <c r="V21" s="62"/>
      <c r="W21" s="28"/>
      <c r="X21" s="28"/>
      <c r="Y21" s="28"/>
      <c r="Z21" s="37"/>
      <c r="AA21" s="49"/>
      <c r="AB21" s="28"/>
      <c r="AC21" s="62"/>
      <c r="AD21" s="28"/>
      <c r="AE21" s="28"/>
      <c r="AF21" s="28"/>
      <c r="AG21" s="37"/>
      <c r="AH21" s="28"/>
      <c r="AI21" s="28"/>
      <c r="AJ21" s="62"/>
      <c r="AK21" s="38"/>
      <c r="AL21" s="38"/>
      <c r="AM21" s="39"/>
      <c r="AN21" s="40"/>
      <c r="AO21" s="41"/>
      <c r="AP21" s="436"/>
      <c r="AQ21" s="33">
        <f>SUM(I21:AM21)</f>
        <v>0</v>
      </c>
      <c r="AR21" s="42"/>
      <c r="AS21" s="42"/>
      <c r="AT21" s="42"/>
      <c r="AU21" s="42"/>
      <c r="AV21" s="42"/>
      <c r="AW21" s="33">
        <f>AQ21*2</f>
        <v>0</v>
      </c>
      <c r="AX21" s="42">
        <f>AQ21*G19*2</f>
        <v>0</v>
      </c>
      <c r="AY21" s="415"/>
      <c r="AZ21" s="439"/>
      <c r="BA21" s="415"/>
      <c r="BB21" s="415"/>
      <c r="BC21" s="415"/>
      <c r="BD21" s="418"/>
      <c r="BE21" s="421"/>
      <c r="BF21" s="424"/>
      <c r="BG21" s="465"/>
      <c r="BH21" s="415"/>
      <c r="BI21" s="462"/>
      <c r="BJ21" s="11"/>
    </row>
    <row r="22" spans="1:65" ht="15.75" thickBot="1" x14ac:dyDescent="0.3">
      <c r="A22" s="413"/>
      <c r="B22" s="413"/>
      <c r="C22" s="413"/>
      <c r="D22" s="413"/>
      <c r="E22" s="428"/>
      <c r="F22" s="443"/>
      <c r="G22" s="434"/>
      <c r="H22" s="43"/>
      <c r="I22" s="44"/>
      <c r="J22" s="44"/>
      <c r="K22" s="44"/>
      <c r="L22" s="45"/>
      <c r="M22" s="44"/>
      <c r="N22" s="44"/>
      <c r="O22" s="63"/>
      <c r="P22" s="44"/>
      <c r="Q22" s="44"/>
      <c r="R22" s="44"/>
      <c r="S22" s="45"/>
      <c r="T22" s="44"/>
      <c r="U22" s="44"/>
      <c r="V22" s="63"/>
      <c r="W22" s="44"/>
      <c r="X22" s="44"/>
      <c r="Y22" s="44"/>
      <c r="Z22" s="45"/>
      <c r="AA22" s="44"/>
      <c r="AB22" s="44"/>
      <c r="AC22" s="63"/>
      <c r="AD22" s="44"/>
      <c r="AE22" s="44"/>
      <c r="AF22" s="44"/>
      <c r="AG22" s="45"/>
      <c r="AH22" s="44"/>
      <c r="AI22" s="44"/>
      <c r="AJ22" s="63"/>
      <c r="AK22" s="44"/>
      <c r="AL22" s="44"/>
      <c r="AM22" s="44"/>
      <c r="AN22" s="46" t="s">
        <v>28</v>
      </c>
      <c r="AO22" s="47">
        <f>AO19+AO20</f>
        <v>4</v>
      </c>
      <c r="AP22" s="437"/>
      <c r="AQ22" s="48"/>
      <c r="AR22" s="48"/>
      <c r="AS22" s="48"/>
      <c r="AT22" s="48"/>
      <c r="AU22" s="48"/>
      <c r="AV22" s="48"/>
      <c r="AW22" s="48"/>
      <c r="AX22" s="48"/>
      <c r="AY22" s="416"/>
      <c r="AZ22" s="440"/>
      <c r="BA22" s="416"/>
      <c r="BB22" s="416"/>
      <c r="BC22" s="416"/>
      <c r="BD22" s="419"/>
      <c r="BE22" s="422"/>
      <c r="BF22" s="425"/>
      <c r="BG22" s="466"/>
      <c r="BH22" s="416"/>
      <c r="BI22" s="463"/>
      <c r="BJ22" s="11"/>
    </row>
    <row r="23" spans="1:65" ht="16.5" thickTop="1" thickBot="1" x14ac:dyDescent="0.3">
      <c r="A23" s="411">
        <v>39661239054</v>
      </c>
      <c r="B23" s="411">
        <v>5524427725</v>
      </c>
      <c r="C23" s="411"/>
      <c r="D23" s="411"/>
      <c r="E23" s="426" t="s">
        <v>34</v>
      </c>
      <c r="F23" s="441">
        <v>13000</v>
      </c>
      <c r="G23" s="432">
        <f>F23/225</f>
        <v>57.777777777777779</v>
      </c>
      <c r="H23" s="19" t="s">
        <v>25</v>
      </c>
      <c r="I23" s="20" t="s">
        <v>36</v>
      </c>
      <c r="J23" s="20" t="s">
        <v>36</v>
      </c>
      <c r="K23" s="20">
        <v>7.5</v>
      </c>
      <c r="L23" s="22" t="s">
        <v>36</v>
      </c>
      <c r="M23" s="20">
        <v>7.5</v>
      </c>
      <c r="N23" s="20">
        <v>7.5</v>
      </c>
      <c r="O23" s="60">
        <v>7.5</v>
      </c>
      <c r="P23" s="20">
        <v>7.5</v>
      </c>
      <c r="Q23" s="20" t="s">
        <v>36</v>
      </c>
      <c r="R23" s="20" t="s">
        <v>36</v>
      </c>
      <c r="S23" s="22" t="s">
        <v>36</v>
      </c>
      <c r="T23" s="20" t="s">
        <v>36</v>
      </c>
      <c r="U23" s="20">
        <v>7.5</v>
      </c>
      <c r="V23" s="60">
        <v>7.5</v>
      </c>
      <c r="W23" s="20">
        <v>7.5</v>
      </c>
      <c r="X23" s="20" t="s">
        <v>36</v>
      </c>
      <c r="Y23" s="20" t="s">
        <v>36</v>
      </c>
      <c r="Z23" s="22" t="s">
        <v>36</v>
      </c>
      <c r="AA23" s="20">
        <v>7.5</v>
      </c>
      <c r="AB23" s="20">
        <v>7.5</v>
      </c>
      <c r="AC23" s="60">
        <v>7.5</v>
      </c>
      <c r="AD23" s="20">
        <v>7.5</v>
      </c>
      <c r="AE23" s="20">
        <v>7.5</v>
      </c>
      <c r="AF23" s="20">
        <v>7.5</v>
      </c>
      <c r="AG23" s="22" t="s">
        <v>61</v>
      </c>
      <c r="AH23" s="20" t="s">
        <v>36</v>
      </c>
      <c r="AI23" s="20" t="s">
        <v>36</v>
      </c>
      <c r="AJ23" s="60" t="s">
        <v>36</v>
      </c>
      <c r="AK23" s="20" t="s">
        <v>36</v>
      </c>
      <c r="AL23" s="20" t="s">
        <v>36</v>
      </c>
      <c r="AM23" s="20" t="s">
        <v>36</v>
      </c>
      <c r="AN23" s="20"/>
      <c r="AO23" s="20">
        <f>COUNTIF(I23:AM23,"&gt;0")</f>
        <v>14</v>
      </c>
      <c r="AP23" s="50"/>
      <c r="AQ23" s="25">
        <f>SUM(I23:AM23)/7.5</f>
        <v>14</v>
      </c>
      <c r="AR23" s="25">
        <f>COUNTIF(I23:AM23,"h")</f>
        <v>1</v>
      </c>
      <c r="AS23" s="25">
        <f>COUNTIF(I23:AM23,"ik")</f>
        <v>0</v>
      </c>
      <c r="AT23" s="25">
        <f>COUNTIF(J23:AN23,"İZ")</f>
        <v>0</v>
      </c>
      <c r="AU23" s="25">
        <f>COUNTIF(J23:AN23,"R")</f>
        <v>0</v>
      </c>
      <c r="AV23" s="25">
        <f>COUNTIF(K23:AO23,"y")</f>
        <v>14</v>
      </c>
      <c r="AW23" s="25">
        <f>IF((AQ23+AR23+AS23+AT23)&gt;30,30,(AQ23+AR23+AS23+AT23))</f>
        <v>15</v>
      </c>
      <c r="AX23" s="25">
        <f>(AW23)*G23*7.5</f>
        <v>6500</v>
      </c>
      <c r="AY23" s="414"/>
      <c r="AZ23" s="438">
        <f>SUM(AX23:AX25)</f>
        <v>6500</v>
      </c>
      <c r="BA23" s="414"/>
      <c r="BB23" s="414">
        <v>0</v>
      </c>
      <c r="BC23" s="414"/>
      <c r="BD23" s="417"/>
      <c r="BE23" s="420">
        <f>AZ23-BA23-BB23-BC23+BD23</f>
        <v>6500</v>
      </c>
      <c r="BF23" s="450"/>
      <c r="BG23" s="453"/>
      <c r="BH23" s="415">
        <v>5446.67</v>
      </c>
      <c r="BI23" s="462">
        <f>BE23-BH23</f>
        <v>1053.33</v>
      </c>
      <c r="BJ23" s="72"/>
      <c r="BK23" s="72"/>
      <c r="BL23" s="73"/>
      <c r="BM23" s="73"/>
    </row>
    <row r="24" spans="1:65" ht="15.75" thickTop="1" x14ac:dyDescent="0.25">
      <c r="A24" s="412"/>
      <c r="B24" s="412"/>
      <c r="C24" s="412"/>
      <c r="D24" s="412"/>
      <c r="E24" s="427"/>
      <c r="F24" s="442"/>
      <c r="G24" s="433"/>
      <c r="H24" s="26" t="s">
        <v>26</v>
      </c>
      <c r="I24" s="27"/>
      <c r="J24" s="27"/>
      <c r="K24" s="27"/>
      <c r="L24" s="29"/>
      <c r="M24" s="27"/>
      <c r="N24" s="27"/>
      <c r="O24" s="61"/>
      <c r="P24" s="27"/>
      <c r="Q24" s="27"/>
      <c r="R24" s="27"/>
      <c r="S24" s="29"/>
      <c r="T24" s="27"/>
      <c r="U24" s="27"/>
      <c r="V24" s="61"/>
      <c r="W24" s="27"/>
      <c r="X24" s="27"/>
      <c r="Y24" s="27"/>
      <c r="Z24" s="29"/>
      <c r="AA24" s="27"/>
      <c r="AB24" s="27"/>
      <c r="AC24" s="61"/>
      <c r="AD24" s="27"/>
      <c r="AE24" s="27"/>
      <c r="AF24" s="27"/>
      <c r="AG24" s="29"/>
      <c r="AH24" s="27"/>
      <c r="AI24" s="27"/>
      <c r="AJ24" s="61"/>
      <c r="AK24" s="30"/>
      <c r="AL24" s="27"/>
      <c r="AM24" s="27"/>
      <c r="AN24" s="32"/>
      <c r="AO24" s="20">
        <f>COUNTIF(I24:AM24,"&gt;7")</f>
        <v>0</v>
      </c>
      <c r="AP24" s="50"/>
      <c r="AQ24" s="33">
        <f>SUM(I24:AM24)</f>
        <v>0</v>
      </c>
      <c r="AR24" s="33"/>
      <c r="AS24" s="33"/>
      <c r="AT24" s="33"/>
      <c r="AU24" s="33"/>
      <c r="AV24" s="33"/>
      <c r="AW24" s="33">
        <f>AQ24*1.5</f>
        <v>0</v>
      </c>
      <c r="AX24" s="33">
        <f>AQ24*G23*1.5</f>
        <v>0</v>
      </c>
      <c r="AY24" s="415"/>
      <c r="AZ24" s="439"/>
      <c r="BA24" s="415"/>
      <c r="BB24" s="415"/>
      <c r="BC24" s="415"/>
      <c r="BD24" s="418"/>
      <c r="BE24" s="421"/>
      <c r="BF24" s="451"/>
      <c r="BG24" s="454"/>
      <c r="BH24" s="415"/>
      <c r="BI24" s="462"/>
      <c r="BJ24" s="11"/>
    </row>
    <row r="25" spans="1:65" x14ac:dyDescent="0.25">
      <c r="A25" s="412"/>
      <c r="B25" s="412"/>
      <c r="C25" s="412"/>
      <c r="D25" s="412"/>
      <c r="E25" s="427"/>
      <c r="F25" s="442"/>
      <c r="G25" s="433"/>
      <c r="H25" s="36" t="s">
        <v>27</v>
      </c>
      <c r="I25" s="28"/>
      <c r="J25" s="28"/>
      <c r="K25" s="28"/>
      <c r="L25" s="37"/>
      <c r="M25" s="28"/>
      <c r="N25" s="28"/>
      <c r="O25" s="62"/>
      <c r="P25" s="28"/>
      <c r="Q25" s="28"/>
      <c r="R25" s="28"/>
      <c r="S25" s="37"/>
      <c r="T25" s="28"/>
      <c r="U25" s="28"/>
      <c r="V25" s="62"/>
      <c r="W25" s="28"/>
      <c r="X25" s="28"/>
      <c r="Y25" s="28"/>
      <c r="Z25" s="37"/>
      <c r="AA25" s="49"/>
      <c r="AB25" s="28"/>
      <c r="AC25" s="62"/>
      <c r="AD25" s="28"/>
      <c r="AE25" s="28"/>
      <c r="AF25" s="28"/>
      <c r="AG25" s="37"/>
      <c r="AH25" s="28"/>
      <c r="AI25" s="28"/>
      <c r="AJ25" s="62"/>
      <c r="AK25" s="38"/>
      <c r="AL25" s="28"/>
      <c r="AM25" s="28"/>
      <c r="AN25" s="40"/>
      <c r="AO25" s="41"/>
      <c r="AP25" s="50"/>
      <c r="AQ25" s="33">
        <f>SUM(I25:AM25)</f>
        <v>0</v>
      </c>
      <c r="AR25" s="42"/>
      <c r="AS25" s="42"/>
      <c r="AT25" s="42"/>
      <c r="AU25" s="42"/>
      <c r="AV25" s="42"/>
      <c r="AW25" s="33">
        <f>AQ25*2</f>
        <v>0</v>
      </c>
      <c r="AX25" s="42">
        <f>AQ25*G23*2</f>
        <v>0</v>
      </c>
      <c r="AY25" s="415"/>
      <c r="AZ25" s="439"/>
      <c r="BA25" s="415"/>
      <c r="BB25" s="415"/>
      <c r="BC25" s="415"/>
      <c r="BD25" s="418"/>
      <c r="BE25" s="421"/>
      <c r="BF25" s="451"/>
      <c r="BG25" s="454"/>
      <c r="BH25" s="415"/>
      <c r="BI25" s="462"/>
      <c r="BJ25" s="11"/>
    </row>
    <row r="26" spans="1:65" ht="15.75" thickBot="1" x14ac:dyDescent="0.3">
      <c r="A26" s="413"/>
      <c r="B26" s="413"/>
      <c r="C26" s="413"/>
      <c r="D26" s="413"/>
      <c r="E26" s="428"/>
      <c r="F26" s="443"/>
      <c r="G26" s="434"/>
      <c r="H26" s="43"/>
      <c r="I26" s="44"/>
      <c r="J26" s="44"/>
      <c r="K26" s="44"/>
      <c r="L26" s="45"/>
      <c r="M26" s="44"/>
      <c r="N26" s="44"/>
      <c r="O26" s="63"/>
      <c r="P26" s="44"/>
      <c r="Q26" s="44"/>
      <c r="R26" s="44"/>
      <c r="S26" s="45"/>
      <c r="T26" s="44"/>
      <c r="U26" s="44"/>
      <c r="V26" s="63"/>
      <c r="W26" s="44"/>
      <c r="X26" s="44"/>
      <c r="Y26" s="44"/>
      <c r="Z26" s="45"/>
      <c r="AA26" s="44"/>
      <c r="AB26" s="44"/>
      <c r="AC26" s="63"/>
      <c r="AD26" s="44"/>
      <c r="AE26" s="44"/>
      <c r="AF26" s="44"/>
      <c r="AG26" s="45"/>
      <c r="AH26" s="44"/>
      <c r="AI26" s="44"/>
      <c r="AJ26" s="63"/>
      <c r="AK26" s="44"/>
      <c r="AL26" s="44"/>
      <c r="AM26" s="44"/>
      <c r="AN26" s="46" t="s">
        <v>28</v>
      </c>
      <c r="AO26" s="47">
        <f>AO23+AO24</f>
        <v>14</v>
      </c>
      <c r="AP26" s="50"/>
      <c r="AQ26" s="47"/>
      <c r="AR26" s="47"/>
      <c r="AS26" s="47"/>
      <c r="AT26" s="47"/>
      <c r="AU26" s="47"/>
      <c r="AV26" s="47"/>
      <c r="AW26" s="48"/>
      <c r="AX26" s="48"/>
      <c r="AY26" s="416"/>
      <c r="AZ26" s="440"/>
      <c r="BA26" s="416"/>
      <c r="BB26" s="416"/>
      <c r="BC26" s="416"/>
      <c r="BD26" s="419"/>
      <c r="BE26" s="422"/>
      <c r="BF26" s="452"/>
      <c r="BG26" s="455"/>
      <c r="BH26" s="416"/>
      <c r="BI26" s="463"/>
      <c r="BJ26" s="11"/>
    </row>
    <row r="27" spans="1:65" ht="16.5" thickTop="1" thickBot="1" x14ac:dyDescent="0.3">
      <c r="A27" s="411"/>
      <c r="B27" s="411"/>
      <c r="C27" s="411"/>
      <c r="D27" s="411"/>
      <c r="E27" s="426" t="s">
        <v>62</v>
      </c>
      <c r="F27" s="441">
        <v>15000</v>
      </c>
      <c r="G27" s="432">
        <f>F27/225</f>
        <v>66.666666666666671</v>
      </c>
      <c r="H27" s="19" t="s">
        <v>25</v>
      </c>
      <c r="I27" s="20">
        <v>7.5</v>
      </c>
      <c r="J27" s="20">
        <v>7.5</v>
      </c>
      <c r="K27" s="20">
        <v>7.5</v>
      </c>
      <c r="L27" s="22" t="s">
        <v>61</v>
      </c>
      <c r="M27" s="20">
        <v>7.5</v>
      </c>
      <c r="N27" s="20">
        <v>7.5</v>
      </c>
      <c r="O27" s="20">
        <v>7.5</v>
      </c>
      <c r="P27" s="20">
        <v>7.5</v>
      </c>
      <c r="Q27" s="20">
        <v>7.5</v>
      </c>
      <c r="R27" s="20">
        <v>7.5</v>
      </c>
      <c r="S27" s="22" t="s">
        <v>61</v>
      </c>
      <c r="T27" s="20">
        <v>7.5</v>
      </c>
      <c r="U27" s="20">
        <v>7.5</v>
      </c>
      <c r="V27" s="20">
        <v>7.5</v>
      </c>
      <c r="W27" s="20">
        <v>7.5</v>
      </c>
      <c r="X27" s="20">
        <v>7.5</v>
      </c>
      <c r="Y27" s="20">
        <v>7.5</v>
      </c>
      <c r="Z27" s="22" t="s">
        <v>61</v>
      </c>
      <c r="AA27" s="20">
        <v>7.5</v>
      </c>
      <c r="AB27" s="20">
        <v>7.5</v>
      </c>
      <c r="AC27" s="20">
        <v>7.5</v>
      </c>
      <c r="AD27" s="20">
        <v>7.5</v>
      </c>
      <c r="AE27" s="20">
        <v>7.5</v>
      </c>
      <c r="AF27" s="20">
        <v>7.5</v>
      </c>
      <c r="AG27" s="22" t="s">
        <v>61</v>
      </c>
      <c r="AH27" s="20">
        <v>7.5</v>
      </c>
      <c r="AI27" s="20">
        <v>7.5</v>
      </c>
      <c r="AJ27" s="20">
        <v>7.5</v>
      </c>
      <c r="AK27" s="20">
        <v>7.5</v>
      </c>
      <c r="AL27" s="20">
        <v>7.5</v>
      </c>
      <c r="AM27" s="20">
        <v>7.5</v>
      </c>
      <c r="AN27" s="20"/>
      <c r="AO27" s="20">
        <f>COUNTIF(I27:AM27,"&gt;0")</f>
        <v>27</v>
      </c>
      <c r="AP27" s="50"/>
      <c r="AQ27" s="25">
        <f>SUM(I27:AM27)/7.5</f>
        <v>27</v>
      </c>
      <c r="AR27" s="25">
        <f>COUNTIF(I27:AM27,"h")</f>
        <v>4</v>
      </c>
      <c r="AS27" s="25">
        <f>COUNTIF(I27:AM27,"ik")</f>
        <v>0</v>
      </c>
      <c r="AT27" s="25">
        <f>COUNTIF(J27:AN27,"İZ")</f>
        <v>0</v>
      </c>
      <c r="AU27" s="25">
        <f>COUNTIF(J27:AN27,"R")</f>
        <v>0</v>
      </c>
      <c r="AV27" s="25">
        <f>COUNTIF(K27:AO27,"y")</f>
        <v>0</v>
      </c>
      <c r="AW27" s="25">
        <f>IF((AQ27+AR27+AS27+AT27)&gt;30,30,(AQ27+AR27+AS27+AT27))</f>
        <v>30</v>
      </c>
      <c r="AX27" s="25">
        <f>(AW27)*G27*7.5</f>
        <v>15000.000000000002</v>
      </c>
      <c r="AY27" s="414"/>
      <c r="AZ27" s="438">
        <f>SUM(AX27:AX29)</f>
        <v>15000.000000000002</v>
      </c>
      <c r="BA27" s="414"/>
      <c r="BB27" s="414">
        <v>0</v>
      </c>
      <c r="BC27" s="414"/>
      <c r="BD27" s="417"/>
      <c r="BE27" s="420">
        <f>AZ27-BA27-BB27-BC27+BD27</f>
        <v>15000.000000000002</v>
      </c>
      <c r="BF27" s="450"/>
      <c r="BG27" s="453"/>
      <c r="BH27" s="415">
        <v>15000</v>
      </c>
      <c r="BI27" s="462">
        <f>BE27-BH27</f>
        <v>0</v>
      </c>
      <c r="BJ27" s="11"/>
      <c r="BK27" s="11"/>
    </row>
    <row r="28" spans="1:65" ht="15.75" thickTop="1" x14ac:dyDescent="0.25">
      <c r="A28" s="412"/>
      <c r="B28" s="412"/>
      <c r="C28" s="412"/>
      <c r="D28" s="412"/>
      <c r="E28" s="427"/>
      <c r="F28" s="442"/>
      <c r="G28" s="433"/>
      <c r="H28" s="26" t="s">
        <v>26</v>
      </c>
      <c r="I28" s="27"/>
      <c r="J28" s="27"/>
      <c r="K28" s="27"/>
      <c r="L28" s="29"/>
      <c r="M28" s="27"/>
      <c r="N28" s="27"/>
      <c r="O28" s="61"/>
      <c r="P28" s="27"/>
      <c r="Q28" s="27"/>
      <c r="R28" s="27"/>
      <c r="S28" s="29"/>
      <c r="T28" s="27"/>
      <c r="U28" s="27"/>
      <c r="V28" s="61"/>
      <c r="W28" s="27"/>
      <c r="X28" s="27"/>
      <c r="Y28" s="27"/>
      <c r="Z28" s="29"/>
      <c r="AA28" s="27"/>
      <c r="AB28" s="27"/>
      <c r="AC28" s="61"/>
      <c r="AD28" s="27"/>
      <c r="AE28" s="27"/>
      <c r="AF28" s="27"/>
      <c r="AG28" s="29"/>
      <c r="AH28" s="27"/>
      <c r="AI28" s="27"/>
      <c r="AJ28" s="61"/>
      <c r="AK28" s="30"/>
      <c r="AL28" s="27"/>
      <c r="AM28" s="27"/>
      <c r="AN28" s="32"/>
      <c r="AO28" s="20">
        <f>COUNTIF(I28:AM28,"&gt;7")</f>
        <v>0</v>
      </c>
      <c r="AP28" s="50"/>
      <c r="AQ28" s="33">
        <f>SUM(I28:AM28)</f>
        <v>0</v>
      </c>
      <c r="AR28" s="33"/>
      <c r="AS28" s="33"/>
      <c r="AT28" s="33"/>
      <c r="AU28" s="33"/>
      <c r="AV28" s="33"/>
      <c r="AW28" s="33">
        <f>AQ28*1.5</f>
        <v>0</v>
      </c>
      <c r="AX28" s="33">
        <f>AQ28*G27*1.5</f>
        <v>0</v>
      </c>
      <c r="AY28" s="415"/>
      <c r="AZ28" s="439"/>
      <c r="BA28" s="415"/>
      <c r="BB28" s="415"/>
      <c r="BC28" s="415"/>
      <c r="BD28" s="418"/>
      <c r="BE28" s="421"/>
      <c r="BF28" s="451"/>
      <c r="BG28" s="454"/>
      <c r="BH28" s="415"/>
      <c r="BI28" s="462"/>
      <c r="BJ28" s="11"/>
    </row>
    <row r="29" spans="1:65" x14ac:dyDescent="0.25">
      <c r="A29" s="412"/>
      <c r="B29" s="412"/>
      <c r="C29" s="412"/>
      <c r="D29" s="412"/>
      <c r="E29" s="427"/>
      <c r="F29" s="442"/>
      <c r="G29" s="433"/>
      <c r="H29" s="36" t="s">
        <v>27</v>
      </c>
      <c r="I29" s="28"/>
      <c r="J29" s="28"/>
      <c r="K29" s="28"/>
      <c r="L29" s="37"/>
      <c r="M29" s="28"/>
      <c r="N29" s="28"/>
      <c r="O29" s="62"/>
      <c r="P29" s="28"/>
      <c r="Q29" s="28"/>
      <c r="R29" s="28"/>
      <c r="S29" s="37"/>
      <c r="T29" s="28"/>
      <c r="U29" s="28"/>
      <c r="V29" s="62"/>
      <c r="W29" s="28"/>
      <c r="X29" s="28"/>
      <c r="Y29" s="28"/>
      <c r="Z29" s="37"/>
      <c r="AA29" s="28"/>
      <c r="AB29" s="28"/>
      <c r="AC29" s="62"/>
      <c r="AD29" s="28"/>
      <c r="AE29" s="28"/>
      <c r="AF29" s="28"/>
      <c r="AG29" s="37"/>
      <c r="AH29" s="28"/>
      <c r="AI29" s="28"/>
      <c r="AJ29" s="62"/>
      <c r="AK29" s="38"/>
      <c r="AL29" s="28"/>
      <c r="AM29" s="28"/>
      <c r="AN29" s="40"/>
      <c r="AO29" s="41"/>
      <c r="AP29" s="50"/>
      <c r="AQ29" s="33">
        <f>SUM(I29:AM29)</f>
        <v>0</v>
      </c>
      <c r="AR29" s="42"/>
      <c r="AS29" s="42"/>
      <c r="AT29" s="42"/>
      <c r="AU29" s="42"/>
      <c r="AV29" s="42"/>
      <c r="AW29" s="33">
        <f>AQ29*2</f>
        <v>0</v>
      </c>
      <c r="AX29" s="42">
        <f>AQ29*G27*2</f>
        <v>0</v>
      </c>
      <c r="AY29" s="415"/>
      <c r="AZ29" s="439"/>
      <c r="BA29" s="415"/>
      <c r="BB29" s="415"/>
      <c r="BC29" s="415"/>
      <c r="BD29" s="418"/>
      <c r="BE29" s="421"/>
      <c r="BF29" s="451"/>
      <c r="BG29" s="454"/>
      <c r="BH29" s="415"/>
      <c r="BI29" s="462"/>
      <c r="BJ29" s="11"/>
    </row>
    <row r="30" spans="1:65" ht="15.75" thickBot="1" x14ac:dyDescent="0.3">
      <c r="A30" s="413"/>
      <c r="B30" s="413"/>
      <c r="C30" s="413"/>
      <c r="D30" s="413"/>
      <c r="E30" s="428"/>
      <c r="F30" s="443"/>
      <c r="G30" s="434"/>
      <c r="H30" s="43"/>
      <c r="I30" s="44"/>
      <c r="J30" s="44"/>
      <c r="K30" s="44"/>
      <c r="L30" s="45"/>
      <c r="M30" s="44"/>
      <c r="N30" s="44"/>
      <c r="O30" s="63"/>
      <c r="P30" s="44"/>
      <c r="Q30" s="44"/>
      <c r="R30" s="44"/>
      <c r="S30" s="45"/>
      <c r="T30" s="44"/>
      <c r="U30" s="44"/>
      <c r="V30" s="63"/>
      <c r="W30" s="44"/>
      <c r="X30" s="44"/>
      <c r="Y30" s="44"/>
      <c r="Z30" s="45"/>
      <c r="AA30" s="44"/>
      <c r="AB30" s="44"/>
      <c r="AC30" s="63"/>
      <c r="AD30" s="44"/>
      <c r="AE30" s="44"/>
      <c r="AF30" s="44"/>
      <c r="AG30" s="45"/>
      <c r="AH30" s="44"/>
      <c r="AI30" s="44"/>
      <c r="AJ30" s="63"/>
      <c r="AK30" s="44"/>
      <c r="AL30" s="44"/>
      <c r="AM30" s="44"/>
      <c r="AN30" s="46" t="s">
        <v>28</v>
      </c>
      <c r="AO30" s="47">
        <f>AO27+AO28</f>
        <v>27</v>
      </c>
      <c r="AP30" s="50"/>
      <c r="AQ30" s="47"/>
      <c r="AR30" s="47"/>
      <c r="AS30" s="47"/>
      <c r="AT30" s="47"/>
      <c r="AU30" s="47"/>
      <c r="AV30" s="47"/>
      <c r="AW30" s="48"/>
      <c r="AX30" s="48"/>
      <c r="AY30" s="416"/>
      <c r="AZ30" s="440"/>
      <c r="BA30" s="416"/>
      <c r="BB30" s="416"/>
      <c r="BC30" s="416"/>
      <c r="BD30" s="419"/>
      <c r="BE30" s="422"/>
      <c r="BF30" s="452"/>
      <c r="BG30" s="455"/>
      <c r="BH30" s="416"/>
      <c r="BI30" s="463"/>
      <c r="BJ30" s="11"/>
    </row>
    <row r="31" spans="1:65" ht="16.5" thickTop="1" thickBot="1" x14ac:dyDescent="0.3">
      <c r="A31" s="411"/>
      <c r="B31" s="411"/>
      <c r="C31" s="411"/>
      <c r="D31" s="411"/>
      <c r="E31" s="426"/>
      <c r="F31" s="429"/>
      <c r="G31" s="432">
        <f>F31/225</f>
        <v>0</v>
      </c>
      <c r="H31" s="19" t="s">
        <v>25</v>
      </c>
      <c r="I31" s="20"/>
      <c r="J31" s="20"/>
      <c r="K31" s="20"/>
      <c r="L31" s="20"/>
      <c r="M31" s="20"/>
      <c r="N31" s="20"/>
      <c r="O31" s="60"/>
      <c r="P31" s="20"/>
      <c r="Q31" s="20"/>
      <c r="R31" s="20"/>
      <c r="S31" s="20"/>
      <c r="T31" s="20"/>
      <c r="U31" s="20"/>
      <c r="V31" s="60"/>
      <c r="W31" s="20"/>
      <c r="X31" s="20"/>
      <c r="Y31" s="20"/>
      <c r="Z31" s="20"/>
      <c r="AA31" s="24"/>
      <c r="AB31" s="20"/>
      <c r="AC31" s="60"/>
      <c r="AD31" s="20"/>
      <c r="AE31" s="20"/>
      <c r="AF31" s="20"/>
      <c r="AG31" s="20"/>
      <c r="AH31" s="20"/>
      <c r="AI31" s="20"/>
      <c r="AJ31" s="60"/>
      <c r="AK31" s="20"/>
      <c r="AL31" s="20"/>
      <c r="AM31" s="20"/>
      <c r="AN31" s="20"/>
      <c r="AO31" s="20">
        <f>COUNTIF(I31:AM31,"&gt;0")</f>
        <v>0</v>
      </c>
      <c r="AP31" s="50"/>
      <c r="AQ31" s="25">
        <f>SUM(I31:AM31)/7.5</f>
        <v>0</v>
      </c>
      <c r="AR31" s="25">
        <f>COUNTIF(I31:AM31,"h")</f>
        <v>0</v>
      </c>
      <c r="AS31" s="25">
        <f>COUNTIF(I31:AM31,"ik")</f>
        <v>0</v>
      </c>
      <c r="AT31" s="25">
        <f>COUNTIF(J31:AN31,"İZ")</f>
        <v>0</v>
      </c>
      <c r="AU31" s="25">
        <f>COUNTIF(J31:AN31,"R")</f>
        <v>0</v>
      </c>
      <c r="AV31" s="25">
        <f>COUNTIF(K31:AO31,"y")</f>
        <v>0</v>
      </c>
      <c r="AW31" s="25">
        <f>IF((AQ31+AR31+AS31+AT31)&gt;30,30,(AQ31+AR31+AS31+AT31))</f>
        <v>0</v>
      </c>
      <c r="AX31" s="25">
        <f>(AW31)*G31*7.5</f>
        <v>0</v>
      </c>
      <c r="AY31" s="414"/>
      <c r="AZ31" s="438">
        <f>SUM(AX31:AX33)+AY31</f>
        <v>0</v>
      </c>
      <c r="BA31" s="414"/>
      <c r="BB31" s="414">
        <v>0</v>
      </c>
      <c r="BC31" s="414"/>
      <c r="BD31" s="417"/>
      <c r="BE31" s="420">
        <f>AZ31-BA31-BB31-BC31+BD31</f>
        <v>0</v>
      </c>
      <c r="BF31" s="450"/>
      <c r="BG31" s="453"/>
      <c r="BH31" s="456"/>
      <c r="BI31" s="459"/>
      <c r="BJ31" s="11"/>
      <c r="BK31" s="11"/>
    </row>
    <row r="32" spans="1:65" ht="15.75" thickTop="1" x14ac:dyDescent="0.25">
      <c r="A32" s="412"/>
      <c r="B32" s="412"/>
      <c r="C32" s="412"/>
      <c r="D32" s="412"/>
      <c r="E32" s="427"/>
      <c r="F32" s="430"/>
      <c r="G32" s="433"/>
      <c r="H32" s="26" t="s">
        <v>26</v>
      </c>
      <c r="I32" s="27"/>
      <c r="J32" s="27"/>
      <c r="K32" s="27"/>
      <c r="L32" s="27"/>
      <c r="M32" s="27"/>
      <c r="N32" s="27"/>
      <c r="O32" s="61"/>
      <c r="P32" s="27"/>
      <c r="Q32" s="27"/>
      <c r="R32" s="27"/>
      <c r="S32" s="27"/>
      <c r="T32" s="27"/>
      <c r="U32" s="27"/>
      <c r="V32" s="61"/>
      <c r="W32" s="27"/>
      <c r="X32" s="27"/>
      <c r="Y32" s="27"/>
      <c r="Z32" s="27"/>
      <c r="AA32" s="27"/>
      <c r="AB32" s="27"/>
      <c r="AC32" s="61"/>
      <c r="AD32" s="27"/>
      <c r="AE32" s="27"/>
      <c r="AF32" s="27"/>
      <c r="AG32" s="27"/>
      <c r="AH32" s="27"/>
      <c r="AI32" s="27"/>
      <c r="AJ32" s="61"/>
      <c r="AK32" s="30"/>
      <c r="AL32" s="27"/>
      <c r="AM32" s="27"/>
      <c r="AN32" s="32"/>
      <c r="AO32" s="20">
        <f>COUNTIF(I32:AM32,"&gt;7")</f>
        <v>0</v>
      </c>
      <c r="AP32" s="50"/>
      <c r="AQ32" s="33">
        <f>SUM(I32:AM32)</f>
        <v>0</v>
      </c>
      <c r="AR32" s="33"/>
      <c r="AS32" s="33"/>
      <c r="AT32" s="33"/>
      <c r="AU32" s="33"/>
      <c r="AV32" s="33"/>
      <c r="AW32" s="33">
        <f>AQ32*1.5</f>
        <v>0</v>
      </c>
      <c r="AX32" s="33">
        <f>AQ32*G31*1.5</f>
        <v>0</v>
      </c>
      <c r="AY32" s="415"/>
      <c r="AZ32" s="439"/>
      <c r="BA32" s="415"/>
      <c r="BB32" s="415"/>
      <c r="BC32" s="415"/>
      <c r="BD32" s="418"/>
      <c r="BE32" s="421"/>
      <c r="BF32" s="451"/>
      <c r="BG32" s="454"/>
      <c r="BH32" s="457"/>
      <c r="BI32" s="460"/>
      <c r="BJ32" s="11"/>
    </row>
    <row r="33" spans="1:63" x14ac:dyDescent="0.25">
      <c r="A33" s="412"/>
      <c r="B33" s="412"/>
      <c r="C33" s="412"/>
      <c r="D33" s="412"/>
      <c r="E33" s="427"/>
      <c r="F33" s="430"/>
      <c r="G33" s="433"/>
      <c r="H33" s="36" t="s">
        <v>27</v>
      </c>
      <c r="I33" s="28"/>
      <c r="J33" s="28"/>
      <c r="K33" s="28"/>
      <c r="L33" s="28"/>
      <c r="M33" s="28"/>
      <c r="N33" s="28"/>
      <c r="O33" s="62"/>
      <c r="P33" s="28"/>
      <c r="Q33" s="28"/>
      <c r="R33" s="28"/>
      <c r="S33" s="28"/>
      <c r="T33" s="28"/>
      <c r="U33" s="28"/>
      <c r="V33" s="62"/>
      <c r="W33" s="28"/>
      <c r="X33" s="28"/>
      <c r="Y33" s="28"/>
      <c r="Z33" s="28"/>
      <c r="AA33" s="28"/>
      <c r="AB33" s="28"/>
      <c r="AC33" s="62"/>
      <c r="AD33" s="28"/>
      <c r="AE33" s="28"/>
      <c r="AF33" s="28"/>
      <c r="AG33" s="28"/>
      <c r="AH33" s="28"/>
      <c r="AI33" s="28"/>
      <c r="AJ33" s="62"/>
      <c r="AK33" s="38"/>
      <c r="AL33" s="28"/>
      <c r="AM33" s="28"/>
      <c r="AN33" s="40"/>
      <c r="AO33" s="41"/>
      <c r="AP33" s="50"/>
      <c r="AQ33" s="33">
        <f>SUM(I33:AM33)</f>
        <v>0</v>
      </c>
      <c r="AR33" s="42"/>
      <c r="AS33" s="42"/>
      <c r="AT33" s="42"/>
      <c r="AU33" s="42"/>
      <c r="AV33" s="42"/>
      <c r="AW33" s="33">
        <f>AQ33*2</f>
        <v>0</v>
      </c>
      <c r="AX33" s="42">
        <f>AQ33*G31*2</f>
        <v>0</v>
      </c>
      <c r="AY33" s="415"/>
      <c r="AZ33" s="439"/>
      <c r="BA33" s="415"/>
      <c r="BB33" s="415"/>
      <c r="BC33" s="415"/>
      <c r="BD33" s="418"/>
      <c r="BE33" s="421"/>
      <c r="BF33" s="451"/>
      <c r="BG33" s="454"/>
      <c r="BH33" s="457"/>
      <c r="BI33" s="460"/>
      <c r="BJ33" s="11"/>
    </row>
    <row r="34" spans="1:63" ht="15.75" thickBot="1" x14ac:dyDescent="0.3">
      <c r="A34" s="413"/>
      <c r="B34" s="413"/>
      <c r="C34" s="413"/>
      <c r="D34" s="413"/>
      <c r="E34" s="428"/>
      <c r="F34" s="431"/>
      <c r="G34" s="434"/>
      <c r="H34" s="43"/>
      <c r="I34" s="44"/>
      <c r="J34" s="44"/>
      <c r="K34" s="44"/>
      <c r="L34" s="44"/>
      <c r="M34" s="44"/>
      <c r="N34" s="44"/>
      <c r="O34" s="63"/>
      <c r="P34" s="44"/>
      <c r="Q34" s="44"/>
      <c r="R34" s="44"/>
      <c r="S34" s="44"/>
      <c r="T34" s="44"/>
      <c r="U34" s="44"/>
      <c r="V34" s="63"/>
      <c r="W34" s="44"/>
      <c r="X34" s="44"/>
      <c r="Y34" s="44"/>
      <c r="Z34" s="44"/>
      <c r="AA34" s="44"/>
      <c r="AB34" s="44"/>
      <c r="AC34" s="63"/>
      <c r="AD34" s="44"/>
      <c r="AE34" s="44"/>
      <c r="AF34" s="44"/>
      <c r="AG34" s="44"/>
      <c r="AH34" s="44"/>
      <c r="AI34" s="44"/>
      <c r="AJ34" s="63"/>
      <c r="AK34" s="44"/>
      <c r="AL34" s="44"/>
      <c r="AM34" s="44"/>
      <c r="AN34" s="46" t="s">
        <v>28</v>
      </c>
      <c r="AO34" s="47">
        <f>AO31+AO32</f>
        <v>0</v>
      </c>
      <c r="AP34" s="50"/>
      <c r="AQ34" s="47"/>
      <c r="AR34" s="47"/>
      <c r="AS34" s="47"/>
      <c r="AT34" s="47"/>
      <c r="AU34" s="47"/>
      <c r="AV34" s="47"/>
      <c r="AW34" s="48"/>
      <c r="AX34" s="48"/>
      <c r="AY34" s="416"/>
      <c r="AZ34" s="440"/>
      <c r="BA34" s="416"/>
      <c r="BB34" s="416"/>
      <c r="BC34" s="416"/>
      <c r="BD34" s="419"/>
      <c r="BE34" s="422"/>
      <c r="BF34" s="452"/>
      <c r="BG34" s="455"/>
      <c r="BH34" s="458"/>
      <c r="BI34" s="461"/>
      <c r="BJ34" s="11"/>
    </row>
    <row r="35" spans="1:63" ht="16.5" thickTop="1" thickBot="1" x14ac:dyDescent="0.3">
      <c r="A35" s="411"/>
      <c r="B35" s="411"/>
      <c r="C35" s="411"/>
      <c r="D35" s="411"/>
      <c r="E35" s="426"/>
      <c r="F35" s="429"/>
      <c r="G35" s="432">
        <f>F35/225</f>
        <v>0</v>
      </c>
      <c r="H35" s="19" t="s">
        <v>25</v>
      </c>
      <c r="I35" s="20"/>
      <c r="J35" s="21"/>
      <c r="K35" s="20"/>
      <c r="L35" s="20"/>
      <c r="M35" s="20"/>
      <c r="N35" s="20"/>
      <c r="O35" s="60"/>
      <c r="P35" s="20"/>
      <c r="Q35" s="20"/>
      <c r="R35" s="20"/>
      <c r="S35" s="20"/>
      <c r="T35" s="20"/>
      <c r="U35" s="20"/>
      <c r="V35" s="60"/>
      <c r="W35" s="20"/>
      <c r="X35" s="20"/>
      <c r="Y35" s="20"/>
      <c r="Z35" s="20"/>
      <c r="AA35" s="20"/>
      <c r="AB35" s="20"/>
      <c r="AC35" s="60"/>
      <c r="AD35" s="20"/>
      <c r="AE35" s="20"/>
      <c r="AF35" s="20"/>
      <c r="AG35" s="20"/>
      <c r="AH35" s="20"/>
      <c r="AI35" s="20"/>
      <c r="AJ35" s="67"/>
      <c r="AK35" s="20"/>
      <c r="AL35" s="20"/>
      <c r="AM35" s="20"/>
      <c r="AN35" s="20"/>
      <c r="AO35" s="20">
        <f>COUNTIF(I35:AM35,"&gt;0")</f>
        <v>0</v>
      </c>
      <c r="AP35" s="50"/>
      <c r="AQ35" s="25">
        <f>SUM(I35:AM35)/7.5</f>
        <v>0</v>
      </c>
      <c r="AR35" s="25">
        <f>COUNTIF(I35:AM35,"h")</f>
        <v>0</v>
      </c>
      <c r="AS35" s="25">
        <f>COUNTIF(I35:AM35,"ik")</f>
        <v>0</v>
      </c>
      <c r="AT35" s="25">
        <f>COUNTIF(J35:AN35,"İZ")</f>
        <v>0</v>
      </c>
      <c r="AU35" s="25">
        <f>COUNTIF(J35:AN35,"R")</f>
        <v>0</v>
      </c>
      <c r="AV35" s="25">
        <f>COUNTIF(K35:AO35,"y")</f>
        <v>0</v>
      </c>
      <c r="AW35" s="25">
        <f>IF((AQ35+AR35+AS35+AT35)&gt;30,30,(AQ35+AR35+AS35+AT35))</f>
        <v>0</v>
      </c>
      <c r="AX35" s="25">
        <f>(AW35)*G35*7.5</f>
        <v>0</v>
      </c>
      <c r="AY35" s="444"/>
      <c r="AZ35" s="438">
        <f>SUM(AX35:AX37)+AY35</f>
        <v>0</v>
      </c>
      <c r="BA35" s="414"/>
      <c r="BB35" s="414">
        <v>0</v>
      </c>
      <c r="BC35" s="414"/>
      <c r="BD35" s="35"/>
      <c r="BE35" s="420">
        <f>AZ35-BA35-BB35-BC35+BD35</f>
        <v>0</v>
      </c>
      <c r="BF35" s="423"/>
      <c r="BG35" s="34"/>
      <c r="BH35" s="34"/>
      <c r="BI35" s="441"/>
      <c r="BJ35" s="11"/>
      <c r="BK35" s="11"/>
    </row>
    <row r="36" spans="1:63" ht="15.75" thickTop="1" x14ac:dyDescent="0.25">
      <c r="A36" s="412"/>
      <c r="B36" s="412"/>
      <c r="C36" s="412"/>
      <c r="D36" s="412"/>
      <c r="E36" s="427"/>
      <c r="F36" s="430"/>
      <c r="G36" s="433"/>
      <c r="H36" s="26" t="s">
        <v>26</v>
      </c>
      <c r="I36" s="27"/>
      <c r="J36" s="27"/>
      <c r="K36" s="27"/>
      <c r="L36" s="27"/>
      <c r="M36" s="27"/>
      <c r="N36" s="27"/>
      <c r="O36" s="61"/>
      <c r="P36" s="27"/>
      <c r="Q36" s="27"/>
      <c r="R36" s="27"/>
      <c r="S36" s="27"/>
      <c r="T36" s="27"/>
      <c r="U36" s="27"/>
      <c r="V36" s="61"/>
      <c r="W36" s="27"/>
      <c r="X36" s="27"/>
      <c r="Y36" s="27"/>
      <c r="Z36" s="27"/>
      <c r="AA36" s="27"/>
      <c r="AB36" s="27"/>
      <c r="AC36" s="61"/>
      <c r="AD36" s="27"/>
      <c r="AE36" s="27"/>
      <c r="AF36" s="27"/>
      <c r="AG36" s="27"/>
      <c r="AH36" s="27"/>
      <c r="AI36" s="27"/>
      <c r="AJ36" s="61"/>
      <c r="AK36" s="30"/>
      <c r="AL36" s="27"/>
      <c r="AM36" s="27"/>
      <c r="AN36" s="32"/>
      <c r="AO36" s="20">
        <f>COUNTIF(I36:AM36,"&gt;7")</f>
        <v>0</v>
      </c>
      <c r="AP36" s="50"/>
      <c r="AQ36" s="33">
        <f>SUM(I36:AM36)</f>
        <v>0</v>
      </c>
      <c r="AR36" s="33"/>
      <c r="AS36" s="33"/>
      <c r="AT36" s="33"/>
      <c r="AU36" s="33"/>
      <c r="AV36" s="33"/>
      <c r="AW36" s="33">
        <f>AQ36*1.5</f>
        <v>0</v>
      </c>
      <c r="AX36" s="33">
        <f>AQ36*G35*1.5</f>
        <v>0</v>
      </c>
      <c r="AY36" s="445"/>
      <c r="AZ36" s="439"/>
      <c r="BA36" s="415"/>
      <c r="BB36" s="415"/>
      <c r="BC36" s="415"/>
      <c r="BD36" s="35"/>
      <c r="BE36" s="421"/>
      <c r="BF36" s="424"/>
      <c r="BG36" s="34"/>
      <c r="BH36" s="34"/>
      <c r="BI36" s="442"/>
      <c r="BJ36" s="11"/>
    </row>
    <row r="37" spans="1:63" x14ac:dyDescent="0.25">
      <c r="A37" s="412"/>
      <c r="B37" s="412"/>
      <c r="C37" s="412"/>
      <c r="D37" s="412"/>
      <c r="E37" s="427"/>
      <c r="F37" s="430"/>
      <c r="G37" s="433"/>
      <c r="H37" s="36" t="s">
        <v>27</v>
      </c>
      <c r="I37" s="28"/>
      <c r="J37" s="28"/>
      <c r="K37" s="28"/>
      <c r="L37" s="28"/>
      <c r="M37" s="28"/>
      <c r="N37" s="28"/>
      <c r="O37" s="62"/>
      <c r="P37" s="28"/>
      <c r="Q37" s="28"/>
      <c r="R37" s="28"/>
      <c r="S37" s="28"/>
      <c r="T37" s="28"/>
      <c r="U37" s="28"/>
      <c r="V37" s="62"/>
      <c r="W37" s="28"/>
      <c r="X37" s="28"/>
      <c r="Y37" s="28"/>
      <c r="Z37" s="28"/>
      <c r="AA37" s="49"/>
      <c r="AB37" s="28"/>
      <c r="AC37" s="62"/>
      <c r="AD37" s="28"/>
      <c r="AE37" s="28"/>
      <c r="AF37" s="28"/>
      <c r="AG37" s="28"/>
      <c r="AH37" s="28"/>
      <c r="AI37" s="28"/>
      <c r="AJ37" s="62"/>
      <c r="AK37" s="38"/>
      <c r="AL37" s="28"/>
      <c r="AM37" s="28"/>
      <c r="AN37" s="40"/>
      <c r="AO37" s="41"/>
      <c r="AP37" s="50"/>
      <c r="AQ37" s="33">
        <f>SUM(I37:AM37)</f>
        <v>0</v>
      </c>
      <c r="AR37" s="42"/>
      <c r="AS37" s="42"/>
      <c r="AT37" s="42"/>
      <c r="AU37" s="42"/>
      <c r="AV37" s="42"/>
      <c r="AW37" s="33">
        <f>AQ37*2</f>
        <v>0</v>
      </c>
      <c r="AX37" s="42">
        <f>AQ37*G35*2</f>
        <v>0</v>
      </c>
      <c r="AY37" s="445"/>
      <c r="AZ37" s="439"/>
      <c r="BA37" s="415"/>
      <c r="BB37" s="415"/>
      <c r="BC37" s="415"/>
      <c r="BD37" s="35"/>
      <c r="BE37" s="421"/>
      <c r="BF37" s="424"/>
      <c r="BG37" s="34"/>
      <c r="BH37" s="34"/>
      <c r="BI37" s="442"/>
      <c r="BJ37" s="11"/>
    </row>
    <row r="38" spans="1:63" ht="15.75" thickBot="1" x14ac:dyDescent="0.3">
      <c r="A38" s="413"/>
      <c r="B38" s="413"/>
      <c r="C38" s="413"/>
      <c r="D38" s="413"/>
      <c r="E38" s="428"/>
      <c r="F38" s="431"/>
      <c r="G38" s="434"/>
      <c r="H38" s="43"/>
      <c r="I38" s="51"/>
      <c r="J38" s="51"/>
      <c r="K38" s="51"/>
      <c r="L38" s="51"/>
      <c r="M38" s="51"/>
      <c r="N38" s="51"/>
      <c r="O38" s="64"/>
      <c r="P38" s="51"/>
      <c r="Q38" s="51"/>
      <c r="R38" s="51"/>
      <c r="S38" s="51"/>
      <c r="T38" s="51"/>
      <c r="U38" s="51"/>
      <c r="V38" s="64"/>
      <c r="W38" s="51"/>
      <c r="X38" s="51"/>
      <c r="Y38" s="51"/>
      <c r="Z38" s="51"/>
      <c r="AA38" s="51"/>
      <c r="AB38" s="51"/>
      <c r="AC38" s="64"/>
      <c r="AD38" s="51"/>
      <c r="AE38" s="51"/>
      <c r="AF38" s="51"/>
      <c r="AG38" s="51"/>
      <c r="AH38" s="51"/>
      <c r="AI38" s="51"/>
      <c r="AJ38" s="64"/>
      <c r="AK38" s="44"/>
      <c r="AL38" s="51"/>
      <c r="AM38" s="51"/>
      <c r="AN38" s="46" t="s">
        <v>28</v>
      </c>
      <c r="AO38" s="47">
        <f>AO35+AO36</f>
        <v>0</v>
      </c>
      <c r="AP38" s="50"/>
      <c r="AQ38" s="52"/>
      <c r="AR38" s="52"/>
      <c r="AS38" s="52"/>
      <c r="AT38" s="52"/>
      <c r="AU38" s="52"/>
      <c r="AV38" s="52"/>
      <c r="AW38" s="48"/>
      <c r="AX38" s="48"/>
      <c r="AY38" s="446"/>
      <c r="AZ38" s="440"/>
      <c r="BA38" s="416"/>
      <c r="BB38" s="416"/>
      <c r="BC38" s="416"/>
      <c r="BD38" s="35"/>
      <c r="BE38" s="422"/>
      <c r="BF38" s="425"/>
      <c r="BG38" s="34"/>
      <c r="BH38" s="34"/>
      <c r="BI38" s="443"/>
      <c r="BJ38" s="11"/>
    </row>
    <row r="39" spans="1:63" ht="16.5" thickTop="1" thickBot="1" x14ac:dyDescent="0.3">
      <c r="A39" s="411"/>
      <c r="B39" s="411"/>
      <c r="C39" s="411"/>
      <c r="D39" s="411"/>
      <c r="E39" s="426"/>
      <c r="F39" s="429"/>
      <c r="G39" s="432">
        <f>F39/225</f>
        <v>0</v>
      </c>
      <c r="H39" s="19" t="s">
        <v>25</v>
      </c>
      <c r="I39" s="20"/>
      <c r="J39" s="20"/>
      <c r="K39" s="20"/>
      <c r="L39" s="20"/>
      <c r="M39" s="20"/>
      <c r="N39" s="20"/>
      <c r="O39" s="60"/>
      <c r="P39" s="20"/>
      <c r="Q39" s="20"/>
      <c r="R39" s="20"/>
      <c r="S39" s="20"/>
      <c r="T39" s="20"/>
      <c r="U39" s="20"/>
      <c r="V39" s="60"/>
      <c r="W39" s="20"/>
      <c r="X39" s="20"/>
      <c r="Y39" s="20"/>
      <c r="Z39" s="20"/>
      <c r="AA39" s="24"/>
      <c r="AB39" s="20"/>
      <c r="AC39" s="60"/>
      <c r="AD39" s="20"/>
      <c r="AE39" s="20"/>
      <c r="AF39" s="20"/>
      <c r="AG39" s="20"/>
      <c r="AH39" s="20"/>
      <c r="AI39" s="20"/>
      <c r="AJ39" s="67"/>
      <c r="AK39" s="20"/>
      <c r="AL39" s="20"/>
      <c r="AM39" s="20"/>
      <c r="AN39" s="20"/>
      <c r="AO39" s="20">
        <f>COUNTIF(I39:AM39,"&gt;0")</f>
        <v>0</v>
      </c>
      <c r="AP39" s="50"/>
      <c r="AQ39" s="25">
        <f>SUM(I39:AM39)/7.5</f>
        <v>0</v>
      </c>
      <c r="AR39" s="25">
        <f>COUNTIF(I39:AM39,"h")</f>
        <v>0</v>
      </c>
      <c r="AS39" s="25">
        <f>COUNTIF(I39:AM39,"ik")</f>
        <v>0</v>
      </c>
      <c r="AT39" s="25">
        <f>COUNTIF(J39:AN39,"İZ")</f>
        <v>0</v>
      </c>
      <c r="AU39" s="25">
        <f>COUNTIF(J39:AN39,"R")</f>
        <v>0</v>
      </c>
      <c r="AV39" s="25">
        <f>COUNTIF(K39:AO39,"y")</f>
        <v>0</v>
      </c>
      <c r="AW39" s="25">
        <f>IF((AQ39+AR39+AS39+AT39)&gt;30,30,(AQ39+AR39+AS39+AT39))</f>
        <v>0</v>
      </c>
      <c r="AX39" s="25">
        <f>(AW39)*G39*7.5</f>
        <v>0</v>
      </c>
      <c r="AY39" s="444"/>
      <c r="AZ39" s="438">
        <f>SUM(AX39:AX41)+AY39</f>
        <v>0</v>
      </c>
      <c r="BA39" s="414"/>
      <c r="BB39" s="414">
        <v>0</v>
      </c>
      <c r="BC39" s="414"/>
      <c r="BD39" s="35"/>
      <c r="BE39" s="420">
        <f>AZ39-BA39-BB39-BC39+BD39</f>
        <v>0</v>
      </c>
      <c r="BF39" s="423"/>
      <c r="BG39" s="34"/>
      <c r="BH39" s="34"/>
      <c r="BI39" s="441"/>
      <c r="BJ39" s="11"/>
      <c r="BK39" s="11"/>
    </row>
    <row r="40" spans="1:63" ht="15.75" thickTop="1" x14ac:dyDescent="0.25">
      <c r="A40" s="412"/>
      <c r="B40" s="412"/>
      <c r="C40" s="412"/>
      <c r="D40" s="412"/>
      <c r="E40" s="427"/>
      <c r="F40" s="430"/>
      <c r="G40" s="433"/>
      <c r="H40" s="26" t="s">
        <v>26</v>
      </c>
      <c r="I40" s="27"/>
      <c r="J40" s="27"/>
      <c r="K40" s="27"/>
      <c r="L40" s="27"/>
      <c r="M40" s="27"/>
      <c r="N40" s="27"/>
      <c r="O40" s="61"/>
      <c r="P40" s="27"/>
      <c r="Q40" s="27"/>
      <c r="R40" s="27"/>
      <c r="S40" s="27"/>
      <c r="T40" s="27"/>
      <c r="U40" s="27"/>
      <c r="V40" s="61"/>
      <c r="W40" s="27"/>
      <c r="X40" s="27"/>
      <c r="Y40" s="27"/>
      <c r="Z40" s="27"/>
      <c r="AA40" s="27"/>
      <c r="AB40" s="27"/>
      <c r="AC40" s="61"/>
      <c r="AD40" s="27"/>
      <c r="AE40" s="27"/>
      <c r="AF40" s="27"/>
      <c r="AG40" s="27"/>
      <c r="AH40" s="27"/>
      <c r="AI40" s="27"/>
      <c r="AJ40" s="61"/>
      <c r="AK40" s="30"/>
      <c r="AL40" s="27"/>
      <c r="AM40" s="27"/>
      <c r="AN40" s="32"/>
      <c r="AO40" s="20">
        <f>COUNTIF(I40:AM40,"&gt;7")</f>
        <v>0</v>
      </c>
      <c r="AP40" s="50"/>
      <c r="AQ40" s="33">
        <f>SUM(I40:AM40)</f>
        <v>0</v>
      </c>
      <c r="AR40" s="33"/>
      <c r="AS40" s="33"/>
      <c r="AT40" s="33"/>
      <c r="AU40" s="33"/>
      <c r="AV40" s="33"/>
      <c r="AW40" s="33">
        <f>AQ40*1.5</f>
        <v>0</v>
      </c>
      <c r="AX40" s="33">
        <f>AQ40*G39*1.5</f>
        <v>0</v>
      </c>
      <c r="AY40" s="445"/>
      <c r="AZ40" s="439"/>
      <c r="BA40" s="415"/>
      <c r="BB40" s="415"/>
      <c r="BC40" s="415"/>
      <c r="BD40" s="35"/>
      <c r="BE40" s="421"/>
      <c r="BF40" s="424"/>
      <c r="BG40" s="34"/>
      <c r="BH40" s="34"/>
      <c r="BI40" s="442"/>
      <c r="BJ40" s="11"/>
    </row>
    <row r="41" spans="1:63" x14ac:dyDescent="0.25">
      <c r="A41" s="412"/>
      <c r="B41" s="412"/>
      <c r="C41" s="412"/>
      <c r="D41" s="412"/>
      <c r="E41" s="427"/>
      <c r="F41" s="430"/>
      <c r="G41" s="433"/>
      <c r="H41" s="36" t="s">
        <v>27</v>
      </c>
      <c r="I41" s="28"/>
      <c r="J41" s="28"/>
      <c r="K41" s="28"/>
      <c r="L41" s="28"/>
      <c r="M41" s="28"/>
      <c r="N41" s="28"/>
      <c r="O41" s="62"/>
      <c r="P41" s="28"/>
      <c r="Q41" s="28"/>
      <c r="R41" s="28"/>
      <c r="S41" s="28"/>
      <c r="T41" s="28"/>
      <c r="U41" s="28"/>
      <c r="V41" s="62"/>
      <c r="W41" s="28"/>
      <c r="X41" s="28"/>
      <c r="Y41" s="28"/>
      <c r="Z41" s="28"/>
      <c r="AA41" s="28"/>
      <c r="AB41" s="28"/>
      <c r="AC41" s="62"/>
      <c r="AD41" s="28"/>
      <c r="AE41" s="28"/>
      <c r="AF41" s="28"/>
      <c r="AG41" s="28"/>
      <c r="AH41" s="28"/>
      <c r="AI41" s="28"/>
      <c r="AJ41" s="62"/>
      <c r="AK41" s="38"/>
      <c r="AL41" s="28"/>
      <c r="AM41" s="28"/>
      <c r="AN41" s="40"/>
      <c r="AO41" s="41"/>
      <c r="AP41" s="50"/>
      <c r="AQ41" s="33">
        <f>SUM(I41:AM41)</f>
        <v>0</v>
      </c>
      <c r="AR41" s="42"/>
      <c r="AS41" s="42"/>
      <c r="AT41" s="42"/>
      <c r="AU41" s="42"/>
      <c r="AV41" s="42"/>
      <c r="AW41" s="33">
        <f>AQ41*2</f>
        <v>0</v>
      </c>
      <c r="AX41" s="42">
        <f>AQ41*G39*2</f>
        <v>0</v>
      </c>
      <c r="AY41" s="445"/>
      <c r="AZ41" s="439"/>
      <c r="BA41" s="415"/>
      <c r="BB41" s="415"/>
      <c r="BC41" s="415"/>
      <c r="BD41" s="35"/>
      <c r="BE41" s="421"/>
      <c r="BF41" s="424"/>
      <c r="BG41" s="34"/>
      <c r="BH41" s="34"/>
      <c r="BI41" s="442"/>
      <c r="BJ41" s="11"/>
    </row>
    <row r="42" spans="1:63" ht="15.75" thickBot="1" x14ac:dyDescent="0.3">
      <c r="A42" s="413"/>
      <c r="B42" s="413"/>
      <c r="C42" s="413"/>
      <c r="D42" s="413"/>
      <c r="E42" s="428"/>
      <c r="F42" s="431"/>
      <c r="G42" s="434"/>
      <c r="H42" s="43"/>
      <c r="I42" s="51"/>
      <c r="J42" s="51"/>
      <c r="K42" s="51"/>
      <c r="L42" s="51"/>
      <c r="M42" s="51"/>
      <c r="N42" s="51"/>
      <c r="O42" s="64"/>
      <c r="P42" s="51"/>
      <c r="Q42" s="51"/>
      <c r="R42" s="51"/>
      <c r="S42" s="51"/>
      <c r="T42" s="51"/>
      <c r="U42" s="51"/>
      <c r="V42" s="64"/>
      <c r="W42" s="51"/>
      <c r="X42" s="51"/>
      <c r="Y42" s="51"/>
      <c r="Z42" s="51"/>
      <c r="AA42" s="51"/>
      <c r="AB42" s="51"/>
      <c r="AC42" s="64"/>
      <c r="AD42" s="51"/>
      <c r="AE42" s="51"/>
      <c r="AF42" s="51"/>
      <c r="AG42" s="51"/>
      <c r="AH42" s="51"/>
      <c r="AI42" s="51"/>
      <c r="AJ42" s="64"/>
      <c r="AK42" s="44"/>
      <c r="AL42" s="51"/>
      <c r="AM42" s="51"/>
      <c r="AN42" s="46" t="s">
        <v>28</v>
      </c>
      <c r="AO42" s="47">
        <f>AO39+AO40</f>
        <v>0</v>
      </c>
      <c r="AP42" s="50"/>
      <c r="AQ42" s="52"/>
      <c r="AR42" s="52"/>
      <c r="AS42" s="52"/>
      <c r="AT42" s="52"/>
      <c r="AU42" s="52"/>
      <c r="AV42" s="52"/>
      <c r="AW42" s="48"/>
      <c r="AX42" s="48"/>
      <c r="AY42" s="446"/>
      <c r="AZ42" s="440"/>
      <c r="BA42" s="416"/>
      <c r="BB42" s="416"/>
      <c r="BC42" s="416"/>
      <c r="BD42" s="35"/>
      <c r="BE42" s="422"/>
      <c r="BF42" s="425"/>
      <c r="BG42" s="34"/>
      <c r="BH42" s="34"/>
      <c r="BI42" s="443"/>
      <c r="BJ42" s="11"/>
    </row>
    <row r="43" spans="1:63" ht="16.5" thickTop="1" thickBot="1" x14ac:dyDescent="0.3">
      <c r="A43" s="411"/>
      <c r="B43" s="411"/>
      <c r="C43" s="411"/>
      <c r="D43" s="411"/>
      <c r="E43" s="426"/>
      <c r="F43" s="429"/>
      <c r="G43" s="432">
        <f>F43/225</f>
        <v>0</v>
      </c>
      <c r="H43" s="19" t="s">
        <v>25</v>
      </c>
      <c r="I43" s="20"/>
      <c r="J43" s="20"/>
      <c r="K43" s="20"/>
      <c r="L43" s="20"/>
      <c r="M43" s="20"/>
      <c r="N43" s="20"/>
      <c r="O43" s="60"/>
      <c r="P43" s="20"/>
      <c r="Q43" s="20"/>
      <c r="R43" s="20"/>
      <c r="S43" s="20"/>
      <c r="T43" s="70"/>
      <c r="U43" s="70"/>
      <c r="V43" s="60"/>
      <c r="W43" s="20"/>
      <c r="X43" s="20"/>
      <c r="Y43" s="20"/>
      <c r="Z43" s="20"/>
      <c r="AA43" s="20"/>
      <c r="AB43" s="20"/>
      <c r="AC43" s="60"/>
      <c r="AD43" s="20"/>
      <c r="AE43" s="20"/>
      <c r="AF43" s="20"/>
      <c r="AG43" s="20"/>
      <c r="AH43" s="20"/>
      <c r="AI43" s="20"/>
      <c r="AJ43" s="67"/>
      <c r="AK43" s="20"/>
      <c r="AL43" s="20"/>
      <c r="AM43" s="20"/>
      <c r="AN43" s="20"/>
      <c r="AO43" s="20">
        <f>COUNTIF(I43:AM43,"&gt;0")</f>
        <v>0</v>
      </c>
      <c r="AP43" s="50"/>
      <c r="AQ43" s="25">
        <f>SUM(I43:AM43)/7.5</f>
        <v>0</v>
      </c>
      <c r="AR43" s="25">
        <f>COUNTIF(I43:AM43,"h")</f>
        <v>0</v>
      </c>
      <c r="AS43" s="25">
        <f>COUNTIF(I43:AM43,"ik")</f>
        <v>0</v>
      </c>
      <c r="AT43" s="25">
        <f>COUNTIF(J43:AN43,"İZ")</f>
        <v>0</v>
      </c>
      <c r="AU43" s="25">
        <f>COUNTIF(J43:AN43,"R")</f>
        <v>0</v>
      </c>
      <c r="AV43" s="25">
        <f>COUNTIF(K43:AO43,"y")</f>
        <v>0</v>
      </c>
      <c r="AW43" s="25">
        <f>IF((AQ43+AR43+AS43+AT43)&gt;30,30,(AQ43+AR43+AS43+AT43))</f>
        <v>0</v>
      </c>
      <c r="AX43" s="25">
        <f>(AW43)*G43*7.5</f>
        <v>0</v>
      </c>
      <c r="AY43" s="444"/>
      <c r="AZ43" s="438">
        <f>SUM(AX43:AX45)+AY43</f>
        <v>0</v>
      </c>
      <c r="BA43" s="414"/>
      <c r="BB43" s="414">
        <v>0</v>
      </c>
      <c r="BC43" s="414"/>
      <c r="BD43" s="35"/>
      <c r="BE43" s="420">
        <f>AZ43-BA43-BB43-BC43+BD43</f>
        <v>0</v>
      </c>
      <c r="BF43" s="423"/>
      <c r="BG43" s="34"/>
      <c r="BH43" s="34"/>
      <c r="BI43" s="441"/>
      <c r="BJ43" s="11"/>
      <c r="BK43" s="11"/>
    </row>
    <row r="44" spans="1:63" ht="15.75" thickTop="1" x14ac:dyDescent="0.25">
      <c r="A44" s="412"/>
      <c r="B44" s="412"/>
      <c r="C44" s="412"/>
      <c r="D44" s="412"/>
      <c r="E44" s="427"/>
      <c r="F44" s="430"/>
      <c r="G44" s="433"/>
      <c r="H44" s="26" t="s">
        <v>26</v>
      </c>
      <c r="I44" s="27"/>
      <c r="J44" s="27"/>
      <c r="K44" s="27"/>
      <c r="L44" s="27"/>
      <c r="M44" s="27"/>
      <c r="N44" s="27"/>
      <c r="O44" s="61"/>
      <c r="P44" s="27"/>
      <c r="Q44" s="27"/>
      <c r="R44" s="27"/>
      <c r="S44" s="27"/>
      <c r="T44" s="71"/>
      <c r="U44" s="71"/>
      <c r="V44" s="61"/>
      <c r="W44" s="27"/>
      <c r="X44" s="27"/>
      <c r="Y44" s="27"/>
      <c r="Z44" s="27"/>
      <c r="AA44" s="27"/>
      <c r="AB44" s="27"/>
      <c r="AC44" s="61"/>
      <c r="AD44" s="27"/>
      <c r="AE44" s="27"/>
      <c r="AF44" s="27"/>
      <c r="AG44" s="27"/>
      <c r="AH44" s="27"/>
      <c r="AI44" s="27"/>
      <c r="AJ44" s="61"/>
      <c r="AK44" s="30"/>
      <c r="AL44" s="27"/>
      <c r="AM44" s="27"/>
      <c r="AN44" s="32"/>
      <c r="AO44" s="20">
        <f>COUNTIF(I44:AM44,"&gt;7")</f>
        <v>0</v>
      </c>
      <c r="AP44" s="50"/>
      <c r="AQ44" s="33">
        <f>SUM(I44:AM44)</f>
        <v>0</v>
      </c>
      <c r="AR44" s="33"/>
      <c r="AS44" s="33"/>
      <c r="AT44" s="33"/>
      <c r="AU44" s="33"/>
      <c r="AV44" s="33"/>
      <c r="AW44" s="33">
        <f>AQ44*1.5</f>
        <v>0</v>
      </c>
      <c r="AX44" s="33">
        <f>AQ44*G43*1.5</f>
        <v>0</v>
      </c>
      <c r="AY44" s="445"/>
      <c r="AZ44" s="439"/>
      <c r="BA44" s="415"/>
      <c r="BB44" s="415"/>
      <c r="BC44" s="415"/>
      <c r="BD44" s="35"/>
      <c r="BE44" s="421"/>
      <c r="BF44" s="424"/>
      <c r="BG44" s="34"/>
      <c r="BH44" s="34"/>
      <c r="BI44" s="442"/>
      <c r="BJ44" s="11"/>
    </row>
    <row r="45" spans="1:63" x14ac:dyDescent="0.25">
      <c r="A45" s="412"/>
      <c r="B45" s="412"/>
      <c r="C45" s="412"/>
      <c r="D45" s="412"/>
      <c r="E45" s="427"/>
      <c r="F45" s="430"/>
      <c r="G45" s="433"/>
      <c r="H45" s="36" t="s">
        <v>27</v>
      </c>
      <c r="I45" s="28"/>
      <c r="J45" s="28"/>
      <c r="K45" s="28"/>
      <c r="L45" s="28"/>
      <c r="M45" s="28"/>
      <c r="N45" s="28"/>
      <c r="O45" s="62"/>
      <c r="P45" s="28"/>
      <c r="Q45" s="28"/>
      <c r="R45" s="28"/>
      <c r="S45" s="28"/>
      <c r="T45" s="28"/>
      <c r="U45" s="28"/>
      <c r="V45" s="62"/>
      <c r="W45" s="28"/>
      <c r="X45" s="28"/>
      <c r="Y45" s="28"/>
      <c r="Z45" s="28"/>
      <c r="AA45" s="49"/>
      <c r="AB45" s="28"/>
      <c r="AC45" s="62"/>
      <c r="AD45" s="28"/>
      <c r="AE45" s="28"/>
      <c r="AF45" s="28"/>
      <c r="AG45" s="28"/>
      <c r="AH45" s="28"/>
      <c r="AI45" s="28"/>
      <c r="AJ45" s="62"/>
      <c r="AK45" s="38"/>
      <c r="AL45" s="28"/>
      <c r="AM45" s="28"/>
      <c r="AN45" s="40"/>
      <c r="AO45" s="41"/>
      <c r="AP45" s="50"/>
      <c r="AQ45" s="33">
        <f>SUM(I45:AM45)</f>
        <v>0</v>
      </c>
      <c r="AR45" s="42"/>
      <c r="AS45" s="42"/>
      <c r="AT45" s="42"/>
      <c r="AU45" s="42"/>
      <c r="AV45" s="42"/>
      <c r="AW45" s="33">
        <f>AQ45*2</f>
        <v>0</v>
      </c>
      <c r="AX45" s="42">
        <f>AQ45*G43*2</f>
        <v>0</v>
      </c>
      <c r="AY45" s="445"/>
      <c r="AZ45" s="439"/>
      <c r="BA45" s="415"/>
      <c r="BB45" s="415"/>
      <c r="BC45" s="415"/>
      <c r="BD45" s="35"/>
      <c r="BE45" s="421"/>
      <c r="BF45" s="424"/>
      <c r="BG45" s="34"/>
      <c r="BH45" s="34"/>
      <c r="BI45" s="442"/>
      <c r="BJ45" s="11"/>
    </row>
    <row r="46" spans="1:63" ht="15.75" thickBot="1" x14ac:dyDescent="0.3">
      <c r="A46" s="413"/>
      <c r="B46" s="413"/>
      <c r="C46" s="413"/>
      <c r="D46" s="413"/>
      <c r="E46" s="428"/>
      <c r="F46" s="431"/>
      <c r="G46" s="434"/>
      <c r="H46" s="43"/>
      <c r="I46" s="51"/>
      <c r="J46" s="51"/>
      <c r="K46" s="51"/>
      <c r="L46" s="51"/>
      <c r="M46" s="51"/>
      <c r="N46" s="51"/>
      <c r="O46" s="64"/>
      <c r="P46" s="51"/>
      <c r="Q46" s="51"/>
      <c r="R46" s="51"/>
      <c r="S46" s="51"/>
      <c r="T46" s="51"/>
      <c r="U46" s="51"/>
      <c r="V46" s="64"/>
      <c r="W46" s="51"/>
      <c r="X46" s="51"/>
      <c r="Y46" s="51"/>
      <c r="Z46" s="51"/>
      <c r="AA46" s="51"/>
      <c r="AB46" s="51"/>
      <c r="AC46" s="64"/>
      <c r="AD46" s="51"/>
      <c r="AE46" s="51"/>
      <c r="AF46" s="51"/>
      <c r="AG46" s="51"/>
      <c r="AH46" s="51"/>
      <c r="AI46" s="51"/>
      <c r="AJ46" s="64"/>
      <c r="AK46" s="44"/>
      <c r="AL46" s="51"/>
      <c r="AM46" s="51"/>
      <c r="AN46" s="46" t="s">
        <v>28</v>
      </c>
      <c r="AO46" s="47">
        <f>AO43+AO44</f>
        <v>0</v>
      </c>
      <c r="AP46" s="50"/>
      <c r="AQ46" s="52"/>
      <c r="AR46" s="52"/>
      <c r="AS46" s="52"/>
      <c r="AT46" s="52"/>
      <c r="AU46" s="52"/>
      <c r="AV46" s="52"/>
      <c r="AW46" s="48"/>
      <c r="AX46" s="48"/>
      <c r="AY46" s="446"/>
      <c r="AZ46" s="440"/>
      <c r="BA46" s="416"/>
      <c r="BB46" s="416"/>
      <c r="BC46" s="416"/>
      <c r="BD46" s="35"/>
      <c r="BE46" s="422"/>
      <c r="BF46" s="425"/>
      <c r="BG46" s="34"/>
      <c r="BH46" s="34"/>
      <c r="BI46" s="443"/>
      <c r="BJ46" s="11"/>
    </row>
    <row r="47" spans="1:63" ht="15.6" customHeight="1" thickTop="1" thickBot="1" x14ac:dyDescent="0.3">
      <c r="A47" s="411"/>
      <c r="B47" s="411"/>
      <c r="C47" s="411"/>
      <c r="D47" s="411"/>
      <c r="E47" s="426"/>
      <c r="F47" s="429"/>
      <c r="G47" s="432">
        <f>F47/225</f>
        <v>0</v>
      </c>
      <c r="H47" s="19" t="s">
        <v>25</v>
      </c>
      <c r="I47" s="20"/>
      <c r="J47" s="20"/>
      <c r="K47" s="20"/>
      <c r="L47" s="20"/>
      <c r="M47" s="21"/>
      <c r="N47" s="21"/>
      <c r="O47" s="65"/>
      <c r="P47" s="21"/>
      <c r="Q47" s="20"/>
      <c r="R47" s="21"/>
      <c r="S47" s="21"/>
      <c r="T47" s="21"/>
      <c r="U47" s="21"/>
      <c r="V47" s="65"/>
      <c r="W47" s="21"/>
      <c r="X47" s="20"/>
      <c r="Y47" s="21"/>
      <c r="Z47" s="21"/>
      <c r="AA47" s="24"/>
      <c r="AB47" s="20"/>
      <c r="AC47" s="60"/>
      <c r="AD47" s="20"/>
      <c r="AE47" s="20"/>
      <c r="AF47" s="20"/>
      <c r="AG47" s="20"/>
      <c r="AH47" s="20"/>
      <c r="AI47" s="20"/>
      <c r="AJ47" s="67"/>
      <c r="AK47" s="20"/>
      <c r="AL47" s="20"/>
      <c r="AM47" s="20"/>
      <c r="AN47" s="20"/>
      <c r="AO47" s="20">
        <f>COUNTIF(I47:AM47,"&gt;0")</f>
        <v>0</v>
      </c>
      <c r="AP47" s="435"/>
      <c r="AQ47" s="25">
        <f>SUM(I47:AM47)/7.5</f>
        <v>0</v>
      </c>
      <c r="AR47" s="25">
        <f>COUNTIF(I47:AM47,"h")</f>
        <v>0</v>
      </c>
      <c r="AS47" s="25">
        <f>COUNTIF(I47:AM47,"ik")</f>
        <v>0</v>
      </c>
      <c r="AT47" s="25">
        <f>COUNTIF(J47:AN47,"İZ")</f>
        <v>0</v>
      </c>
      <c r="AU47" s="25">
        <f>COUNTIF(J47:AN47,"R")</f>
        <v>0</v>
      </c>
      <c r="AV47" s="25">
        <f>COUNTIF(K47:AO47,"y")</f>
        <v>0</v>
      </c>
      <c r="AW47" s="25">
        <f>IF((AQ47+AR47+AS47+AT47)&gt;30,30,(AQ47+AR47+AS47+AT47))</f>
        <v>0</v>
      </c>
      <c r="AX47" s="25">
        <f>(AW47)*G47*7.5</f>
        <v>0</v>
      </c>
      <c r="AY47" s="414"/>
      <c r="AZ47" s="438">
        <f>SUM(AX47:AX49)+AY47</f>
        <v>0</v>
      </c>
      <c r="BA47" s="414"/>
      <c r="BB47" s="414">
        <v>0</v>
      </c>
      <c r="BC47" s="414"/>
      <c r="BD47" s="417"/>
      <c r="BE47" s="420">
        <f>AZ47-BA47-BB47-BC47+BD47</f>
        <v>0</v>
      </c>
      <c r="BF47" s="423"/>
      <c r="BG47" s="414"/>
      <c r="BH47" s="414"/>
      <c r="BI47" s="441"/>
      <c r="BJ47" s="11"/>
      <c r="BK47" s="11"/>
    </row>
    <row r="48" spans="1:63" ht="15" customHeight="1" thickTop="1" x14ac:dyDescent="0.25">
      <c r="A48" s="412"/>
      <c r="B48" s="412"/>
      <c r="C48" s="412"/>
      <c r="D48" s="412"/>
      <c r="E48" s="427"/>
      <c r="F48" s="430"/>
      <c r="G48" s="433"/>
      <c r="H48" s="26" t="s">
        <v>26</v>
      </c>
      <c r="I48" s="27"/>
      <c r="J48" s="27"/>
      <c r="K48" s="27"/>
      <c r="L48" s="27"/>
      <c r="M48" s="27"/>
      <c r="N48" s="27"/>
      <c r="O48" s="61"/>
      <c r="P48" s="27"/>
      <c r="Q48" s="27"/>
      <c r="R48" s="27"/>
      <c r="S48" s="27"/>
      <c r="T48" s="27"/>
      <c r="U48" s="27"/>
      <c r="V48" s="61"/>
      <c r="W48" s="27"/>
      <c r="X48" s="27"/>
      <c r="Y48" s="27"/>
      <c r="Z48" s="27"/>
      <c r="AA48" s="27"/>
      <c r="AB48" s="27"/>
      <c r="AC48" s="61"/>
      <c r="AD48" s="27"/>
      <c r="AE48" s="27"/>
      <c r="AF48" s="27"/>
      <c r="AG48" s="27"/>
      <c r="AH48" s="27"/>
      <c r="AI48" s="27"/>
      <c r="AJ48" s="61"/>
      <c r="AK48" s="30"/>
      <c r="AL48" s="27"/>
      <c r="AM48" s="27"/>
      <c r="AN48" s="32"/>
      <c r="AO48" s="20">
        <f>COUNTIF(I48:AM48,"&gt;7")</f>
        <v>0</v>
      </c>
      <c r="AP48" s="436"/>
      <c r="AQ48" s="33">
        <f>SUM(I48:AM48)</f>
        <v>0</v>
      </c>
      <c r="AR48" s="33"/>
      <c r="AS48" s="33"/>
      <c r="AT48" s="33"/>
      <c r="AU48" s="33"/>
      <c r="AV48" s="33"/>
      <c r="AW48" s="33">
        <f>AQ48*1.5</f>
        <v>0</v>
      </c>
      <c r="AX48" s="33">
        <f>AQ48*G47*1.5</f>
        <v>0</v>
      </c>
      <c r="AY48" s="415"/>
      <c r="AZ48" s="439"/>
      <c r="BA48" s="415"/>
      <c r="BB48" s="415"/>
      <c r="BC48" s="415"/>
      <c r="BD48" s="418"/>
      <c r="BE48" s="421"/>
      <c r="BF48" s="424"/>
      <c r="BG48" s="415"/>
      <c r="BH48" s="415"/>
      <c r="BI48" s="442"/>
      <c r="BJ48" s="11"/>
    </row>
    <row r="49" spans="1:63" ht="14.45" customHeight="1" x14ac:dyDescent="0.25">
      <c r="A49" s="412"/>
      <c r="B49" s="412"/>
      <c r="C49" s="412"/>
      <c r="D49" s="412"/>
      <c r="E49" s="427"/>
      <c r="F49" s="430"/>
      <c r="G49" s="433"/>
      <c r="H49" s="36" t="s">
        <v>27</v>
      </c>
      <c r="I49" s="28"/>
      <c r="J49" s="28"/>
      <c r="K49" s="28"/>
      <c r="L49" s="28"/>
      <c r="M49" s="28"/>
      <c r="N49" s="28"/>
      <c r="O49" s="62"/>
      <c r="P49" s="28"/>
      <c r="Q49" s="28"/>
      <c r="R49" s="28"/>
      <c r="S49" s="28"/>
      <c r="T49" s="28"/>
      <c r="U49" s="28"/>
      <c r="V49" s="62"/>
      <c r="W49" s="28"/>
      <c r="X49" s="28"/>
      <c r="Y49" s="28"/>
      <c r="Z49" s="28"/>
      <c r="AA49" s="28"/>
      <c r="AB49" s="28"/>
      <c r="AC49" s="62"/>
      <c r="AD49" s="28"/>
      <c r="AE49" s="28"/>
      <c r="AF49" s="28"/>
      <c r="AG49" s="28"/>
      <c r="AH49" s="28"/>
      <c r="AI49" s="28"/>
      <c r="AJ49" s="62"/>
      <c r="AK49" s="38"/>
      <c r="AL49" s="28"/>
      <c r="AM49" s="28"/>
      <c r="AN49" s="40"/>
      <c r="AO49" s="41"/>
      <c r="AP49" s="436"/>
      <c r="AQ49" s="33">
        <f>SUM(I49:AM49)</f>
        <v>0</v>
      </c>
      <c r="AR49" s="42"/>
      <c r="AS49" s="42"/>
      <c r="AT49" s="42"/>
      <c r="AU49" s="42"/>
      <c r="AV49" s="42"/>
      <c r="AW49" s="33">
        <f>AQ49*2</f>
        <v>0</v>
      </c>
      <c r="AX49" s="42">
        <f>AQ49*G47*2</f>
        <v>0</v>
      </c>
      <c r="AY49" s="415"/>
      <c r="AZ49" s="439"/>
      <c r="BA49" s="415"/>
      <c r="BB49" s="415"/>
      <c r="BC49" s="415"/>
      <c r="BD49" s="418"/>
      <c r="BE49" s="421"/>
      <c r="BF49" s="424"/>
      <c r="BG49" s="415"/>
      <c r="BH49" s="415"/>
      <c r="BI49" s="442"/>
      <c r="BJ49" s="11"/>
    </row>
    <row r="50" spans="1:63" ht="15" customHeight="1" thickBot="1" x14ac:dyDescent="0.3">
      <c r="A50" s="413"/>
      <c r="B50" s="413"/>
      <c r="C50" s="413"/>
      <c r="D50" s="413"/>
      <c r="E50" s="428"/>
      <c r="F50" s="431"/>
      <c r="G50" s="434"/>
      <c r="H50" s="43"/>
      <c r="I50" s="44"/>
      <c r="J50" s="44"/>
      <c r="K50" s="44"/>
      <c r="L50" s="44"/>
      <c r="M50" s="44"/>
      <c r="N50" s="44"/>
      <c r="O50" s="63"/>
      <c r="P50" s="44"/>
      <c r="Q50" s="44"/>
      <c r="R50" s="44"/>
      <c r="S50" s="44"/>
      <c r="T50" s="44"/>
      <c r="U50" s="44"/>
      <c r="V50" s="63"/>
      <c r="W50" s="44"/>
      <c r="X50" s="44"/>
      <c r="Y50" s="44"/>
      <c r="Z50" s="44"/>
      <c r="AA50" s="44"/>
      <c r="AB50" s="44"/>
      <c r="AC50" s="63"/>
      <c r="AD50" s="44"/>
      <c r="AE50" s="44"/>
      <c r="AF50" s="44"/>
      <c r="AG50" s="44"/>
      <c r="AH50" s="44"/>
      <c r="AI50" s="44"/>
      <c r="AJ50" s="63"/>
      <c r="AK50" s="44"/>
      <c r="AL50" s="44"/>
      <c r="AM50" s="44"/>
      <c r="AN50" s="46" t="s">
        <v>28</v>
      </c>
      <c r="AO50" s="47">
        <f>AO47+AO48</f>
        <v>0</v>
      </c>
      <c r="AP50" s="437"/>
      <c r="AQ50" s="48"/>
      <c r="AR50" s="48"/>
      <c r="AS50" s="48"/>
      <c r="AT50" s="48"/>
      <c r="AU50" s="48"/>
      <c r="AV50" s="48"/>
      <c r="AW50" s="48"/>
      <c r="AX50" s="48"/>
      <c r="AY50" s="416"/>
      <c r="AZ50" s="440"/>
      <c r="BA50" s="416"/>
      <c r="BB50" s="416"/>
      <c r="BC50" s="416"/>
      <c r="BD50" s="419"/>
      <c r="BE50" s="422"/>
      <c r="BF50" s="425"/>
      <c r="BG50" s="416"/>
      <c r="BH50" s="416"/>
      <c r="BI50" s="443"/>
      <c r="BJ50" s="11"/>
    </row>
    <row r="51" spans="1:63" ht="16.5" thickTop="1" thickBot="1" x14ac:dyDescent="0.3">
      <c r="A51" s="411"/>
      <c r="B51" s="411"/>
      <c r="C51" s="411"/>
      <c r="D51" s="411"/>
      <c r="E51" s="426"/>
      <c r="F51" s="429"/>
      <c r="G51" s="432">
        <f>F51/225</f>
        <v>0</v>
      </c>
      <c r="H51" s="19" t="s">
        <v>25</v>
      </c>
      <c r="I51" s="20"/>
      <c r="J51" s="20"/>
      <c r="K51" s="20"/>
      <c r="L51" s="20"/>
      <c r="M51" s="21"/>
      <c r="N51" s="21"/>
      <c r="O51" s="65"/>
      <c r="P51" s="21"/>
      <c r="Q51" s="20"/>
      <c r="R51" s="21"/>
      <c r="S51" s="21"/>
      <c r="T51" s="21"/>
      <c r="U51" s="21"/>
      <c r="V51" s="65"/>
      <c r="W51" s="21"/>
      <c r="X51" s="20"/>
      <c r="Y51" s="21"/>
      <c r="Z51" s="21"/>
      <c r="AA51" s="20"/>
      <c r="AB51" s="20"/>
      <c r="AC51" s="60"/>
      <c r="AD51" s="20"/>
      <c r="AE51" s="20"/>
      <c r="AF51" s="20"/>
      <c r="AG51" s="20"/>
      <c r="AH51" s="20"/>
      <c r="AI51" s="20"/>
      <c r="AJ51" s="67"/>
      <c r="AK51" s="20"/>
      <c r="AL51" s="20"/>
      <c r="AM51" s="20"/>
      <c r="AN51" s="20"/>
      <c r="AO51" s="20">
        <f>COUNTIF(I51:AM51,"&gt;0")</f>
        <v>0</v>
      </c>
      <c r="AP51" s="435"/>
      <c r="AQ51" s="25">
        <f>SUM(I51:AM51)/7.5</f>
        <v>0</v>
      </c>
      <c r="AR51" s="25">
        <f>COUNTIF(I51:AM51,"h")</f>
        <v>0</v>
      </c>
      <c r="AS51" s="25">
        <f>COUNTIF(I51:AM51,"ik")</f>
        <v>0</v>
      </c>
      <c r="AT51" s="25">
        <f>COUNTIF(J51:AN51,"İZ")</f>
        <v>0</v>
      </c>
      <c r="AU51" s="25">
        <f>COUNTIF(J51:AN51,"R")</f>
        <v>0</v>
      </c>
      <c r="AV51" s="25">
        <f>COUNTIF(K51:AO51,"y")</f>
        <v>0</v>
      </c>
      <c r="AW51" s="25">
        <f>IF((AQ51+AR51+AS51+AT51)&gt;30,30,(AQ51+AR51+AS51+AT51))</f>
        <v>0</v>
      </c>
      <c r="AX51" s="25">
        <f>(AW51)*G51*7.5</f>
        <v>0</v>
      </c>
      <c r="AY51" s="414"/>
      <c r="AZ51" s="438">
        <f>SUM(AX51:AX53)+AY51</f>
        <v>0</v>
      </c>
      <c r="BA51" s="414"/>
      <c r="BB51" s="414">
        <v>0</v>
      </c>
      <c r="BC51" s="414"/>
      <c r="BD51" s="417"/>
      <c r="BE51" s="420">
        <f>AZ51-BA51-BB51-BC51+BD51</f>
        <v>0</v>
      </c>
      <c r="BF51" s="423"/>
      <c r="BG51" s="414"/>
      <c r="BH51" s="414"/>
      <c r="BI51" s="441"/>
      <c r="BJ51" s="11"/>
      <c r="BK51" s="11"/>
    </row>
    <row r="52" spans="1:63" ht="15.75" thickTop="1" x14ac:dyDescent="0.25">
      <c r="A52" s="412"/>
      <c r="B52" s="412"/>
      <c r="C52" s="412"/>
      <c r="D52" s="412"/>
      <c r="E52" s="427"/>
      <c r="F52" s="430"/>
      <c r="G52" s="433"/>
      <c r="H52" s="26" t="s">
        <v>26</v>
      </c>
      <c r="I52" s="27"/>
      <c r="J52" s="27"/>
      <c r="K52" s="27"/>
      <c r="L52" s="27"/>
      <c r="M52" s="27"/>
      <c r="N52" s="27"/>
      <c r="O52" s="61"/>
      <c r="P52" s="27"/>
      <c r="Q52" s="27"/>
      <c r="R52" s="27"/>
      <c r="S52" s="27"/>
      <c r="T52" s="27"/>
      <c r="U52" s="27"/>
      <c r="V52" s="61"/>
      <c r="W52" s="27"/>
      <c r="X52" s="27"/>
      <c r="Y52" s="27"/>
      <c r="Z52" s="27"/>
      <c r="AA52" s="27"/>
      <c r="AB52" s="27"/>
      <c r="AC52" s="61"/>
      <c r="AD52" s="27"/>
      <c r="AE52" s="27"/>
      <c r="AF52" s="27"/>
      <c r="AG52" s="27"/>
      <c r="AH52" s="27"/>
      <c r="AI52" s="27"/>
      <c r="AJ52" s="61"/>
      <c r="AK52" s="30"/>
      <c r="AL52" s="27"/>
      <c r="AM52" s="27"/>
      <c r="AN52" s="32"/>
      <c r="AO52" s="20">
        <f>COUNTIF(I52:AM52,"&gt;7")</f>
        <v>0</v>
      </c>
      <c r="AP52" s="436"/>
      <c r="AQ52" s="33">
        <f>SUM(I52:AM52)</f>
        <v>0</v>
      </c>
      <c r="AR52" s="33"/>
      <c r="AS52" s="33"/>
      <c r="AT52" s="33"/>
      <c r="AU52" s="33"/>
      <c r="AV52" s="33"/>
      <c r="AW52" s="33">
        <f>AQ52*1.5</f>
        <v>0</v>
      </c>
      <c r="AX52" s="33">
        <f>AQ52*G51*1.5</f>
        <v>0</v>
      </c>
      <c r="AY52" s="415"/>
      <c r="AZ52" s="439"/>
      <c r="BA52" s="415"/>
      <c r="BB52" s="415"/>
      <c r="BC52" s="415"/>
      <c r="BD52" s="418"/>
      <c r="BE52" s="421"/>
      <c r="BF52" s="424"/>
      <c r="BG52" s="415"/>
      <c r="BH52" s="415"/>
      <c r="BI52" s="442"/>
      <c r="BJ52" s="11"/>
    </row>
    <row r="53" spans="1:63" x14ac:dyDescent="0.25">
      <c r="A53" s="412"/>
      <c r="B53" s="412"/>
      <c r="C53" s="412"/>
      <c r="D53" s="412"/>
      <c r="E53" s="427"/>
      <c r="F53" s="430"/>
      <c r="G53" s="433"/>
      <c r="H53" s="36" t="s">
        <v>27</v>
      </c>
      <c r="I53" s="28"/>
      <c r="J53" s="28"/>
      <c r="K53" s="28"/>
      <c r="L53" s="28"/>
      <c r="M53" s="28"/>
      <c r="N53" s="28"/>
      <c r="O53" s="62"/>
      <c r="P53" s="28"/>
      <c r="Q53" s="28"/>
      <c r="R53" s="28"/>
      <c r="S53" s="28"/>
      <c r="T53" s="28"/>
      <c r="U53" s="28"/>
      <c r="V53" s="62"/>
      <c r="W53" s="28"/>
      <c r="X53" s="28"/>
      <c r="Y53" s="28"/>
      <c r="Z53" s="28"/>
      <c r="AA53" s="49"/>
      <c r="AB53" s="28"/>
      <c r="AC53" s="62"/>
      <c r="AD53" s="28"/>
      <c r="AE53" s="28"/>
      <c r="AF53" s="28"/>
      <c r="AG53" s="28"/>
      <c r="AH53" s="28"/>
      <c r="AI53" s="28"/>
      <c r="AJ53" s="62"/>
      <c r="AK53" s="38"/>
      <c r="AL53" s="28"/>
      <c r="AM53" s="28"/>
      <c r="AN53" s="40"/>
      <c r="AO53" s="41"/>
      <c r="AP53" s="436"/>
      <c r="AQ53" s="33">
        <f>SUM(I53:AM53)</f>
        <v>0</v>
      </c>
      <c r="AR53" s="42"/>
      <c r="AS53" s="42"/>
      <c r="AT53" s="42"/>
      <c r="AU53" s="42"/>
      <c r="AV53" s="42"/>
      <c r="AW53" s="33">
        <f>AQ53*2</f>
        <v>0</v>
      </c>
      <c r="AX53" s="42">
        <f>AQ53*G51*2</f>
        <v>0</v>
      </c>
      <c r="AY53" s="415"/>
      <c r="AZ53" s="439"/>
      <c r="BA53" s="415"/>
      <c r="BB53" s="415"/>
      <c r="BC53" s="415"/>
      <c r="BD53" s="418"/>
      <c r="BE53" s="421"/>
      <c r="BF53" s="424"/>
      <c r="BG53" s="415"/>
      <c r="BH53" s="415"/>
      <c r="BI53" s="442"/>
      <c r="BJ53" s="11"/>
    </row>
    <row r="54" spans="1:63" ht="15.75" thickBot="1" x14ac:dyDescent="0.3">
      <c r="A54" s="413"/>
      <c r="B54" s="413"/>
      <c r="C54" s="413"/>
      <c r="D54" s="413"/>
      <c r="E54" s="428"/>
      <c r="F54" s="431"/>
      <c r="G54" s="434"/>
      <c r="H54" s="43"/>
      <c r="I54" s="44"/>
      <c r="J54" s="44"/>
      <c r="K54" s="44"/>
      <c r="L54" s="44"/>
      <c r="M54" s="44"/>
      <c r="N54" s="44"/>
      <c r="O54" s="63"/>
      <c r="P54" s="44"/>
      <c r="Q54" s="44"/>
      <c r="R54" s="44"/>
      <c r="S54" s="44"/>
      <c r="T54" s="44"/>
      <c r="U54" s="44"/>
      <c r="V54" s="63"/>
      <c r="W54" s="44"/>
      <c r="X54" s="44"/>
      <c r="Y54" s="44"/>
      <c r="Z54" s="44"/>
      <c r="AA54" s="44"/>
      <c r="AB54" s="44"/>
      <c r="AC54" s="63"/>
      <c r="AD54" s="44"/>
      <c r="AE54" s="44"/>
      <c r="AF54" s="44"/>
      <c r="AG54" s="44"/>
      <c r="AH54" s="44"/>
      <c r="AI54" s="44"/>
      <c r="AJ54" s="63"/>
      <c r="AK54" s="44"/>
      <c r="AL54" s="44"/>
      <c r="AM54" s="44"/>
      <c r="AN54" s="46" t="s">
        <v>28</v>
      </c>
      <c r="AO54" s="47">
        <f>AO51+AO52</f>
        <v>0</v>
      </c>
      <c r="AP54" s="437"/>
      <c r="AQ54" s="48"/>
      <c r="AR54" s="48"/>
      <c r="AS54" s="48"/>
      <c r="AT54" s="48"/>
      <c r="AU54" s="48"/>
      <c r="AV54" s="48"/>
      <c r="AW54" s="48"/>
      <c r="AX54" s="48"/>
      <c r="AY54" s="416"/>
      <c r="AZ54" s="440"/>
      <c r="BA54" s="416"/>
      <c r="BB54" s="416"/>
      <c r="BC54" s="416"/>
      <c r="BD54" s="419"/>
      <c r="BE54" s="422"/>
      <c r="BF54" s="425"/>
      <c r="BG54" s="416"/>
      <c r="BH54" s="416"/>
      <c r="BI54" s="443"/>
      <c r="BJ54" s="11"/>
    </row>
    <row r="55" spans="1:63" ht="16.5" thickTop="1" thickBot="1" x14ac:dyDescent="0.3">
      <c r="A55" s="411"/>
      <c r="B55" s="411"/>
      <c r="C55" s="411"/>
      <c r="D55" s="411"/>
      <c r="E55" s="426"/>
      <c r="F55" s="429"/>
      <c r="G55" s="432">
        <f>F55/225</f>
        <v>0</v>
      </c>
      <c r="H55" s="19" t="s">
        <v>25</v>
      </c>
      <c r="I55" s="20"/>
      <c r="J55" s="20"/>
      <c r="K55" s="20"/>
      <c r="L55" s="20"/>
      <c r="M55" s="20"/>
      <c r="N55" s="20"/>
      <c r="O55" s="60"/>
      <c r="P55" s="20"/>
      <c r="Q55" s="20"/>
      <c r="R55" s="20"/>
      <c r="S55" s="20"/>
      <c r="T55" s="20"/>
      <c r="U55" s="20"/>
      <c r="V55" s="60"/>
      <c r="W55" s="20"/>
      <c r="X55" s="20"/>
      <c r="Y55" s="20"/>
      <c r="Z55" s="20"/>
      <c r="AA55" s="20"/>
      <c r="AB55" s="20"/>
      <c r="AC55" s="60"/>
      <c r="AD55" s="20"/>
      <c r="AE55" s="20"/>
      <c r="AF55" s="20"/>
      <c r="AG55" s="20"/>
      <c r="AH55" s="20"/>
      <c r="AI55" s="20"/>
      <c r="AJ55" s="60"/>
      <c r="AK55" s="20"/>
      <c r="AL55" s="20"/>
      <c r="AM55" s="20"/>
      <c r="AN55" s="20"/>
      <c r="AO55" s="20">
        <f>COUNTIF(I55:AM55,"&gt;0")</f>
        <v>0</v>
      </c>
      <c r="AP55" s="435"/>
      <c r="AQ55" s="25">
        <f>SUM(I55:AM55)/7.5</f>
        <v>0</v>
      </c>
      <c r="AR55" s="25">
        <f>COUNTIF(I55:AM55,"h")</f>
        <v>0</v>
      </c>
      <c r="AS55" s="25">
        <f>COUNTIF(I55:AM55,"ik")</f>
        <v>0</v>
      </c>
      <c r="AT55" s="25">
        <f>COUNTIF(J55:AN55,"İZ")</f>
        <v>0</v>
      </c>
      <c r="AU55" s="25">
        <f>COUNTIF(J55:AN55,"R")</f>
        <v>0</v>
      </c>
      <c r="AV55" s="25">
        <f>COUNTIF(K55:AO55,"y")</f>
        <v>0</v>
      </c>
      <c r="AW55" s="25">
        <f>IF((AQ55+AR55+AS55+AT55)&gt;30,30,(AQ55+AR55+AS55+AT55))</f>
        <v>0</v>
      </c>
      <c r="AX55" s="25">
        <f>(AW55)*G55*7.5</f>
        <v>0</v>
      </c>
      <c r="AY55" s="414"/>
      <c r="AZ55" s="438">
        <f>SUM(AX55:AX57)+AY55</f>
        <v>0</v>
      </c>
      <c r="BA55" s="414"/>
      <c r="BB55" s="414">
        <v>0</v>
      </c>
      <c r="BC55" s="414"/>
      <c r="BD55" s="417"/>
      <c r="BE55" s="420">
        <f>AZ55-BA55-BB55-BC55+BD55</f>
        <v>0</v>
      </c>
      <c r="BF55" s="423"/>
      <c r="BG55" s="414"/>
      <c r="BH55" s="414"/>
      <c r="BI55" s="441"/>
      <c r="BJ55" s="11"/>
      <c r="BK55" s="11"/>
    </row>
    <row r="56" spans="1:63" ht="15.75" thickTop="1" x14ac:dyDescent="0.25">
      <c r="A56" s="412"/>
      <c r="B56" s="412"/>
      <c r="C56" s="412"/>
      <c r="D56" s="412"/>
      <c r="E56" s="427"/>
      <c r="F56" s="430"/>
      <c r="G56" s="433"/>
      <c r="H56" s="26" t="s">
        <v>26</v>
      </c>
      <c r="I56" s="27"/>
      <c r="J56" s="27"/>
      <c r="K56" s="27"/>
      <c r="L56" s="27"/>
      <c r="M56" s="27"/>
      <c r="N56" s="27"/>
      <c r="O56" s="61"/>
      <c r="P56" s="27"/>
      <c r="Q56" s="27"/>
      <c r="R56" s="27"/>
      <c r="S56" s="27"/>
      <c r="T56" s="27"/>
      <c r="U56" s="27"/>
      <c r="V56" s="61"/>
      <c r="W56" s="27"/>
      <c r="X56" s="27"/>
      <c r="Y56" s="27"/>
      <c r="Z56" s="27"/>
      <c r="AA56" s="27"/>
      <c r="AB56" s="27"/>
      <c r="AC56" s="61"/>
      <c r="AD56" s="27"/>
      <c r="AE56" s="27"/>
      <c r="AF56" s="27"/>
      <c r="AG56" s="27"/>
      <c r="AH56" s="27"/>
      <c r="AI56" s="27"/>
      <c r="AJ56" s="61"/>
      <c r="AK56" s="30"/>
      <c r="AL56" s="27"/>
      <c r="AM56" s="27"/>
      <c r="AN56" s="32"/>
      <c r="AO56" s="20">
        <f>COUNTIF(I56:AM56,"&gt;7")</f>
        <v>0</v>
      </c>
      <c r="AP56" s="436"/>
      <c r="AQ56" s="33">
        <f>SUM(I56:AM56)</f>
        <v>0</v>
      </c>
      <c r="AR56" s="33"/>
      <c r="AS56" s="33"/>
      <c r="AT56" s="33"/>
      <c r="AU56" s="33"/>
      <c r="AV56" s="33"/>
      <c r="AW56" s="33">
        <f>AQ56*1.5</f>
        <v>0</v>
      </c>
      <c r="AX56" s="33">
        <f>AQ56*G55*1.5</f>
        <v>0</v>
      </c>
      <c r="AY56" s="415"/>
      <c r="AZ56" s="439"/>
      <c r="BA56" s="415"/>
      <c r="BB56" s="415"/>
      <c r="BC56" s="415"/>
      <c r="BD56" s="418"/>
      <c r="BE56" s="421"/>
      <c r="BF56" s="424"/>
      <c r="BG56" s="415"/>
      <c r="BH56" s="415"/>
      <c r="BI56" s="442"/>
      <c r="BJ56" s="11"/>
    </row>
    <row r="57" spans="1:63" x14ac:dyDescent="0.25">
      <c r="A57" s="412"/>
      <c r="B57" s="412"/>
      <c r="C57" s="412"/>
      <c r="D57" s="412"/>
      <c r="E57" s="427"/>
      <c r="F57" s="430"/>
      <c r="G57" s="433"/>
      <c r="H57" s="36" t="s">
        <v>27</v>
      </c>
      <c r="I57" s="28"/>
      <c r="J57" s="28"/>
      <c r="K57" s="28"/>
      <c r="L57" s="28"/>
      <c r="M57" s="28"/>
      <c r="N57" s="28"/>
      <c r="O57" s="62"/>
      <c r="P57" s="28"/>
      <c r="Q57" s="28"/>
      <c r="R57" s="28"/>
      <c r="S57" s="28"/>
      <c r="T57" s="28"/>
      <c r="U57" s="28"/>
      <c r="V57" s="62"/>
      <c r="W57" s="28"/>
      <c r="X57" s="28"/>
      <c r="Y57" s="28"/>
      <c r="Z57" s="28"/>
      <c r="AA57" s="49"/>
      <c r="AB57" s="28"/>
      <c r="AC57" s="62"/>
      <c r="AD57" s="28"/>
      <c r="AE57" s="28"/>
      <c r="AF57" s="28"/>
      <c r="AG57" s="28"/>
      <c r="AH57" s="28"/>
      <c r="AI57" s="28"/>
      <c r="AJ57" s="62"/>
      <c r="AK57" s="38"/>
      <c r="AL57" s="28"/>
      <c r="AM57" s="28"/>
      <c r="AN57" s="40"/>
      <c r="AO57" s="41"/>
      <c r="AP57" s="436"/>
      <c r="AQ57" s="33">
        <f>SUM(I57:AM57)</f>
        <v>0</v>
      </c>
      <c r="AR57" s="42"/>
      <c r="AS57" s="42"/>
      <c r="AT57" s="42"/>
      <c r="AU57" s="42"/>
      <c r="AV57" s="42"/>
      <c r="AW57" s="33">
        <f>AQ57*2</f>
        <v>0</v>
      </c>
      <c r="AX57" s="42">
        <f>AQ57*G55*2</f>
        <v>0</v>
      </c>
      <c r="AY57" s="415"/>
      <c r="AZ57" s="439"/>
      <c r="BA57" s="415"/>
      <c r="BB57" s="415"/>
      <c r="BC57" s="415"/>
      <c r="BD57" s="418"/>
      <c r="BE57" s="421"/>
      <c r="BF57" s="424"/>
      <c r="BG57" s="415"/>
      <c r="BH57" s="415"/>
      <c r="BI57" s="442"/>
      <c r="BJ57" s="11"/>
    </row>
    <row r="58" spans="1:63" ht="15.75" thickBot="1" x14ac:dyDescent="0.3">
      <c r="A58" s="413"/>
      <c r="B58" s="413"/>
      <c r="C58" s="413"/>
      <c r="D58" s="413"/>
      <c r="E58" s="428"/>
      <c r="F58" s="431"/>
      <c r="G58" s="434"/>
      <c r="H58" s="43"/>
      <c r="I58" s="44"/>
      <c r="J58" s="44"/>
      <c r="K58" s="44"/>
      <c r="L58" s="44"/>
      <c r="M58" s="44"/>
      <c r="N58" s="44"/>
      <c r="O58" s="63"/>
      <c r="P58" s="44"/>
      <c r="Q58" s="44"/>
      <c r="R58" s="44"/>
      <c r="S58" s="44"/>
      <c r="T58" s="44"/>
      <c r="U58" s="44"/>
      <c r="V58" s="63"/>
      <c r="W58" s="44"/>
      <c r="X58" s="44"/>
      <c r="Y58" s="44"/>
      <c r="Z58" s="44"/>
      <c r="AA58" s="44"/>
      <c r="AB58" s="44"/>
      <c r="AC58" s="63"/>
      <c r="AD58" s="44"/>
      <c r="AE58" s="44"/>
      <c r="AF58" s="44"/>
      <c r="AG58" s="44"/>
      <c r="AH58" s="44"/>
      <c r="AI58" s="44"/>
      <c r="AJ58" s="63"/>
      <c r="AK58" s="44"/>
      <c r="AL58" s="44"/>
      <c r="AM58" s="44"/>
      <c r="AN58" s="46" t="s">
        <v>28</v>
      </c>
      <c r="AO58" s="47">
        <f>AO55+AO56</f>
        <v>0</v>
      </c>
      <c r="AP58" s="437"/>
      <c r="AQ58" s="48"/>
      <c r="AR58" s="48"/>
      <c r="AS58" s="48"/>
      <c r="AT58" s="48"/>
      <c r="AU58" s="48"/>
      <c r="AV58" s="48"/>
      <c r="AW58" s="48"/>
      <c r="AX58" s="48"/>
      <c r="AY58" s="416"/>
      <c r="AZ58" s="440"/>
      <c r="BA58" s="416"/>
      <c r="BB58" s="416"/>
      <c r="BC58" s="416"/>
      <c r="BD58" s="419"/>
      <c r="BE58" s="422"/>
      <c r="BF58" s="425"/>
      <c r="BG58" s="416"/>
      <c r="BH58" s="416"/>
      <c r="BI58" s="443"/>
      <c r="BJ58" s="11"/>
    </row>
    <row r="59" spans="1:63" ht="16.5" thickTop="1" thickBot="1" x14ac:dyDescent="0.3">
      <c r="A59" s="411"/>
      <c r="B59" s="411"/>
      <c r="C59" s="411"/>
      <c r="D59" s="411"/>
      <c r="E59" s="426"/>
      <c r="F59" s="429"/>
      <c r="G59" s="432">
        <f>F59/225</f>
        <v>0</v>
      </c>
      <c r="H59" s="19" t="s">
        <v>25</v>
      </c>
      <c r="I59" s="20"/>
      <c r="J59" s="20"/>
      <c r="K59" s="20"/>
      <c r="L59" s="20"/>
      <c r="M59" s="20"/>
      <c r="N59" s="20"/>
      <c r="O59" s="60"/>
      <c r="P59" s="20"/>
      <c r="Q59" s="20"/>
      <c r="R59" s="20"/>
      <c r="S59" s="20"/>
      <c r="T59" s="20"/>
      <c r="U59" s="20"/>
      <c r="V59" s="60"/>
      <c r="W59" s="20"/>
      <c r="X59" s="20"/>
      <c r="Y59" s="20"/>
      <c r="Z59" s="20"/>
      <c r="AA59" s="20"/>
      <c r="AB59" s="20"/>
      <c r="AC59" s="60"/>
      <c r="AD59" s="20"/>
      <c r="AE59" s="20"/>
      <c r="AF59" s="20"/>
      <c r="AG59" s="20"/>
      <c r="AH59" s="20"/>
      <c r="AI59" s="20"/>
      <c r="AJ59" s="60"/>
      <c r="AK59" s="20"/>
      <c r="AL59" s="20"/>
      <c r="AM59" s="20"/>
      <c r="AN59" s="20"/>
      <c r="AO59" s="20">
        <f>COUNTIF(I59:AM59,"&gt;0")</f>
        <v>0</v>
      </c>
      <c r="AP59" s="435"/>
      <c r="AQ59" s="25">
        <f>SUM(I59:AM59)/7.5</f>
        <v>0</v>
      </c>
      <c r="AR59" s="25">
        <f>COUNTIF(I59:AM59,"h")</f>
        <v>0</v>
      </c>
      <c r="AS59" s="25">
        <f>COUNTIF(I59:AM59,"ik")</f>
        <v>0</v>
      </c>
      <c r="AT59" s="25">
        <f>COUNTIF(J59:AN59,"İZ")</f>
        <v>0</v>
      </c>
      <c r="AU59" s="25">
        <f>COUNTIF(J59:AN59,"R")</f>
        <v>0</v>
      </c>
      <c r="AV59" s="25">
        <f>COUNTIF(K59:AO59,"y")</f>
        <v>0</v>
      </c>
      <c r="AW59" s="25">
        <f>IF((AQ59+AR59+AS59+AT59)&gt;30,30,(AQ59+AR59+AS59+AT59))</f>
        <v>0</v>
      </c>
      <c r="AX59" s="25">
        <f>(AW59)*G59*7.5</f>
        <v>0</v>
      </c>
      <c r="AY59" s="414"/>
      <c r="AZ59" s="438">
        <f>SUM(AX59:AX61)+AY59</f>
        <v>0</v>
      </c>
      <c r="BA59" s="414"/>
      <c r="BB59" s="414">
        <v>0</v>
      </c>
      <c r="BC59" s="414"/>
      <c r="BD59" s="417"/>
      <c r="BE59" s="420">
        <f>AZ59-BA59-BB59-BC59+BD59</f>
        <v>0</v>
      </c>
      <c r="BF59" s="423"/>
      <c r="BG59" s="414"/>
      <c r="BH59" s="414"/>
      <c r="BI59" s="441"/>
      <c r="BJ59" s="11"/>
      <c r="BK59" s="11"/>
    </row>
    <row r="60" spans="1:63" ht="15.75" thickTop="1" x14ac:dyDescent="0.25">
      <c r="A60" s="412"/>
      <c r="B60" s="412"/>
      <c r="C60" s="412"/>
      <c r="D60" s="412"/>
      <c r="E60" s="427"/>
      <c r="F60" s="430"/>
      <c r="G60" s="433"/>
      <c r="H60" s="26" t="s">
        <v>26</v>
      </c>
      <c r="I60" s="27"/>
      <c r="J60" s="27"/>
      <c r="K60" s="27"/>
      <c r="L60" s="27"/>
      <c r="M60" s="27"/>
      <c r="N60" s="27"/>
      <c r="O60" s="61"/>
      <c r="P60" s="27"/>
      <c r="Q60" s="27"/>
      <c r="R60" s="27"/>
      <c r="S60" s="27"/>
      <c r="T60" s="27"/>
      <c r="U60" s="27"/>
      <c r="V60" s="61"/>
      <c r="W60" s="27"/>
      <c r="X60" s="27"/>
      <c r="Y60" s="27"/>
      <c r="Z60" s="27"/>
      <c r="AA60" s="27"/>
      <c r="AB60" s="27"/>
      <c r="AC60" s="61"/>
      <c r="AD60" s="27"/>
      <c r="AE60" s="27"/>
      <c r="AF60" s="27"/>
      <c r="AG60" s="27"/>
      <c r="AH60" s="27"/>
      <c r="AI60" s="27"/>
      <c r="AJ60" s="61"/>
      <c r="AK60" s="30"/>
      <c r="AL60" s="27"/>
      <c r="AM60" s="27"/>
      <c r="AN60" s="32"/>
      <c r="AO60" s="20">
        <f>COUNTIF(I60:AM60,"&gt;7")</f>
        <v>0</v>
      </c>
      <c r="AP60" s="436"/>
      <c r="AQ60" s="33">
        <f>SUM(I60:AM60)</f>
        <v>0</v>
      </c>
      <c r="AR60" s="33"/>
      <c r="AS60" s="33"/>
      <c r="AT60" s="33"/>
      <c r="AU60" s="33"/>
      <c r="AV60" s="33"/>
      <c r="AW60" s="33">
        <f>AQ60*1.5</f>
        <v>0</v>
      </c>
      <c r="AX60" s="33">
        <f>AQ60*G59*1.5</f>
        <v>0</v>
      </c>
      <c r="AY60" s="415"/>
      <c r="AZ60" s="439"/>
      <c r="BA60" s="415"/>
      <c r="BB60" s="415"/>
      <c r="BC60" s="415"/>
      <c r="BD60" s="418"/>
      <c r="BE60" s="421"/>
      <c r="BF60" s="424"/>
      <c r="BG60" s="415"/>
      <c r="BH60" s="415"/>
      <c r="BI60" s="442"/>
      <c r="BJ60" s="11"/>
    </row>
    <row r="61" spans="1:63" x14ac:dyDescent="0.25">
      <c r="A61" s="412"/>
      <c r="B61" s="412"/>
      <c r="C61" s="412"/>
      <c r="D61" s="412"/>
      <c r="E61" s="427"/>
      <c r="F61" s="430"/>
      <c r="G61" s="433"/>
      <c r="H61" s="36" t="s">
        <v>27</v>
      </c>
      <c r="I61" s="28"/>
      <c r="J61" s="28"/>
      <c r="K61" s="28"/>
      <c r="L61" s="28"/>
      <c r="M61" s="28"/>
      <c r="N61" s="28"/>
      <c r="O61" s="62"/>
      <c r="P61" s="28"/>
      <c r="Q61" s="28"/>
      <c r="R61" s="28"/>
      <c r="S61" s="28"/>
      <c r="T61" s="28"/>
      <c r="U61" s="28"/>
      <c r="V61" s="62"/>
      <c r="W61" s="28"/>
      <c r="X61" s="28"/>
      <c r="Y61" s="28"/>
      <c r="Z61" s="28"/>
      <c r="AA61" s="49"/>
      <c r="AB61" s="28"/>
      <c r="AC61" s="62"/>
      <c r="AD61" s="28"/>
      <c r="AE61" s="28"/>
      <c r="AF61" s="28"/>
      <c r="AG61" s="28"/>
      <c r="AH61" s="28"/>
      <c r="AI61" s="28"/>
      <c r="AJ61" s="62"/>
      <c r="AK61" s="38"/>
      <c r="AL61" s="28"/>
      <c r="AM61" s="28"/>
      <c r="AN61" s="40"/>
      <c r="AO61" s="41"/>
      <c r="AP61" s="436"/>
      <c r="AQ61" s="33">
        <f>SUM(I61:AM61)</f>
        <v>0</v>
      </c>
      <c r="AR61" s="42"/>
      <c r="AS61" s="42"/>
      <c r="AT61" s="42"/>
      <c r="AU61" s="42"/>
      <c r="AV61" s="42"/>
      <c r="AW61" s="33">
        <f>AQ61*2</f>
        <v>0</v>
      </c>
      <c r="AX61" s="42">
        <f>AQ61*G59*2</f>
        <v>0</v>
      </c>
      <c r="AY61" s="415"/>
      <c r="AZ61" s="439"/>
      <c r="BA61" s="415"/>
      <c r="BB61" s="415"/>
      <c r="BC61" s="415"/>
      <c r="BD61" s="418"/>
      <c r="BE61" s="421"/>
      <c r="BF61" s="424"/>
      <c r="BG61" s="415"/>
      <c r="BH61" s="415"/>
      <c r="BI61" s="442"/>
      <c r="BJ61" s="11"/>
    </row>
    <row r="62" spans="1:63" ht="15.75" thickBot="1" x14ac:dyDescent="0.3">
      <c r="A62" s="413"/>
      <c r="B62" s="413"/>
      <c r="C62" s="413"/>
      <c r="D62" s="413"/>
      <c r="E62" s="428"/>
      <c r="F62" s="431"/>
      <c r="G62" s="434"/>
      <c r="H62" s="43"/>
      <c r="I62" s="44"/>
      <c r="J62" s="44"/>
      <c r="K62" s="44"/>
      <c r="L62" s="44"/>
      <c r="M62" s="44"/>
      <c r="N62" s="44"/>
      <c r="O62" s="63"/>
      <c r="P62" s="44"/>
      <c r="Q62" s="44"/>
      <c r="R62" s="44"/>
      <c r="S62" s="44"/>
      <c r="T62" s="44"/>
      <c r="U62" s="44"/>
      <c r="V62" s="63"/>
      <c r="W62" s="44"/>
      <c r="X62" s="44"/>
      <c r="Y62" s="44"/>
      <c r="Z62" s="44"/>
      <c r="AA62" s="44"/>
      <c r="AB62" s="44"/>
      <c r="AC62" s="63"/>
      <c r="AD62" s="44"/>
      <c r="AE62" s="44"/>
      <c r="AF62" s="44"/>
      <c r="AG62" s="44"/>
      <c r="AH62" s="44"/>
      <c r="AI62" s="44"/>
      <c r="AJ62" s="63"/>
      <c r="AK62" s="44"/>
      <c r="AL62" s="44"/>
      <c r="AM62" s="44"/>
      <c r="AN62" s="46" t="s">
        <v>28</v>
      </c>
      <c r="AO62" s="47">
        <f>AO59+AO60</f>
        <v>0</v>
      </c>
      <c r="AP62" s="437"/>
      <c r="AQ62" s="48"/>
      <c r="AR62" s="48"/>
      <c r="AS62" s="48"/>
      <c r="AT62" s="48"/>
      <c r="AU62" s="48"/>
      <c r="AV62" s="48"/>
      <c r="AW62" s="48"/>
      <c r="AX62" s="48"/>
      <c r="AY62" s="416"/>
      <c r="AZ62" s="440"/>
      <c r="BA62" s="416"/>
      <c r="BB62" s="416"/>
      <c r="BC62" s="416"/>
      <c r="BD62" s="419"/>
      <c r="BE62" s="422"/>
      <c r="BF62" s="425"/>
      <c r="BG62" s="416"/>
      <c r="BH62" s="416"/>
      <c r="BI62" s="443"/>
      <c r="BJ62" s="11"/>
    </row>
    <row r="63" spans="1:63" ht="16.5" thickTop="1" thickBot="1" x14ac:dyDescent="0.3">
      <c r="A63" s="411"/>
      <c r="B63" s="411"/>
      <c r="C63" s="411"/>
      <c r="D63" s="411"/>
      <c r="E63" s="426"/>
      <c r="F63" s="429"/>
      <c r="G63" s="432">
        <f>F63/225</f>
        <v>0</v>
      </c>
      <c r="H63" s="19" t="s">
        <v>25</v>
      </c>
      <c r="I63" s="21"/>
      <c r="J63" s="20"/>
      <c r="K63" s="20"/>
      <c r="L63" s="20"/>
      <c r="M63" s="20"/>
      <c r="N63" s="20"/>
      <c r="O63" s="60"/>
      <c r="P63" s="20"/>
      <c r="Q63" s="20"/>
      <c r="R63" s="20"/>
      <c r="S63" s="20"/>
      <c r="T63" s="20"/>
      <c r="U63" s="20"/>
      <c r="V63" s="60"/>
      <c r="W63" s="20"/>
      <c r="X63" s="20"/>
      <c r="Y63" s="20"/>
      <c r="Z63" s="20"/>
      <c r="AA63" s="20"/>
      <c r="AB63" s="20"/>
      <c r="AC63" s="60"/>
      <c r="AD63" s="20"/>
      <c r="AE63" s="20"/>
      <c r="AF63" s="20"/>
      <c r="AG63" s="20"/>
      <c r="AH63" s="20"/>
      <c r="AI63" s="20"/>
      <c r="AJ63" s="67"/>
      <c r="AK63" s="20"/>
      <c r="AL63" s="20"/>
      <c r="AM63" s="20"/>
      <c r="AN63" s="20"/>
      <c r="AO63" s="20">
        <f>COUNTIF(I63:AM63,"&gt;0")</f>
        <v>0</v>
      </c>
      <c r="AP63" s="435"/>
      <c r="AQ63" s="25">
        <f>SUM(I63:AM63)/7.5</f>
        <v>0</v>
      </c>
      <c r="AR63" s="25">
        <f>COUNTIF(I63:AM63,"h")</f>
        <v>0</v>
      </c>
      <c r="AS63" s="25">
        <f>COUNTIF(I63:AM63,"ik")</f>
        <v>0</v>
      </c>
      <c r="AT63" s="25">
        <f>COUNTIF(J63:AN63,"İZ")</f>
        <v>0</v>
      </c>
      <c r="AU63" s="25">
        <f>COUNTIF(J63:AN63,"R")</f>
        <v>0</v>
      </c>
      <c r="AV63" s="25">
        <f>COUNTIF(K63:AO63,"y")</f>
        <v>0</v>
      </c>
      <c r="AW63" s="25">
        <f>IF((AQ63+AR63+AS63+AT63)&gt;30,30,(AQ63+AR63+AS63+AT63))</f>
        <v>0</v>
      </c>
      <c r="AX63" s="25">
        <f>(AW63)*G63*7.5</f>
        <v>0</v>
      </c>
      <c r="AY63" s="414"/>
      <c r="AZ63" s="438">
        <f>SUM(AX63:AX65)+AY63</f>
        <v>0</v>
      </c>
      <c r="BA63" s="414"/>
      <c r="BB63" s="414">
        <v>0</v>
      </c>
      <c r="BC63" s="414"/>
      <c r="BD63" s="417"/>
      <c r="BE63" s="420">
        <f>AZ63-BA63-BB63-BC63+BD63</f>
        <v>0</v>
      </c>
      <c r="BF63" s="447"/>
      <c r="BG63" s="414"/>
      <c r="BH63" s="414"/>
      <c r="BI63" s="441"/>
      <c r="BJ63" s="11"/>
      <c r="BK63" s="11"/>
    </row>
    <row r="64" spans="1:63" ht="15.75" thickTop="1" x14ac:dyDescent="0.25">
      <c r="A64" s="412"/>
      <c r="B64" s="412"/>
      <c r="C64" s="412"/>
      <c r="D64" s="412"/>
      <c r="E64" s="427"/>
      <c r="F64" s="430"/>
      <c r="G64" s="433"/>
      <c r="H64" s="26" t="s">
        <v>26</v>
      </c>
      <c r="I64" s="27"/>
      <c r="J64" s="27"/>
      <c r="K64" s="27"/>
      <c r="L64" s="27"/>
      <c r="M64" s="27"/>
      <c r="N64" s="27"/>
      <c r="O64" s="61"/>
      <c r="P64" s="27"/>
      <c r="Q64" s="27"/>
      <c r="R64" s="27"/>
      <c r="S64" s="27"/>
      <c r="T64" s="27"/>
      <c r="U64" s="27"/>
      <c r="V64" s="61"/>
      <c r="W64" s="27"/>
      <c r="X64" s="27"/>
      <c r="Y64" s="27"/>
      <c r="Z64" s="27"/>
      <c r="AA64" s="27"/>
      <c r="AB64" s="27"/>
      <c r="AC64" s="60"/>
      <c r="AD64" s="27"/>
      <c r="AE64" s="27"/>
      <c r="AF64" s="28"/>
      <c r="AG64" s="27"/>
      <c r="AH64" s="27"/>
      <c r="AI64" s="27"/>
      <c r="AJ64" s="61"/>
      <c r="AK64" s="30"/>
      <c r="AL64" s="27"/>
      <c r="AM64" s="27"/>
      <c r="AN64" s="32"/>
      <c r="AO64" s="20">
        <f>COUNTIF(I64:AM64,"&gt;7")</f>
        <v>0</v>
      </c>
      <c r="AP64" s="436"/>
      <c r="AQ64" s="33">
        <f>SUM(I64:AM64)</f>
        <v>0</v>
      </c>
      <c r="AR64" s="33"/>
      <c r="AS64" s="33"/>
      <c r="AT64" s="33"/>
      <c r="AU64" s="33"/>
      <c r="AV64" s="33"/>
      <c r="AW64" s="33">
        <f>AQ64*1.5</f>
        <v>0</v>
      </c>
      <c r="AX64" s="33">
        <f>AQ64*G63*1.5</f>
        <v>0</v>
      </c>
      <c r="AY64" s="415"/>
      <c r="AZ64" s="439"/>
      <c r="BA64" s="415"/>
      <c r="BB64" s="415"/>
      <c r="BC64" s="415"/>
      <c r="BD64" s="418"/>
      <c r="BE64" s="421"/>
      <c r="BF64" s="448"/>
      <c r="BG64" s="415"/>
      <c r="BH64" s="415"/>
      <c r="BI64" s="442"/>
      <c r="BJ64" s="11"/>
    </row>
    <row r="65" spans="1:63" x14ac:dyDescent="0.25">
      <c r="A65" s="412"/>
      <c r="B65" s="412"/>
      <c r="C65" s="412"/>
      <c r="D65" s="412"/>
      <c r="E65" s="427"/>
      <c r="F65" s="430"/>
      <c r="G65" s="433"/>
      <c r="H65" s="36" t="s">
        <v>27</v>
      </c>
      <c r="I65" s="28"/>
      <c r="J65" s="28"/>
      <c r="K65" s="28"/>
      <c r="L65" s="28"/>
      <c r="M65" s="28"/>
      <c r="N65" s="28"/>
      <c r="O65" s="62"/>
      <c r="P65" s="28"/>
      <c r="Q65" s="28"/>
      <c r="R65" s="28"/>
      <c r="S65" s="28"/>
      <c r="T65" s="28"/>
      <c r="U65" s="28"/>
      <c r="V65" s="62"/>
      <c r="W65" s="28"/>
      <c r="X65" s="28"/>
      <c r="Y65" s="28"/>
      <c r="Z65" s="28"/>
      <c r="AA65" s="49"/>
      <c r="AB65" s="28"/>
      <c r="AC65" s="62"/>
      <c r="AD65" s="28"/>
      <c r="AE65" s="28"/>
      <c r="AF65" s="53"/>
      <c r="AG65" s="28"/>
      <c r="AH65" s="28"/>
      <c r="AI65" s="28"/>
      <c r="AJ65" s="62"/>
      <c r="AK65" s="38"/>
      <c r="AL65" s="28"/>
      <c r="AM65" s="28"/>
      <c r="AN65" s="40"/>
      <c r="AO65" s="41"/>
      <c r="AP65" s="436"/>
      <c r="AQ65" s="33">
        <f>SUM(I65:AM65)</f>
        <v>0</v>
      </c>
      <c r="AR65" s="42"/>
      <c r="AS65" s="42"/>
      <c r="AT65" s="42"/>
      <c r="AU65" s="42"/>
      <c r="AV65" s="42"/>
      <c r="AW65" s="33">
        <f>AQ65*2</f>
        <v>0</v>
      </c>
      <c r="AX65" s="42">
        <f>AQ65*G63*2</f>
        <v>0</v>
      </c>
      <c r="AY65" s="415"/>
      <c r="AZ65" s="439"/>
      <c r="BA65" s="415"/>
      <c r="BB65" s="415"/>
      <c r="BC65" s="415"/>
      <c r="BD65" s="418"/>
      <c r="BE65" s="421"/>
      <c r="BF65" s="448"/>
      <c r="BG65" s="415"/>
      <c r="BH65" s="415"/>
      <c r="BI65" s="442"/>
      <c r="BJ65" s="11"/>
    </row>
    <row r="66" spans="1:63" ht="15.75" thickBot="1" x14ac:dyDescent="0.3">
      <c r="A66" s="413"/>
      <c r="B66" s="413"/>
      <c r="C66" s="413"/>
      <c r="D66" s="413"/>
      <c r="E66" s="428"/>
      <c r="F66" s="431"/>
      <c r="G66" s="434"/>
      <c r="H66" s="43"/>
      <c r="I66" s="44"/>
      <c r="J66" s="44"/>
      <c r="K66" s="44"/>
      <c r="L66" s="44"/>
      <c r="M66" s="44"/>
      <c r="N66" s="44"/>
      <c r="O66" s="63"/>
      <c r="P66" s="44"/>
      <c r="Q66" s="44"/>
      <c r="R66" s="44"/>
      <c r="S66" s="44"/>
      <c r="T66" s="44"/>
      <c r="U66" s="44"/>
      <c r="V66" s="63"/>
      <c r="W66" s="44"/>
      <c r="X66" s="44"/>
      <c r="Y66" s="44"/>
      <c r="Z66" s="44"/>
      <c r="AA66" s="44"/>
      <c r="AB66" s="44"/>
      <c r="AC66" s="63"/>
      <c r="AD66" s="44"/>
      <c r="AE66" s="44"/>
      <c r="AF66" s="44"/>
      <c r="AG66" s="44"/>
      <c r="AH66" s="44"/>
      <c r="AI66" s="44"/>
      <c r="AJ66" s="63"/>
      <c r="AK66" s="44"/>
      <c r="AL66" s="44"/>
      <c r="AM66" s="44"/>
      <c r="AN66" s="46" t="s">
        <v>28</v>
      </c>
      <c r="AO66" s="47">
        <f>AO63+AO64</f>
        <v>0</v>
      </c>
      <c r="AP66" s="437"/>
      <c r="AQ66" s="48"/>
      <c r="AR66" s="48"/>
      <c r="AS66" s="48"/>
      <c r="AT66" s="48"/>
      <c r="AU66" s="48"/>
      <c r="AV66" s="48"/>
      <c r="AW66" s="48"/>
      <c r="AX66" s="48"/>
      <c r="AY66" s="416"/>
      <c r="AZ66" s="440"/>
      <c r="BA66" s="416"/>
      <c r="BB66" s="416"/>
      <c r="BC66" s="416"/>
      <c r="BD66" s="419"/>
      <c r="BE66" s="422"/>
      <c r="BF66" s="449"/>
      <c r="BG66" s="416"/>
      <c r="BH66" s="416"/>
      <c r="BI66" s="443"/>
      <c r="BJ66" s="11"/>
    </row>
    <row r="67" spans="1:63" ht="16.5" thickTop="1" thickBot="1" x14ac:dyDescent="0.3">
      <c r="A67" s="411"/>
      <c r="B67" s="411"/>
      <c r="C67" s="411"/>
      <c r="D67" s="411"/>
      <c r="E67" s="426"/>
      <c r="F67" s="429"/>
      <c r="G67" s="432">
        <f>F67/225</f>
        <v>0</v>
      </c>
      <c r="H67" s="19" t="s">
        <v>25</v>
      </c>
      <c r="I67" s="20"/>
      <c r="J67" s="20"/>
      <c r="K67" s="20"/>
      <c r="L67" s="20"/>
      <c r="M67" s="20"/>
      <c r="N67" s="20"/>
      <c r="O67" s="60"/>
      <c r="P67" s="20"/>
      <c r="Q67" s="20"/>
      <c r="R67" s="20"/>
      <c r="S67" s="20"/>
      <c r="T67" s="20"/>
      <c r="U67" s="20"/>
      <c r="V67" s="60"/>
      <c r="W67" s="20"/>
      <c r="X67" s="20"/>
      <c r="Y67" s="20"/>
      <c r="Z67" s="20"/>
      <c r="AA67" s="20"/>
      <c r="AB67" s="20"/>
      <c r="AC67" s="60"/>
      <c r="AD67" s="20"/>
      <c r="AE67" s="20"/>
      <c r="AF67" s="20"/>
      <c r="AG67" s="20"/>
      <c r="AH67" s="20"/>
      <c r="AI67" s="20"/>
      <c r="AJ67" s="67"/>
      <c r="AK67" s="20"/>
      <c r="AL67" s="20"/>
      <c r="AM67" s="20"/>
      <c r="AN67" s="20"/>
      <c r="AO67" s="20">
        <f>COUNTIF(I67:AM67,"&gt;0")</f>
        <v>0</v>
      </c>
      <c r="AP67" s="435"/>
      <c r="AQ67" s="25">
        <f>SUM(I67:AM67)/7.5</f>
        <v>0</v>
      </c>
      <c r="AR67" s="25">
        <f>COUNTIF(I67:AM67,"h")</f>
        <v>0</v>
      </c>
      <c r="AS67" s="25">
        <f>COUNTIF(I67:AM67,"ik")</f>
        <v>0</v>
      </c>
      <c r="AT67" s="25">
        <f>COUNTIF(J67:AN67,"İZ")</f>
        <v>0</v>
      </c>
      <c r="AU67" s="25">
        <f>COUNTIF(J67:AN67,"R")</f>
        <v>0</v>
      </c>
      <c r="AV67" s="25">
        <f>COUNTIF(K67:AO67,"y")</f>
        <v>0</v>
      </c>
      <c r="AW67" s="25">
        <f>IF((AQ67+AR67+AS67+AT67)&gt;30,30,(AQ67+AR67+AS67+AT67))</f>
        <v>0</v>
      </c>
      <c r="AX67" s="25">
        <f>(AW67)*G67*7.5</f>
        <v>0</v>
      </c>
      <c r="AY67" s="414"/>
      <c r="AZ67" s="438">
        <f>SUM(AX67:AX69)+AY67</f>
        <v>0</v>
      </c>
      <c r="BA67" s="414"/>
      <c r="BB67" s="414">
        <v>0</v>
      </c>
      <c r="BC67" s="414"/>
      <c r="BD67" s="417"/>
      <c r="BE67" s="420">
        <f>AZ67-BA67-BB67-BC67+BD67</f>
        <v>0</v>
      </c>
      <c r="BF67" s="447"/>
      <c r="BG67" s="414"/>
      <c r="BH67" s="414"/>
      <c r="BI67" s="441"/>
      <c r="BJ67" s="11"/>
      <c r="BK67" s="11"/>
    </row>
    <row r="68" spans="1:63" ht="15.75" thickTop="1" x14ac:dyDescent="0.25">
      <c r="A68" s="412"/>
      <c r="B68" s="412"/>
      <c r="C68" s="412"/>
      <c r="D68" s="412"/>
      <c r="E68" s="427"/>
      <c r="F68" s="430"/>
      <c r="G68" s="433"/>
      <c r="H68" s="26" t="s">
        <v>26</v>
      </c>
      <c r="I68" s="27"/>
      <c r="J68" s="27"/>
      <c r="K68" s="27"/>
      <c r="L68" s="27"/>
      <c r="M68" s="27"/>
      <c r="N68" s="27"/>
      <c r="O68" s="61"/>
      <c r="P68" s="27"/>
      <c r="Q68" s="27"/>
      <c r="R68" s="27"/>
      <c r="S68" s="27"/>
      <c r="T68" s="27"/>
      <c r="U68" s="27"/>
      <c r="V68" s="61"/>
      <c r="W68" s="27"/>
      <c r="X68" s="27"/>
      <c r="Y68" s="27"/>
      <c r="Z68" s="27"/>
      <c r="AA68" s="27"/>
      <c r="AB68" s="27"/>
      <c r="AC68" s="61"/>
      <c r="AD68" s="27"/>
      <c r="AE68" s="27"/>
      <c r="AF68" s="27"/>
      <c r="AG68" s="27"/>
      <c r="AH68" s="27"/>
      <c r="AI68" s="27"/>
      <c r="AJ68" s="61"/>
      <c r="AK68" s="30"/>
      <c r="AL68" s="27"/>
      <c r="AM68" s="27"/>
      <c r="AN68" s="32"/>
      <c r="AO68" s="20">
        <f>COUNTIF(I68:AM68,"&gt;7")</f>
        <v>0</v>
      </c>
      <c r="AP68" s="436"/>
      <c r="AQ68" s="33">
        <f>SUM(I68:AM68)</f>
        <v>0</v>
      </c>
      <c r="AR68" s="33"/>
      <c r="AS68" s="33"/>
      <c r="AT68" s="33"/>
      <c r="AU68" s="33"/>
      <c r="AV68" s="33"/>
      <c r="AW68" s="33">
        <f>AQ68*1.5</f>
        <v>0</v>
      </c>
      <c r="AX68" s="33">
        <f>AQ68*G67*1.5</f>
        <v>0</v>
      </c>
      <c r="AY68" s="415"/>
      <c r="AZ68" s="439"/>
      <c r="BA68" s="415"/>
      <c r="BB68" s="415"/>
      <c r="BC68" s="415"/>
      <c r="BD68" s="418"/>
      <c r="BE68" s="421"/>
      <c r="BF68" s="448"/>
      <c r="BG68" s="415"/>
      <c r="BH68" s="415"/>
      <c r="BI68" s="442"/>
      <c r="BJ68" s="11"/>
    </row>
    <row r="69" spans="1:63" x14ac:dyDescent="0.25">
      <c r="A69" s="412"/>
      <c r="B69" s="412"/>
      <c r="C69" s="412"/>
      <c r="D69" s="412"/>
      <c r="E69" s="427"/>
      <c r="F69" s="430"/>
      <c r="G69" s="433"/>
      <c r="H69" s="36" t="s">
        <v>27</v>
      </c>
      <c r="I69" s="28"/>
      <c r="J69" s="28"/>
      <c r="K69" s="28"/>
      <c r="L69" s="28"/>
      <c r="M69" s="28"/>
      <c r="N69" s="28"/>
      <c r="O69" s="62"/>
      <c r="P69" s="28"/>
      <c r="Q69" s="28"/>
      <c r="R69" s="28"/>
      <c r="S69" s="28"/>
      <c r="T69" s="28"/>
      <c r="U69" s="28"/>
      <c r="V69" s="62"/>
      <c r="W69" s="28"/>
      <c r="X69" s="28"/>
      <c r="Y69" s="28"/>
      <c r="Z69" s="28"/>
      <c r="AA69" s="28"/>
      <c r="AB69" s="28"/>
      <c r="AC69" s="62"/>
      <c r="AD69" s="28"/>
      <c r="AE69" s="28"/>
      <c r="AF69" s="28"/>
      <c r="AG69" s="28"/>
      <c r="AH69" s="28"/>
      <c r="AI69" s="28"/>
      <c r="AJ69" s="62"/>
      <c r="AK69" s="38"/>
      <c r="AL69" s="28"/>
      <c r="AM69" s="28"/>
      <c r="AN69" s="40"/>
      <c r="AO69" s="41"/>
      <c r="AP69" s="436"/>
      <c r="AQ69" s="33">
        <f>SUM(I69:AM69)</f>
        <v>0</v>
      </c>
      <c r="AR69" s="42"/>
      <c r="AS69" s="42"/>
      <c r="AT69" s="42"/>
      <c r="AU69" s="42"/>
      <c r="AV69" s="42"/>
      <c r="AW69" s="33">
        <f>AQ69*2</f>
        <v>0</v>
      </c>
      <c r="AX69" s="42">
        <f>AQ69*G67*2</f>
        <v>0</v>
      </c>
      <c r="AY69" s="415"/>
      <c r="AZ69" s="439"/>
      <c r="BA69" s="415"/>
      <c r="BB69" s="415"/>
      <c r="BC69" s="415"/>
      <c r="BD69" s="418"/>
      <c r="BE69" s="421"/>
      <c r="BF69" s="448"/>
      <c r="BG69" s="415"/>
      <c r="BH69" s="415"/>
      <c r="BI69" s="442"/>
      <c r="BJ69" s="11"/>
    </row>
    <row r="70" spans="1:63" ht="15.75" thickBot="1" x14ac:dyDescent="0.3">
      <c r="A70" s="413"/>
      <c r="B70" s="413"/>
      <c r="C70" s="413"/>
      <c r="D70" s="413"/>
      <c r="E70" s="428"/>
      <c r="F70" s="431"/>
      <c r="G70" s="434"/>
      <c r="H70" s="43"/>
      <c r="I70" s="44"/>
      <c r="J70" s="44"/>
      <c r="K70" s="44"/>
      <c r="L70" s="44"/>
      <c r="M70" s="44"/>
      <c r="N70" s="44"/>
      <c r="O70" s="63"/>
      <c r="P70" s="44"/>
      <c r="Q70" s="44"/>
      <c r="R70" s="44"/>
      <c r="S70" s="44"/>
      <c r="T70" s="44"/>
      <c r="U70" s="44"/>
      <c r="V70" s="63"/>
      <c r="W70" s="44"/>
      <c r="X70" s="44"/>
      <c r="Y70" s="44"/>
      <c r="Z70" s="44"/>
      <c r="AA70" s="44"/>
      <c r="AB70" s="44"/>
      <c r="AC70" s="63"/>
      <c r="AD70" s="44"/>
      <c r="AE70" s="44"/>
      <c r="AF70" s="44"/>
      <c r="AG70" s="44"/>
      <c r="AH70" s="44"/>
      <c r="AI70" s="44"/>
      <c r="AJ70" s="63"/>
      <c r="AK70" s="44"/>
      <c r="AL70" s="44"/>
      <c r="AM70" s="44"/>
      <c r="AN70" s="46" t="s">
        <v>28</v>
      </c>
      <c r="AO70" s="47">
        <f>AO67+AO68</f>
        <v>0</v>
      </c>
      <c r="AP70" s="437"/>
      <c r="AQ70" s="48"/>
      <c r="AR70" s="48"/>
      <c r="AS70" s="48"/>
      <c r="AT70" s="48"/>
      <c r="AU70" s="48"/>
      <c r="AV70" s="48"/>
      <c r="AW70" s="48"/>
      <c r="AX70" s="48"/>
      <c r="AY70" s="416"/>
      <c r="AZ70" s="440"/>
      <c r="BA70" s="416"/>
      <c r="BB70" s="416"/>
      <c r="BC70" s="416"/>
      <c r="BD70" s="419"/>
      <c r="BE70" s="422"/>
      <c r="BF70" s="449"/>
      <c r="BG70" s="416"/>
      <c r="BH70" s="416"/>
      <c r="BI70" s="443"/>
      <c r="BJ70" s="11"/>
    </row>
    <row r="71" spans="1:63" ht="16.5" thickTop="1" thickBot="1" x14ac:dyDescent="0.3">
      <c r="A71" s="411"/>
      <c r="B71" s="411"/>
      <c r="C71" s="411"/>
      <c r="D71" s="411"/>
      <c r="E71" s="426"/>
      <c r="F71" s="429"/>
      <c r="G71" s="432">
        <f>F71/225</f>
        <v>0</v>
      </c>
      <c r="H71" s="19" t="s">
        <v>25</v>
      </c>
      <c r="I71" s="20"/>
      <c r="J71" s="21"/>
      <c r="K71" s="21"/>
      <c r="L71" s="21"/>
      <c r="M71" s="21"/>
      <c r="N71" s="21"/>
      <c r="O71" s="65"/>
      <c r="P71" s="20"/>
      <c r="Q71" s="20"/>
      <c r="R71" s="20"/>
      <c r="S71" s="20"/>
      <c r="T71" s="20"/>
      <c r="U71" s="21"/>
      <c r="V71" s="60"/>
      <c r="W71" s="20"/>
      <c r="X71" s="20"/>
      <c r="Y71" s="20"/>
      <c r="Z71" s="20"/>
      <c r="AA71" s="20"/>
      <c r="AB71" s="20"/>
      <c r="AC71" s="60"/>
      <c r="AD71" s="20"/>
      <c r="AE71" s="20"/>
      <c r="AF71" s="20"/>
      <c r="AG71" s="20"/>
      <c r="AH71" s="20"/>
      <c r="AI71" s="20"/>
      <c r="AJ71" s="67"/>
      <c r="AK71" s="20"/>
      <c r="AL71" s="20"/>
      <c r="AM71" s="20"/>
      <c r="AN71" s="20"/>
      <c r="AO71" s="20">
        <f>COUNTIF(I71:AM71,"&gt;0")</f>
        <v>0</v>
      </c>
      <c r="AP71" s="435"/>
      <c r="AQ71" s="25">
        <f>SUM(I71:AM71)/7.5</f>
        <v>0</v>
      </c>
      <c r="AR71" s="25">
        <f>COUNTIF(I71:AM71,"h")</f>
        <v>0</v>
      </c>
      <c r="AS71" s="25">
        <f>COUNTIF(I71:AM71,"ik")</f>
        <v>0</v>
      </c>
      <c r="AT71" s="25">
        <f>COUNTIF(J71:AN71,"İZ")</f>
        <v>0</v>
      </c>
      <c r="AU71" s="25">
        <f>COUNTIF(J71:AN71,"R")</f>
        <v>0</v>
      </c>
      <c r="AV71" s="25">
        <f>COUNTIF(K71:AO71,"y")</f>
        <v>0</v>
      </c>
      <c r="AW71" s="25">
        <f>IF((AQ71+AR71+AS71+AT71)&gt;30,30,(AQ71+AR71+AS71+AT71))</f>
        <v>0</v>
      </c>
      <c r="AX71" s="25">
        <f>(AW71)*G71*7.5</f>
        <v>0</v>
      </c>
      <c r="AY71" s="414"/>
      <c r="AZ71" s="438">
        <f>SUM(AX71:AX73)+AY71</f>
        <v>0</v>
      </c>
      <c r="BA71" s="414"/>
      <c r="BB71" s="414">
        <v>0</v>
      </c>
      <c r="BC71" s="414"/>
      <c r="BD71" s="417"/>
      <c r="BE71" s="420">
        <f>AZ71-BA71-BB71-BC71+BD71</f>
        <v>0</v>
      </c>
      <c r="BF71" s="447"/>
      <c r="BG71" s="414"/>
      <c r="BH71" s="414"/>
      <c r="BI71" s="441"/>
      <c r="BJ71" s="11"/>
      <c r="BK71" s="11"/>
    </row>
    <row r="72" spans="1:63" ht="15.75" thickTop="1" x14ac:dyDescent="0.25">
      <c r="A72" s="412"/>
      <c r="B72" s="412"/>
      <c r="C72" s="412"/>
      <c r="D72" s="412"/>
      <c r="E72" s="427"/>
      <c r="F72" s="430"/>
      <c r="G72" s="433"/>
      <c r="H72" s="26" t="s">
        <v>26</v>
      </c>
      <c r="I72" s="27"/>
      <c r="J72" s="27"/>
      <c r="K72" s="27"/>
      <c r="L72" s="27"/>
      <c r="M72" s="27"/>
      <c r="N72" s="27"/>
      <c r="O72" s="61"/>
      <c r="P72" s="27"/>
      <c r="Q72" s="27"/>
      <c r="R72" s="27"/>
      <c r="S72" s="27"/>
      <c r="T72" s="27"/>
      <c r="U72" s="27"/>
      <c r="V72" s="61"/>
      <c r="W72" s="27"/>
      <c r="X72" s="27"/>
      <c r="Y72" s="27"/>
      <c r="Z72" s="27"/>
      <c r="AA72" s="27"/>
      <c r="AB72" s="27"/>
      <c r="AC72" s="61"/>
      <c r="AD72" s="27"/>
      <c r="AE72" s="27"/>
      <c r="AF72" s="27"/>
      <c r="AG72" s="27"/>
      <c r="AH72" s="27"/>
      <c r="AI72" s="27"/>
      <c r="AJ72" s="61"/>
      <c r="AK72" s="30"/>
      <c r="AL72" s="27"/>
      <c r="AM72" s="27"/>
      <c r="AN72" s="32"/>
      <c r="AO72" s="20">
        <f>COUNTIF(I72:AM72,"&gt;7")</f>
        <v>0</v>
      </c>
      <c r="AP72" s="436"/>
      <c r="AQ72" s="33">
        <f>SUM(I72:AM72)</f>
        <v>0</v>
      </c>
      <c r="AR72" s="33"/>
      <c r="AS72" s="33"/>
      <c r="AT72" s="33"/>
      <c r="AU72" s="33"/>
      <c r="AV72" s="33"/>
      <c r="AW72" s="33">
        <f>AQ72*1.5</f>
        <v>0</v>
      </c>
      <c r="AX72" s="33">
        <f>AQ72*G71*1.5</f>
        <v>0</v>
      </c>
      <c r="AY72" s="415"/>
      <c r="AZ72" s="439"/>
      <c r="BA72" s="415"/>
      <c r="BB72" s="415"/>
      <c r="BC72" s="415"/>
      <c r="BD72" s="418"/>
      <c r="BE72" s="421"/>
      <c r="BF72" s="448"/>
      <c r="BG72" s="415"/>
      <c r="BH72" s="415"/>
      <c r="BI72" s="442"/>
      <c r="BJ72" s="11"/>
    </row>
    <row r="73" spans="1:63" x14ac:dyDescent="0.25">
      <c r="A73" s="412"/>
      <c r="B73" s="412"/>
      <c r="C73" s="412"/>
      <c r="D73" s="412"/>
      <c r="E73" s="427"/>
      <c r="F73" s="430"/>
      <c r="G73" s="433"/>
      <c r="H73" s="36" t="s">
        <v>27</v>
      </c>
      <c r="I73" s="28"/>
      <c r="J73" s="28"/>
      <c r="K73" s="28"/>
      <c r="L73" s="28"/>
      <c r="M73" s="28"/>
      <c r="N73" s="28"/>
      <c r="O73" s="62"/>
      <c r="P73" s="28"/>
      <c r="Q73" s="28"/>
      <c r="R73" s="28"/>
      <c r="S73" s="28"/>
      <c r="T73" s="28"/>
      <c r="U73" s="28"/>
      <c r="V73" s="62"/>
      <c r="W73" s="28"/>
      <c r="X73" s="28"/>
      <c r="Y73" s="28"/>
      <c r="Z73" s="28"/>
      <c r="AA73" s="49"/>
      <c r="AB73" s="28"/>
      <c r="AC73" s="62"/>
      <c r="AD73" s="28"/>
      <c r="AE73" s="28"/>
      <c r="AF73" s="28"/>
      <c r="AG73" s="28"/>
      <c r="AH73" s="28"/>
      <c r="AI73" s="28"/>
      <c r="AJ73" s="62"/>
      <c r="AK73" s="38"/>
      <c r="AL73" s="28"/>
      <c r="AM73" s="28"/>
      <c r="AN73" s="40"/>
      <c r="AO73" s="41"/>
      <c r="AP73" s="436"/>
      <c r="AQ73" s="33">
        <f>SUM(I73:AM73)</f>
        <v>0</v>
      </c>
      <c r="AR73" s="42"/>
      <c r="AS73" s="42"/>
      <c r="AT73" s="42"/>
      <c r="AU73" s="42"/>
      <c r="AV73" s="42"/>
      <c r="AW73" s="33">
        <f>AQ73*2</f>
        <v>0</v>
      </c>
      <c r="AX73" s="42">
        <f>AQ73*G71*2</f>
        <v>0</v>
      </c>
      <c r="AY73" s="415"/>
      <c r="AZ73" s="439"/>
      <c r="BA73" s="415"/>
      <c r="BB73" s="415"/>
      <c r="BC73" s="415"/>
      <c r="BD73" s="418"/>
      <c r="BE73" s="421"/>
      <c r="BF73" s="448"/>
      <c r="BG73" s="415"/>
      <c r="BH73" s="415"/>
      <c r="BI73" s="442"/>
      <c r="BJ73" s="11"/>
    </row>
    <row r="74" spans="1:63" ht="15.75" thickBot="1" x14ac:dyDescent="0.3">
      <c r="A74" s="413"/>
      <c r="B74" s="413"/>
      <c r="C74" s="413"/>
      <c r="D74" s="413"/>
      <c r="E74" s="428"/>
      <c r="F74" s="431"/>
      <c r="G74" s="434"/>
      <c r="H74" s="43"/>
      <c r="I74" s="44"/>
      <c r="J74" s="44"/>
      <c r="K74" s="44"/>
      <c r="L74" s="44"/>
      <c r="M74" s="44"/>
      <c r="N74" s="44"/>
      <c r="O74" s="63"/>
      <c r="P74" s="44"/>
      <c r="Q74" s="44"/>
      <c r="R74" s="44"/>
      <c r="S74" s="44"/>
      <c r="T74" s="44"/>
      <c r="U74" s="44"/>
      <c r="V74" s="63"/>
      <c r="W74" s="44"/>
      <c r="X74" s="44"/>
      <c r="Y74" s="44"/>
      <c r="Z74" s="44"/>
      <c r="AA74" s="44"/>
      <c r="AB74" s="44"/>
      <c r="AC74" s="63"/>
      <c r="AD74" s="44"/>
      <c r="AE74" s="44"/>
      <c r="AF74" s="44"/>
      <c r="AG74" s="44"/>
      <c r="AH74" s="44"/>
      <c r="AI74" s="44"/>
      <c r="AJ74" s="63"/>
      <c r="AK74" s="44"/>
      <c r="AL74" s="44"/>
      <c r="AM74" s="44"/>
      <c r="AN74" s="46" t="s">
        <v>28</v>
      </c>
      <c r="AO74" s="47">
        <f>AO71+AO72</f>
        <v>0</v>
      </c>
      <c r="AP74" s="437"/>
      <c r="AQ74" s="48"/>
      <c r="AR74" s="48"/>
      <c r="AS74" s="48"/>
      <c r="AT74" s="48"/>
      <c r="AU74" s="48"/>
      <c r="AV74" s="48"/>
      <c r="AW74" s="48"/>
      <c r="AX74" s="48"/>
      <c r="AY74" s="416"/>
      <c r="AZ74" s="440"/>
      <c r="BA74" s="416"/>
      <c r="BB74" s="416"/>
      <c r="BC74" s="416"/>
      <c r="BD74" s="419"/>
      <c r="BE74" s="422"/>
      <c r="BF74" s="449"/>
      <c r="BG74" s="416"/>
      <c r="BH74" s="416"/>
      <c r="BI74" s="443"/>
      <c r="BJ74" s="11"/>
    </row>
    <row r="75" spans="1:63" ht="16.5" thickTop="1" thickBot="1" x14ac:dyDescent="0.3">
      <c r="A75" s="411"/>
      <c r="B75" s="411"/>
      <c r="C75" s="411"/>
      <c r="D75" s="411"/>
      <c r="E75" s="426"/>
      <c r="F75" s="429"/>
      <c r="G75" s="432">
        <f>F75/225</f>
        <v>0</v>
      </c>
      <c r="H75" s="19" t="s">
        <v>25</v>
      </c>
      <c r="I75" s="21"/>
      <c r="J75" s="20"/>
      <c r="K75" s="20"/>
      <c r="L75" s="20"/>
      <c r="M75" s="20"/>
      <c r="N75" s="20"/>
      <c r="O75" s="60"/>
      <c r="P75" s="20"/>
      <c r="Q75" s="20"/>
      <c r="R75" s="20"/>
      <c r="S75" s="20"/>
      <c r="T75" s="20"/>
      <c r="U75" s="20"/>
      <c r="V75" s="60"/>
      <c r="W75" s="20"/>
      <c r="X75" s="20"/>
      <c r="Y75" s="20"/>
      <c r="Z75" s="20"/>
      <c r="AA75" s="24"/>
      <c r="AB75" s="20"/>
      <c r="AC75" s="60"/>
      <c r="AD75" s="20"/>
      <c r="AE75" s="20"/>
      <c r="AF75" s="20"/>
      <c r="AG75" s="20"/>
      <c r="AH75" s="20"/>
      <c r="AI75" s="20"/>
      <c r="AJ75" s="60"/>
      <c r="AK75" s="20"/>
      <c r="AL75" s="20"/>
      <c r="AM75" s="20"/>
      <c r="AN75" s="20"/>
      <c r="AO75" s="20">
        <f>COUNTIF(I75:AM75,"&gt;0")</f>
        <v>0</v>
      </c>
      <c r="AP75" s="435"/>
      <c r="AQ75" s="25">
        <f>SUM(I75:AM75)/7.5</f>
        <v>0</v>
      </c>
      <c r="AR75" s="25">
        <f>COUNTIF(I75:AM75,"h")</f>
        <v>0</v>
      </c>
      <c r="AS75" s="25">
        <f>COUNTIF(I75:AM75,"ik")</f>
        <v>0</v>
      </c>
      <c r="AT75" s="25">
        <f>COUNTIF(J75:AN75,"İZ")</f>
        <v>0</v>
      </c>
      <c r="AU75" s="25">
        <f>COUNTIF(J75:AN75,"R")</f>
        <v>0</v>
      </c>
      <c r="AV75" s="25">
        <f>COUNTIF(K75:AO75,"y")</f>
        <v>0</v>
      </c>
      <c r="AW75" s="25">
        <f>IF((AQ75+AR75+AS75+AT75)&gt;30,30,(AQ75+AR75+AS75+AT75))</f>
        <v>0</v>
      </c>
      <c r="AX75" s="25">
        <f>(AW75)*G75*7.5</f>
        <v>0</v>
      </c>
      <c r="AY75" s="444"/>
      <c r="AZ75" s="438">
        <f>SUM(AX75:AX77)+AY75</f>
        <v>0</v>
      </c>
      <c r="BA75" s="414"/>
      <c r="BB75" s="414">
        <v>0</v>
      </c>
      <c r="BC75" s="414"/>
      <c r="BD75" s="417"/>
      <c r="BE75" s="420">
        <f>AZ75-BA75-BB75-BC75+BD75</f>
        <v>0</v>
      </c>
      <c r="BF75" s="423"/>
      <c r="BG75" s="414"/>
      <c r="BH75" s="414"/>
      <c r="BI75" s="441"/>
      <c r="BJ75" s="11"/>
      <c r="BK75" s="11"/>
    </row>
    <row r="76" spans="1:63" ht="15.75" thickTop="1" x14ac:dyDescent="0.25">
      <c r="A76" s="412"/>
      <c r="B76" s="412"/>
      <c r="C76" s="412"/>
      <c r="D76" s="412"/>
      <c r="E76" s="427"/>
      <c r="F76" s="430"/>
      <c r="G76" s="433"/>
      <c r="H76" s="26" t="s">
        <v>26</v>
      </c>
      <c r="I76" s="27"/>
      <c r="J76" s="27"/>
      <c r="K76" s="27"/>
      <c r="L76" s="27"/>
      <c r="M76" s="27"/>
      <c r="N76" s="27"/>
      <c r="O76" s="61"/>
      <c r="P76" s="27"/>
      <c r="Q76" s="27"/>
      <c r="R76" s="27"/>
      <c r="S76" s="27"/>
      <c r="T76" s="27"/>
      <c r="U76" s="27"/>
      <c r="V76" s="61"/>
      <c r="W76" s="27"/>
      <c r="X76" s="27"/>
      <c r="Y76" s="27"/>
      <c r="Z76" s="27"/>
      <c r="AA76" s="27"/>
      <c r="AB76" s="27"/>
      <c r="AC76" s="61"/>
      <c r="AD76" s="27"/>
      <c r="AE76" s="27"/>
      <c r="AF76" s="27"/>
      <c r="AG76" s="27"/>
      <c r="AH76" s="27"/>
      <c r="AI76" s="27"/>
      <c r="AJ76" s="61"/>
      <c r="AK76" s="30"/>
      <c r="AL76" s="27"/>
      <c r="AM76" s="27"/>
      <c r="AN76" s="32"/>
      <c r="AO76" s="20">
        <f>COUNTIF(I76:AM76,"&gt;7")</f>
        <v>0</v>
      </c>
      <c r="AP76" s="436"/>
      <c r="AQ76" s="33">
        <f>SUM(I76:AM76)</f>
        <v>0</v>
      </c>
      <c r="AR76" s="33"/>
      <c r="AS76" s="33"/>
      <c r="AT76" s="33"/>
      <c r="AU76" s="33"/>
      <c r="AV76" s="33"/>
      <c r="AW76" s="33">
        <f>AQ76*1.5</f>
        <v>0</v>
      </c>
      <c r="AX76" s="33">
        <f>AQ76*G75*1.5</f>
        <v>0</v>
      </c>
      <c r="AY76" s="445"/>
      <c r="AZ76" s="439"/>
      <c r="BA76" s="415"/>
      <c r="BB76" s="415"/>
      <c r="BC76" s="415"/>
      <c r="BD76" s="418"/>
      <c r="BE76" s="421"/>
      <c r="BF76" s="424"/>
      <c r="BG76" s="415"/>
      <c r="BH76" s="415"/>
      <c r="BI76" s="442"/>
      <c r="BJ76" s="11"/>
    </row>
    <row r="77" spans="1:63" x14ac:dyDescent="0.25">
      <c r="A77" s="412"/>
      <c r="B77" s="412"/>
      <c r="C77" s="412"/>
      <c r="D77" s="412"/>
      <c r="E77" s="427"/>
      <c r="F77" s="430"/>
      <c r="G77" s="433"/>
      <c r="H77" s="36" t="s">
        <v>27</v>
      </c>
      <c r="I77" s="28"/>
      <c r="J77" s="28"/>
      <c r="K77" s="28"/>
      <c r="L77" s="28"/>
      <c r="M77" s="28"/>
      <c r="N77" s="28"/>
      <c r="O77" s="62"/>
      <c r="P77" s="28"/>
      <c r="Q77" s="28"/>
      <c r="R77" s="28"/>
      <c r="S77" s="28"/>
      <c r="T77" s="28"/>
      <c r="U77" s="28"/>
      <c r="V77" s="62"/>
      <c r="W77" s="28"/>
      <c r="X77" s="28"/>
      <c r="Y77" s="28"/>
      <c r="Z77" s="28"/>
      <c r="AA77" s="28"/>
      <c r="AB77" s="28"/>
      <c r="AC77" s="62"/>
      <c r="AD77" s="28"/>
      <c r="AE77" s="28"/>
      <c r="AF77" s="28"/>
      <c r="AG77" s="28"/>
      <c r="AH77" s="28"/>
      <c r="AI77" s="28"/>
      <c r="AJ77" s="62"/>
      <c r="AK77" s="38"/>
      <c r="AL77" s="28"/>
      <c r="AM77" s="28"/>
      <c r="AN77" s="40"/>
      <c r="AO77" s="41"/>
      <c r="AP77" s="436"/>
      <c r="AQ77" s="33">
        <f>SUM(I77:AM77)</f>
        <v>0</v>
      </c>
      <c r="AR77" s="42"/>
      <c r="AS77" s="42"/>
      <c r="AT77" s="42"/>
      <c r="AU77" s="42"/>
      <c r="AV77" s="42"/>
      <c r="AW77" s="33">
        <f>AQ77*2</f>
        <v>0</v>
      </c>
      <c r="AX77" s="42">
        <f>AQ77*G75*2</f>
        <v>0</v>
      </c>
      <c r="AY77" s="445"/>
      <c r="AZ77" s="439"/>
      <c r="BA77" s="415"/>
      <c r="BB77" s="415"/>
      <c r="BC77" s="415"/>
      <c r="BD77" s="418"/>
      <c r="BE77" s="421"/>
      <c r="BF77" s="424"/>
      <c r="BG77" s="415"/>
      <c r="BH77" s="415"/>
      <c r="BI77" s="442"/>
      <c r="BJ77" s="11"/>
    </row>
    <row r="78" spans="1:63" ht="15.75" thickBot="1" x14ac:dyDescent="0.3">
      <c r="A78" s="413"/>
      <c r="B78" s="413"/>
      <c r="C78" s="413"/>
      <c r="D78" s="413"/>
      <c r="E78" s="428"/>
      <c r="F78" s="431"/>
      <c r="G78" s="434"/>
      <c r="H78" s="43"/>
      <c r="I78" s="44"/>
      <c r="J78" s="44"/>
      <c r="K78" s="44"/>
      <c r="L78" s="44"/>
      <c r="M78" s="44"/>
      <c r="N78" s="44"/>
      <c r="O78" s="63"/>
      <c r="P78" s="44"/>
      <c r="Q78" s="44"/>
      <c r="R78" s="44"/>
      <c r="S78" s="44"/>
      <c r="T78" s="44"/>
      <c r="U78" s="44"/>
      <c r="V78" s="63"/>
      <c r="W78" s="44"/>
      <c r="X78" s="44"/>
      <c r="Y78" s="44"/>
      <c r="Z78" s="44"/>
      <c r="AA78" s="44"/>
      <c r="AB78" s="44"/>
      <c r="AC78" s="63"/>
      <c r="AD78" s="44"/>
      <c r="AE78" s="44"/>
      <c r="AF78" s="44"/>
      <c r="AG78" s="44"/>
      <c r="AH78" s="44"/>
      <c r="AI78" s="44"/>
      <c r="AJ78" s="63"/>
      <c r="AK78" s="44"/>
      <c r="AL78" s="44"/>
      <c r="AM78" s="44"/>
      <c r="AN78" s="46" t="s">
        <v>28</v>
      </c>
      <c r="AO78" s="47">
        <f>AO75+AO76</f>
        <v>0</v>
      </c>
      <c r="AP78" s="437"/>
      <c r="AQ78" s="48"/>
      <c r="AR78" s="48"/>
      <c r="AS78" s="48"/>
      <c r="AT78" s="48"/>
      <c r="AU78" s="48"/>
      <c r="AV78" s="48"/>
      <c r="AW78" s="48"/>
      <c r="AX78" s="48"/>
      <c r="AY78" s="446"/>
      <c r="AZ78" s="440"/>
      <c r="BA78" s="416"/>
      <c r="BB78" s="416"/>
      <c r="BC78" s="416"/>
      <c r="BD78" s="419"/>
      <c r="BE78" s="422"/>
      <c r="BF78" s="425"/>
      <c r="BG78" s="416"/>
      <c r="BH78" s="416"/>
      <c r="BI78" s="443"/>
      <c r="BJ78" s="11"/>
    </row>
    <row r="79" spans="1:63" ht="16.5" thickTop="1" thickBot="1" x14ac:dyDescent="0.3">
      <c r="A79" s="411"/>
      <c r="B79" s="411"/>
      <c r="C79" s="411"/>
      <c r="D79" s="411"/>
      <c r="E79" s="426"/>
      <c r="F79" s="429"/>
      <c r="G79" s="432">
        <f>F79/225</f>
        <v>0</v>
      </c>
      <c r="H79" s="19" t="s">
        <v>25</v>
      </c>
      <c r="I79" s="21"/>
      <c r="J79" s="20"/>
      <c r="K79" s="20"/>
      <c r="L79" s="20"/>
      <c r="M79" s="20"/>
      <c r="N79" s="20"/>
      <c r="O79" s="60"/>
      <c r="P79" s="20"/>
      <c r="Q79" s="20"/>
      <c r="R79" s="20"/>
      <c r="S79" s="20"/>
      <c r="T79" s="20"/>
      <c r="U79" s="20"/>
      <c r="V79" s="60"/>
      <c r="W79" s="20"/>
      <c r="X79" s="20"/>
      <c r="Y79" s="20"/>
      <c r="Z79" s="20"/>
      <c r="AA79" s="24"/>
      <c r="AB79" s="20"/>
      <c r="AC79" s="60"/>
      <c r="AD79" s="20"/>
      <c r="AE79" s="20"/>
      <c r="AF79" s="20"/>
      <c r="AG79" s="20"/>
      <c r="AH79" s="20"/>
      <c r="AI79" s="20"/>
      <c r="AJ79" s="60"/>
      <c r="AK79" s="20"/>
      <c r="AL79" s="20"/>
      <c r="AM79" s="20"/>
      <c r="AN79" s="20"/>
      <c r="AO79" s="20">
        <f>COUNTIF(I79:AM79,"&gt;0")</f>
        <v>0</v>
      </c>
      <c r="AP79" s="435"/>
      <c r="AQ79" s="25">
        <f>SUM(I79:AM79)/7.5</f>
        <v>0</v>
      </c>
      <c r="AR79" s="25">
        <f>COUNTIF(I79:AM79,"h")</f>
        <v>0</v>
      </c>
      <c r="AS79" s="25">
        <f>COUNTIF(I79:AM79,"ik")</f>
        <v>0</v>
      </c>
      <c r="AT79" s="25">
        <f>COUNTIF(J79:AN79,"İZ")</f>
        <v>0</v>
      </c>
      <c r="AU79" s="25">
        <f>COUNTIF(J79:AN79,"R")</f>
        <v>0</v>
      </c>
      <c r="AV79" s="25">
        <f>COUNTIF(K79:AO79,"y")</f>
        <v>0</v>
      </c>
      <c r="AW79" s="25">
        <f>IF((AQ79+AR79+AS79+AT79)&gt;30,30,(AQ79+AR79+AS79+AT79))</f>
        <v>0</v>
      </c>
      <c r="AX79" s="25">
        <f>(AW79)*G79*7.5</f>
        <v>0</v>
      </c>
      <c r="AY79" s="444"/>
      <c r="AZ79" s="438">
        <f>SUM(AX79:AX81)+AY79</f>
        <v>0</v>
      </c>
      <c r="BA79" s="414"/>
      <c r="BB79" s="414">
        <v>0</v>
      </c>
      <c r="BC79" s="414"/>
      <c r="BD79" s="417"/>
      <c r="BE79" s="420">
        <f>AZ79-BA79-BB79-BC79+BD79</f>
        <v>0</v>
      </c>
      <c r="BF79" s="423"/>
      <c r="BG79" s="414"/>
      <c r="BH79" s="414"/>
      <c r="BI79" s="441"/>
      <c r="BJ79" s="11"/>
      <c r="BK79" s="11"/>
    </row>
    <row r="80" spans="1:63" ht="15.75" thickTop="1" x14ac:dyDescent="0.25">
      <c r="A80" s="412"/>
      <c r="B80" s="412"/>
      <c r="C80" s="412"/>
      <c r="D80" s="412"/>
      <c r="E80" s="427"/>
      <c r="F80" s="430"/>
      <c r="G80" s="433"/>
      <c r="H80" s="26" t="s">
        <v>26</v>
      </c>
      <c r="I80" s="27"/>
      <c r="J80" s="27"/>
      <c r="K80" s="27"/>
      <c r="L80" s="27"/>
      <c r="M80" s="27"/>
      <c r="N80" s="27"/>
      <c r="O80" s="61"/>
      <c r="P80" s="27"/>
      <c r="Q80" s="27"/>
      <c r="R80" s="27"/>
      <c r="S80" s="27"/>
      <c r="T80" s="27"/>
      <c r="U80" s="27"/>
      <c r="V80" s="61"/>
      <c r="W80" s="27"/>
      <c r="X80" s="27"/>
      <c r="Y80" s="27"/>
      <c r="Z80" s="27"/>
      <c r="AA80" s="27"/>
      <c r="AB80" s="27"/>
      <c r="AC80" s="61"/>
      <c r="AD80" s="27"/>
      <c r="AE80" s="27"/>
      <c r="AF80" s="27"/>
      <c r="AG80" s="27"/>
      <c r="AH80" s="27"/>
      <c r="AI80" s="27"/>
      <c r="AJ80" s="61"/>
      <c r="AK80" s="30"/>
      <c r="AL80" s="27"/>
      <c r="AM80" s="27"/>
      <c r="AN80" s="32"/>
      <c r="AO80" s="20">
        <f>COUNTIF(I80:AM80,"&gt;7")</f>
        <v>0</v>
      </c>
      <c r="AP80" s="436"/>
      <c r="AQ80" s="33">
        <f>SUM(I80:AM80)</f>
        <v>0</v>
      </c>
      <c r="AR80" s="33"/>
      <c r="AS80" s="33"/>
      <c r="AT80" s="33"/>
      <c r="AU80" s="33"/>
      <c r="AV80" s="33"/>
      <c r="AW80" s="33">
        <f>AQ80*1.5</f>
        <v>0</v>
      </c>
      <c r="AX80" s="33">
        <f>AQ80*G79*1.5</f>
        <v>0</v>
      </c>
      <c r="AY80" s="445"/>
      <c r="AZ80" s="439"/>
      <c r="BA80" s="415"/>
      <c r="BB80" s="415"/>
      <c r="BC80" s="415"/>
      <c r="BD80" s="418"/>
      <c r="BE80" s="421"/>
      <c r="BF80" s="424"/>
      <c r="BG80" s="415"/>
      <c r="BH80" s="415"/>
      <c r="BI80" s="442"/>
      <c r="BJ80" s="11"/>
    </row>
    <row r="81" spans="1:63" x14ac:dyDescent="0.25">
      <c r="A81" s="412"/>
      <c r="B81" s="412"/>
      <c r="C81" s="412"/>
      <c r="D81" s="412"/>
      <c r="E81" s="427"/>
      <c r="F81" s="430"/>
      <c r="G81" s="433"/>
      <c r="H81" s="36" t="s">
        <v>27</v>
      </c>
      <c r="I81" s="28"/>
      <c r="J81" s="28"/>
      <c r="K81" s="28"/>
      <c r="L81" s="28"/>
      <c r="M81" s="28"/>
      <c r="N81" s="28"/>
      <c r="O81" s="62"/>
      <c r="P81" s="28"/>
      <c r="Q81" s="28"/>
      <c r="R81" s="28"/>
      <c r="S81" s="28"/>
      <c r="T81" s="28"/>
      <c r="U81" s="28"/>
      <c r="V81" s="62"/>
      <c r="W81" s="28"/>
      <c r="X81" s="28"/>
      <c r="Y81" s="28"/>
      <c r="Z81" s="28"/>
      <c r="AA81" s="28"/>
      <c r="AB81" s="28"/>
      <c r="AC81" s="62"/>
      <c r="AD81" s="28"/>
      <c r="AE81" s="28"/>
      <c r="AF81" s="28"/>
      <c r="AG81" s="28"/>
      <c r="AH81" s="28"/>
      <c r="AI81" s="28"/>
      <c r="AJ81" s="62"/>
      <c r="AK81" s="38"/>
      <c r="AL81" s="28"/>
      <c r="AM81" s="28"/>
      <c r="AN81" s="40"/>
      <c r="AO81" s="41"/>
      <c r="AP81" s="436"/>
      <c r="AQ81" s="33">
        <f>SUM(I81:AM81)</f>
        <v>0</v>
      </c>
      <c r="AR81" s="42"/>
      <c r="AS81" s="42"/>
      <c r="AT81" s="42"/>
      <c r="AU81" s="42"/>
      <c r="AV81" s="42"/>
      <c r="AW81" s="33">
        <f>AQ81*2</f>
        <v>0</v>
      </c>
      <c r="AX81" s="42">
        <f>AQ81*G79*2</f>
        <v>0</v>
      </c>
      <c r="AY81" s="445"/>
      <c r="AZ81" s="439"/>
      <c r="BA81" s="415"/>
      <c r="BB81" s="415"/>
      <c r="BC81" s="415"/>
      <c r="BD81" s="418"/>
      <c r="BE81" s="421"/>
      <c r="BF81" s="424"/>
      <c r="BG81" s="415"/>
      <c r="BH81" s="415"/>
      <c r="BI81" s="442"/>
      <c r="BJ81" s="11"/>
    </row>
    <row r="82" spans="1:63" ht="15.75" thickBot="1" x14ac:dyDescent="0.3">
      <c r="A82" s="413"/>
      <c r="B82" s="413"/>
      <c r="C82" s="413"/>
      <c r="D82" s="413"/>
      <c r="E82" s="428"/>
      <c r="F82" s="431"/>
      <c r="G82" s="434"/>
      <c r="H82" s="43"/>
      <c r="I82" s="44"/>
      <c r="J82" s="44"/>
      <c r="K82" s="44"/>
      <c r="L82" s="44"/>
      <c r="M82" s="44"/>
      <c r="N82" s="44"/>
      <c r="O82" s="63"/>
      <c r="P82" s="44"/>
      <c r="Q82" s="44"/>
      <c r="R82" s="44"/>
      <c r="S82" s="44"/>
      <c r="T82" s="44"/>
      <c r="U82" s="44"/>
      <c r="V82" s="63"/>
      <c r="W82" s="44"/>
      <c r="X82" s="44"/>
      <c r="Y82" s="44"/>
      <c r="Z82" s="44"/>
      <c r="AA82" s="44"/>
      <c r="AB82" s="44"/>
      <c r="AC82" s="63"/>
      <c r="AD82" s="44"/>
      <c r="AE82" s="44"/>
      <c r="AF82" s="44"/>
      <c r="AG82" s="44"/>
      <c r="AH82" s="44"/>
      <c r="AI82" s="44"/>
      <c r="AJ82" s="63"/>
      <c r="AK82" s="44"/>
      <c r="AL82" s="44"/>
      <c r="AM82" s="44"/>
      <c r="AN82" s="46" t="s">
        <v>28</v>
      </c>
      <c r="AO82" s="47">
        <f>AO79+AO80</f>
        <v>0</v>
      </c>
      <c r="AP82" s="437"/>
      <c r="AQ82" s="48"/>
      <c r="AR82" s="48"/>
      <c r="AS82" s="48"/>
      <c r="AT82" s="48"/>
      <c r="AU82" s="48"/>
      <c r="AV82" s="48"/>
      <c r="AW82" s="48"/>
      <c r="AX82" s="48"/>
      <c r="AY82" s="446"/>
      <c r="AZ82" s="440"/>
      <c r="BA82" s="416"/>
      <c r="BB82" s="416"/>
      <c r="BC82" s="416"/>
      <c r="BD82" s="419"/>
      <c r="BE82" s="422"/>
      <c r="BF82" s="425"/>
      <c r="BG82" s="416"/>
      <c r="BH82" s="416"/>
      <c r="BI82" s="443"/>
      <c r="BJ82" s="11"/>
    </row>
    <row r="83" spans="1:63" ht="16.5" thickTop="1" thickBot="1" x14ac:dyDescent="0.3">
      <c r="A83" s="411"/>
      <c r="B83" s="411"/>
      <c r="C83" s="411"/>
      <c r="D83" s="411"/>
      <c r="E83" s="426"/>
      <c r="F83" s="429"/>
      <c r="G83" s="432">
        <f>F83/210</f>
        <v>0</v>
      </c>
      <c r="H83" s="19" t="s">
        <v>25</v>
      </c>
      <c r="I83" s="20"/>
      <c r="J83" s="20"/>
      <c r="K83" s="20"/>
      <c r="L83" s="20"/>
      <c r="M83" s="20"/>
      <c r="N83" s="20"/>
      <c r="O83" s="60"/>
      <c r="P83" s="20"/>
      <c r="Q83" s="20"/>
      <c r="R83" s="20"/>
      <c r="S83" s="20"/>
      <c r="T83" s="20"/>
      <c r="U83" s="20"/>
      <c r="V83" s="60"/>
      <c r="W83" s="20"/>
      <c r="X83" s="20"/>
      <c r="Y83" s="20"/>
      <c r="Z83" s="20"/>
      <c r="AA83" s="20"/>
      <c r="AB83" s="20"/>
      <c r="AC83" s="60"/>
      <c r="AD83" s="20"/>
      <c r="AE83" s="20"/>
      <c r="AF83" s="20"/>
      <c r="AG83" s="20"/>
      <c r="AH83" s="20"/>
      <c r="AI83" s="20"/>
      <c r="AJ83" s="67"/>
      <c r="AK83" s="20"/>
      <c r="AL83" s="20"/>
      <c r="AM83" s="20"/>
      <c r="AN83" s="20"/>
      <c r="AO83" s="20">
        <f>COUNTIF(I83:AM83,"&gt;0")</f>
        <v>0</v>
      </c>
      <c r="AP83" s="435"/>
      <c r="AQ83" s="25">
        <f>SUM(I83:AM83)/7.5</f>
        <v>0</v>
      </c>
      <c r="AR83" s="25">
        <f>COUNTIF(I83:AM83,"h")</f>
        <v>0</v>
      </c>
      <c r="AS83" s="25">
        <f>COUNTIF(I83:AM83,"ik")</f>
        <v>0</v>
      </c>
      <c r="AT83" s="25">
        <f>COUNTIF(J83:AN83,"İZ")</f>
        <v>0</v>
      </c>
      <c r="AU83" s="25">
        <f>COUNTIF(J83:AN83,"R")</f>
        <v>0</v>
      </c>
      <c r="AV83" s="25">
        <f>COUNTIF(K83:AO83,"y")</f>
        <v>0</v>
      </c>
      <c r="AW83" s="25">
        <f>IF((AQ83+AR83+AS83+AT83)&gt;30,30,(AQ83+AR83+AS83+AT83))</f>
        <v>0</v>
      </c>
      <c r="AX83" s="25">
        <f>(AW83)*G83*7.5</f>
        <v>0</v>
      </c>
      <c r="AY83" s="414"/>
      <c r="AZ83" s="438">
        <f>SUM(AX83:AX85)+AY83</f>
        <v>0</v>
      </c>
      <c r="BA83" s="414"/>
      <c r="BB83" s="414">
        <v>0</v>
      </c>
      <c r="BC83" s="414"/>
      <c r="BD83" s="417"/>
      <c r="BE83" s="420">
        <f>AZ83-BA83-BB83-BC83+BD83</f>
        <v>0</v>
      </c>
      <c r="BF83" s="423"/>
      <c r="BG83" s="414"/>
      <c r="BH83" s="414"/>
      <c r="BI83" s="441"/>
      <c r="BJ83" s="11"/>
      <c r="BK83" s="11"/>
    </row>
    <row r="84" spans="1:63" ht="15.75" thickTop="1" x14ac:dyDescent="0.25">
      <c r="A84" s="412"/>
      <c r="B84" s="412"/>
      <c r="C84" s="412"/>
      <c r="D84" s="412"/>
      <c r="E84" s="427"/>
      <c r="F84" s="430"/>
      <c r="G84" s="433"/>
      <c r="H84" s="26" t="s">
        <v>26</v>
      </c>
      <c r="I84" s="27"/>
      <c r="J84" s="27"/>
      <c r="K84" s="27"/>
      <c r="L84" s="27"/>
      <c r="M84" s="27"/>
      <c r="N84" s="27"/>
      <c r="O84" s="61"/>
      <c r="P84" s="27"/>
      <c r="Q84" s="27"/>
      <c r="R84" s="27"/>
      <c r="S84" s="27"/>
      <c r="T84" s="27"/>
      <c r="U84" s="27"/>
      <c r="V84" s="61"/>
      <c r="W84" s="27"/>
      <c r="X84" s="27"/>
      <c r="Y84" s="27"/>
      <c r="Z84" s="27"/>
      <c r="AA84" s="27"/>
      <c r="AB84" s="27"/>
      <c r="AC84" s="61"/>
      <c r="AD84" s="27"/>
      <c r="AE84" s="27"/>
      <c r="AF84" s="27"/>
      <c r="AG84" s="27"/>
      <c r="AH84" s="27"/>
      <c r="AI84" s="27"/>
      <c r="AJ84" s="61"/>
      <c r="AK84" s="27"/>
      <c r="AL84" s="27"/>
      <c r="AM84" s="27"/>
      <c r="AN84" s="32"/>
      <c r="AO84" s="20">
        <f>COUNTIF(I84:AM84,"&gt;7")</f>
        <v>0</v>
      </c>
      <c r="AP84" s="436"/>
      <c r="AQ84" s="33">
        <f>SUM(I84:AM84)</f>
        <v>0</v>
      </c>
      <c r="AR84" s="33"/>
      <c r="AS84" s="33"/>
      <c r="AT84" s="33"/>
      <c r="AU84" s="33"/>
      <c r="AV84" s="33"/>
      <c r="AW84" s="33">
        <f>AQ84*1.5</f>
        <v>0</v>
      </c>
      <c r="AX84" s="33">
        <f>AQ84*G83*1.5</f>
        <v>0</v>
      </c>
      <c r="AY84" s="415"/>
      <c r="AZ84" s="439"/>
      <c r="BA84" s="415"/>
      <c r="BB84" s="415"/>
      <c r="BC84" s="415"/>
      <c r="BD84" s="418"/>
      <c r="BE84" s="421"/>
      <c r="BF84" s="424"/>
      <c r="BG84" s="415"/>
      <c r="BH84" s="415"/>
      <c r="BI84" s="442"/>
      <c r="BJ84" s="11"/>
    </row>
    <row r="85" spans="1:63" x14ac:dyDescent="0.25">
      <c r="A85" s="412"/>
      <c r="B85" s="412"/>
      <c r="C85" s="412"/>
      <c r="D85" s="412"/>
      <c r="E85" s="427"/>
      <c r="F85" s="430"/>
      <c r="G85" s="433"/>
      <c r="H85" s="36" t="s">
        <v>27</v>
      </c>
      <c r="I85" s="28"/>
      <c r="J85" s="28"/>
      <c r="K85" s="28"/>
      <c r="L85" s="28"/>
      <c r="M85" s="28"/>
      <c r="N85" s="28"/>
      <c r="O85" s="62"/>
      <c r="P85" s="28"/>
      <c r="Q85" s="28"/>
      <c r="R85" s="28"/>
      <c r="S85" s="28"/>
      <c r="T85" s="28"/>
      <c r="U85" s="28"/>
      <c r="V85" s="62"/>
      <c r="W85" s="28"/>
      <c r="X85" s="28"/>
      <c r="Y85" s="28"/>
      <c r="Z85" s="28"/>
      <c r="AA85" s="28"/>
      <c r="AB85" s="28"/>
      <c r="AC85" s="62"/>
      <c r="AD85" s="28"/>
      <c r="AE85" s="28"/>
      <c r="AF85" s="28"/>
      <c r="AG85" s="28"/>
      <c r="AH85" s="28"/>
      <c r="AI85" s="28"/>
      <c r="AJ85" s="62"/>
      <c r="AK85" s="28"/>
      <c r="AL85" s="28"/>
      <c r="AM85" s="28"/>
      <c r="AN85" s="40"/>
      <c r="AO85" s="41"/>
      <c r="AP85" s="436"/>
      <c r="AQ85" s="33">
        <f>SUM(I85:AM85)</f>
        <v>0</v>
      </c>
      <c r="AR85" s="42"/>
      <c r="AS85" s="42"/>
      <c r="AT85" s="42"/>
      <c r="AU85" s="42"/>
      <c r="AV85" s="42"/>
      <c r="AW85" s="33">
        <f>AQ85*2</f>
        <v>0</v>
      </c>
      <c r="AX85" s="42">
        <f>AQ85*G83*2</f>
        <v>0</v>
      </c>
      <c r="AY85" s="415"/>
      <c r="AZ85" s="439"/>
      <c r="BA85" s="415"/>
      <c r="BB85" s="415"/>
      <c r="BC85" s="415"/>
      <c r="BD85" s="418"/>
      <c r="BE85" s="421"/>
      <c r="BF85" s="424"/>
      <c r="BG85" s="415"/>
      <c r="BH85" s="415"/>
      <c r="BI85" s="442"/>
      <c r="BJ85" s="11"/>
    </row>
    <row r="86" spans="1:63" ht="15.75" thickBot="1" x14ac:dyDescent="0.3">
      <c r="A86" s="413"/>
      <c r="B86" s="413"/>
      <c r="C86" s="413"/>
      <c r="D86" s="413"/>
      <c r="E86" s="428"/>
      <c r="F86" s="431"/>
      <c r="G86" s="434"/>
      <c r="H86" s="43"/>
      <c r="I86" s="44"/>
      <c r="J86" s="44"/>
      <c r="K86" s="44"/>
      <c r="L86" s="44"/>
      <c r="M86" s="44"/>
      <c r="N86" s="44"/>
      <c r="O86" s="63"/>
      <c r="P86" s="44"/>
      <c r="Q86" s="44"/>
      <c r="R86" s="44"/>
      <c r="S86" s="44"/>
      <c r="T86" s="44"/>
      <c r="U86" s="44"/>
      <c r="V86" s="63"/>
      <c r="W86" s="44"/>
      <c r="X86" s="44"/>
      <c r="Y86" s="44"/>
      <c r="Z86" s="44"/>
      <c r="AA86" s="44"/>
      <c r="AB86" s="44"/>
      <c r="AC86" s="63"/>
      <c r="AD86" s="44"/>
      <c r="AE86" s="44"/>
      <c r="AF86" s="44"/>
      <c r="AG86" s="44"/>
      <c r="AH86" s="44"/>
      <c r="AI86" s="44"/>
      <c r="AJ86" s="63"/>
      <c r="AK86" s="44"/>
      <c r="AL86" s="44"/>
      <c r="AM86" s="44"/>
      <c r="AN86" s="46" t="s">
        <v>28</v>
      </c>
      <c r="AO86" s="47">
        <f>AO83+AO84</f>
        <v>0</v>
      </c>
      <c r="AP86" s="437"/>
      <c r="AQ86" s="48"/>
      <c r="AR86" s="48"/>
      <c r="AS86" s="48"/>
      <c r="AT86" s="48"/>
      <c r="AU86" s="48"/>
      <c r="AV86" s="48"/>
      <c r="AW86" s="48"/>
      <c r="AX86" s="48"/>
      <c r="AY86" s="416"/>
      <c r="AZ86" s="440"/>
      <c r="BA86" s="416"/>
      <c r="BB86" s="416"/>
      <c r="BC86" s="416"/>
      <c r="BD86" s="419"/>
      <c r="BE86" s="422"/>
      <c r="BF86" s="425"/>
      <c r="BG86" s="416"/>
      <c r="BH86" s="416"/>
      <c r="BI86" s="443"/>
      <c r="BJ86" s="11"/>
    </row>
    <row r="87" spans="1:63" ht="16.5" thickTop="1" thickBot="1" x14ac:dyDescent="0.3">
      <c r="A87" s="411"/>
      <c r="B87" s="411"/>
      <c r="C87" s="411"/>
      <c r="D87" s="411"/>
      <c r="E87" s="426"/>
      <c r="F87" s="429"/>
      <c r="G87" s="432">
        <f>F87/210</f>
        <v>0</v>
      </c>
      <c r="H87" s="19" t="s">
        <v>25</v>
      </c>
      <c r="I87" s="20"/>
      <c r="J87" s="20"/>
      <c r="K87" s="20"/>
      <c r="L87" s="20"/>
      <c r="M87" s="20"/>
      <c r="N87" s="20"/>
      <c r="O87" s="60"/>
      <c r="P87" s="20"/>
      <c r="Q87" s="20"/>
      <c r="R87" s="20"/>
      <c r="S87" s="20"/>
      <c r="T87" s="20"/>
      <c r="U87" s="20"/>
      <c r="V87" s="60"/>
      <c r="W87" s="20"/>
      <c r="X87" s="20"/>
      <c r="Y87" s="20"/>
      <c r="Z87" s="20"/>
      <c r="AA87" s="20"/>
      <c r="AB87" s="20"/>
      <c r="AC87" s="60"/>
      <c r="AD87" s="20"/>
      <c r="AE87" s="20"/>
      <c r="AF87" s="20"/>
      <c r="AG87" s="20"/>
      <c r="AH87" s="20"/>
      <c r="AI87" s="20"/>
      <c r="AJ87" s="67"/>
      <c r="AK87" s="20"/>
      <c r="AL87" s="20"/>
      <c r="AM87" s="20"/>
      <c r="AN87" s="20"/>
      <c r="AO87" s="20">
        <f>COUNTIF(I87:AM87,"&gt;0")</f>
        <v>0</v>
      </c>
      <c r="AP87" s="435"/>
      <c r="AQ87" s="25">
        <f>SUM(I87:AM87)/7.5</f>
        <v>0</v>
      </c>
      <c r="AR87" s="25">
        <f>COUNTIF(I87:AM87,"h")</f>
        <v>0</v>
      </c>
      <c r="AS87" s="25">
        <f>COUNTIF(I87:AM87,"ik")</f>
        <v>0</v>
      </c>
      <c r="AT87" s="25">
        <f>COUNTIF(J87:AN87,"İZ")</f>
        <v>0</v>
      </c>
      <c r="AU87" s="25">
        <f>COUNTIF(J87:AN87,"R")</f>
        <v>0</v>
      </c>
      <c r="AV87" s="25">
        <f>COUNTIF(K87:AO87,"y")</f>
        <v>0</v>
      </c>
      <c r="AW87" s="25">
        <f>IF((AQ87+AR87+AS87+AT87)&gt;30,30,(AQ87+AR87+AS87+AT87))</f>
        <v>0</v>
      </c>
      <c r="AX87" s="25">
        <f>(AW87)*G87*7.5</f>
        <v>0</v>
      </c>
      <c r="AY87" s="414"/>
      <c r="AZ87" s="438">
        <f>SUM(AX87:AX89)+AY87</f>
        <v>0</v>
      </c>
      <c r="BA87" s="414"/>
      <c r="BB87" s="414">
        <v>0</v>
      </c>
      <c r="BC87" s="414"/>
      <c r="BD87" s="417"/>
      <c r="BE87" s="420">
        <f>AZ87-BA87-BB87-BC87+BD87</f>
        <v>0</v>
      </c>
      <c r="BF87" s="423"/>
      <c r="BG87" s="414"/>
      <c r="BH87" s="414"/>
      <c r="BI87" s="441"/>
      <c r="BJ87" s="11"/>
      <c r="BK87" s="11"/>
    </row>
    <row r="88" spans="1:63" ht="15.75" thickTop="1" x14ac:dyDescent="0.25">
      <c r="A88" s="412"/>
      <c r="B88" s="412"/>
      <c r="C88" s="412"/>
      <c r="D88" s="412"/>
      <c r="E88" s="427"/>
      <c r="F88" s="430"/>
      <c r="G88" s="433"/>
      <c r="H88" s="26" t="s">
        <v>26</v>
      </c>
      <c r="I88" s="27"/>
      <c r="J88" s="27"/>
      <c r="K88" s="27"/>
      <c r="L88" s="27"/>
      <c r="M88" s="27"/>
      <c r="N88" s="27"/>
      <c r="O88" s="61"/>
      <c r="P88" s="27"/>
      <c r="Q88" s="27"/>
      <c r="R88" s="27"/>
      <c r="S88" s="27"/>
      <c r="T88" s="27"/>
      <c r="U88" s="27"/>
      <c r="V88" s="61"/>
      <c r="W88" s="27"/>
      <c r="X88" s="27"/>
      <c r="Y88" s="27"/>
      <c r="Z88" s="27"/>
      <c r="AA88" s="27"/>
      <c r="AB88" s="27"/>
      <c r="AC88" s="61"/>
      <c r="AD88" s="27"/>
      <c r="AE88" s="27"/>
      <c r="AF88" s="27"/>
      <c r="AG88" s="27"/>
      <c r="AH88" s="27"/>
      <c r="AI88" s="27"/>
      <c r="AJ88" s="61"/>
      <c r="AK88" s="27"/>
      <c r="AL88" s="27"/>
      <c r="AM88" s="27"/>
      <c r="AN88" s="32"/>
      <c r="AO88" s="20">
        <f>COUNTIF(I88:AM88,"&gt;7")</f>
        <v>0</v>
      </c>
      <c r="AP88" s="436"/>
      <c r="AQ88" s="33">
        <f>SUM(I88:AM88)</f>
        <v>0</v>
      </c>
      <c r="AR88" s="33"/>
      <c r="AS88" s="33"/>
      <c r="AT88" s="33"/>
      <c r="AU88" s="33"/>
      <c r="AV88" s="33"/>
      <c r="AW88" s="33">
        <f>AQ88*1.5</f>
        <v>0</v>
      </c>
      <c r="AX88" s="33">
        <f>AQ88*G87*1.5</f>
        <v>0</v>
      </c>
      <c r="AY88" s="415"/>
      <c r="AZ88" s="439"/>
      <c r="BA88" s="415"/>
      <c r="BB88" s="415"/>
      <c r="BC88" s="415"/>
      <c r="BD88" s="418"/>
      <c r="BE88" s="421"/>
      <c r="BF88" s="424"/>
      <c r="BG88" s="415"/>
      <c r="BH88" s="415"/>
      <c r="BI88" s="442"/>
      <c r="BJ88" s="11"/>
    </row>
    <row r="89" spans="1:63" x14ac:dyDescent="0.25">
      <c r="A89" s="412"/>
      <c r="B89" s="412"/>
      <c r="C89" s="412"/>
      <c r="D89" s="412"/>
      <c r="E89" s="427"/>
      <c r="F89" s="430"/>
      <c r="G89" s="433"/>
      <c r="H89" s="36" t="s">
        <v>27</v>
      </c>
      <c r="I89" s="28"/>
      <c r="J89" s="28"/>
      <c r="K89" s="28"/>
      <c r="L89" s="28"/>
      <c r="M89" s="28"/>
      <c r="N89" s="28"/>
      <c r="O89" s="62"/>
      <c r="P89" s="28"/>
      <c r="Q89" s="28"/>
      <c r="R89" s="28"/>
      <c r="S89" s="28"/>
      <c r="T89" s="28"/>
      <c r="U89" s="28"/>
      <c r="V89" s="62"/>
      <c r="W89" s="28"/>
      <c r="X89" s="28"/>
      <c r="Y89" s="28"/>
      <c r="Z89" s="28"/>
      <c r="AA89" s="28"/>
      <c r="AB89" s="28"/>
      <c r="AC89" s="62"/>
      <c r="AD89" s="28"/>
      <c r="AE89" s="28"/>
      <c r="AF89" s="28"/>
      <c r="AG89" s="28"/>
      <c r="AH89" s="28"/>
      <c r="AI89" s="28"/>
      <c r="AJ89" s="62"/>
      <c r="AK89" s="28"/>
      <c r="AL89" s="28"/>
      <c r="AM89" s="28"/>
      <c r="AN89" s="40"/>
      <c r="AO89" s="41"/>
      <c r="AP89" s="436"/>
      <c r="AQ89" s="33">
        <f>SUM(I89:AM89)</f>
        <v>0</v>
      </c>
      <c r="AR89" s="42"/>
      <c r="AS89" s="42"/>
      <c r="AT89" s="42"/>
      <c r="AU89" s="42"/>
      <c r="AV89" s="42"/>
      <c r="AW89" s="33">
        <f>AQ89*2</f>
        <v>0</v>
      </c>
      <c r="AX89" s="42">
        <f>AQ89*G87*2</f>
        <v>0</v>
      </c>
      <c r="AY89" s="415"/>
      <c r="AZ89" s="439"/>
      <c r="BA89" s="415"/>
      <c r="BB89" s="415"/>
      <c r="BC89" s="415"/>
      <c r="BD89" s="418"/>
      <c r="BE89" s="421"/>
      <c r="BF89" s="424"/>
      <c r="BG89" s="415"/>
      <c r="BH89" s="415"/>
      <c r="BI89" s="442"/>
      <c r="BJ89" s="11"/>
    </row>
    <row r="90" spans="1:63" ht="15.75" thickBot="1" x14ac:dyDescent="0.3">
      <c r="A90" s="413"/>
      <c r="B90" s="413"/>
      <c r="C90" s="413"/>
      <c r="D90" s="413"/>
      <c r="E90" s="428"/>
      <c r="F90" s="431"/>
      <c r="G90" s="434"/>
      <c r="H90" s="43"/>
      <c r="I90" s="44"/>
      <c r="J90" s="44"/>
      <c r="K90" s="44"/>
      <c r="L90" s="44"/>
      <c r="M90" s="44"/>
      <c r="N90" s="44"/>
      <c r="O90" s="63"/>
      <c r="P90" s="44"/>
      <c r="Q90" s="44"/>
      <c r="R90" s="44"/>
      <c r="S90" s="44"/>
      <c r="T90" s="44"/>
      <c r="U90" s="44"/>
      <c r="V90" s="63"/>
      <c r="W90" s="44"/>
      <c r="X90" s="44"/>
      <c r="Y90" s="44"/>
      <c r="Z90" s="44"/>
      <c r="AA90" s="44"/>
      <c r="AB90" s="44"/>
      <c r="AC90" s="63"/>
      <c r="AD90" s="44"/>
      <c r="AE90" s="44"/>
      <c r="AF90" s="44"/>
      <c r="AG90" s="44"/>
      <c r="AH90" s="44"/>
      <c r="AI90" s="44"/>
      <c r="AJ90" s="63"/>
      <c r="AK90" s="44"/>
      <c r="AL90" s="44"/>
      <c r="AM90" s="44"/>
      <c r="AN90" s="46" t="s">
        <v>28</v>
      </c>
      <c r="AO90" s="47">
        <f>AO87+AO88</f>
        <v>0</v>
      </c>
      <c r="AP90" s="437"/>
      <c r="AQ90" s="48"/>
      <c r="AR90" s="48"/>
      <c r="AS90" s="48"/>
      <c r="AT90" s="48"/>
      <c r="AU90" s="48"/>
      <c r="AV90" s="48"/>
      <c r="AW90" s="48"/>
      <c r="AX90" s="48"/>
      <c r="AY90" s="416"/>
      <c r="AZ90" s="440"/>
      <c r="BA90" s="416"/>
      <c r="BB90" s="416"/>
      <c r="BC90" s="416"/>
      <c r="BD90" s="419"/>
      <c r="BE90" s="422"/>
      <c r="BF90" s="425"/>
      <c r="BG90" s="416"/>
      <c r="BH90" s="416"/>
      <c r="BI90" s="443"/>
      <c r="BJ90" s="11"/>
    </row>
    <row r="91" spans="1:63" ht="15.75" thickTop="1" x14ac:dyDescent="0.25">
      <c r="E91" t="s">
        <v>28</v>
      </c>
      <c r="F91" s="11">
        <f>SUM(F3:F86)</f>
        <v>106000</v>
      </c>
      <c r="G91" s="54"/>
      <c r="H91" s="55"/>
      <c r="I91" s="23"/>
      <c r="J91" s="23"/>
      <c r="K91" s="23"/>
      <c r="L91" s="23"/>
      <c r="M91" s="23"/>
      <c r="N91" s="23"/>
      <c r="P91" s="23"/>
      <c r="Q91" s="23"/>
      <c r="R91" s="23"/>
      <c r="S91" s="23"/>
      <c r="T91" s="23"/>
      <c r="U91" s="23"/>
      <c r="W91" s="23"/>
      <c r="X91" s="23"/>
      <c r="Y91" s="23"/>
      <c r="Z91" s="23"/>
      <c r="AA91" s="23"/>
      <c r="AB91" s="23"/>
      <c r="AD91" s="23"/>
      <c r="AE91" s="23"/>
      <c r="AF91" s="23"/>
      <c r="AG91" s="23"/>
      <c r="AH91" s="23"/>
      <c r="AI91" s="23"/>
      <c r="AK91" s="23"/>
      <c r="AL91" s="23"/>
      <c r="AM91" s="23"/>
      <c r="AZ91" s="72"/>
      <c r="BE91" s="56"/>
      <c r="BF91" s="56"/>
      <c r="BI91" s="11"/>
      <c r="BJ91" s="11"/>
    </row>
    <row r="92" spans="1:63" x14ac:dyDescent="0.25">
      <c r="F92" s="11">
        <f>F91/19</f>
        <v>5578.9473684210525</v>
      </c>
      <c r="G92" s="54"/>
      <c r="H92" s="55"/>
      <c r="I92" s="23"/>
      <c r="J92" s="23"/>
      <c r="K92" s="23"/>
      <c r="L92" s="23"/>
      <c r="M92" s="23"/>
      <c r="N92" s="23"/>
      <c r="P92" s="23"/>
      <c r="Q92" s="23"/>
      <c r="R92" s="23"/>
      <c r="S92" s="23"/>
      <c r="T92" s="23"/>
      <c r="U92" s="23"/>
      <c r="W92" s="23"/>
      <c r="X92" s="23"/>
      <c r="Y92" s="23"/>
      <c r="Z92" s="23"/>
      <c r="AA92" s="23"/>
      <c r="AB92" s="23"/>
      <c r="AD92" s="23"/>
      <c r="AE92" s="23"/>
      <c r="AF92" s="23"/>
      <c r="AG92" s="23"/>
      <c r="AH92" s="23"/>
      <c r="AI92" s="23"/>
      <c r="AK92" s="23"/>
      <c r="AL92" s="23"/>
      <c r="AM92" s="23"/>
      <c r="AY92" s="57"/>
      <c r="AZ92" s="11"/>
      <c r="BJ92" s="11"/>
    </row>
  </sheetData>
  <mergeCells count="412">
    <mergeCell ref="A87:A90"/>
    <mergeCell ref="B87:B90"/>
    <mergeCell ref="C87:C90"/>
    <mergeCell ref="A75:A78"/>
    <mergeCell ref="B75:B78"/>
    <mergeCell ref="C75:C78"/>
    <mergeCell ref="A79:A82"/>
    <mergeCell ref="B79:B82"/>
    <mergeCell ref="C79:C82"/>
    <mergeCell ref="A83:A86"/>
    <mergeCell ref="B83:B86"/>
    <mergeCell ref="C83:C86"/>
    <mergeCell ref="A63:A66"/>
    <mergeCell ref="B63:B66"/>
    <mergeCell ref="C63:C66"/>
    <mergeCell ref="A67:A70"/>
    <mergeCell ref="B67:B70"/>
    <mergeCell ref="C67:C70"/>
    <mergeCell ref="A71:A74"/>
    <mergeCell ref="B71:B74"/>
    <mergeCell ref="C71:C74"/>
    <mergeCell ref="A51:A54"/>
    <mergeCell ref="B51:B54"/>
    <mergeCell ref="C51:C54"/>
    <mergeCell ref="A55:A58"/>
    <mergeCell ref="B55:B58"/>
    <mergeCell ref="C55:C58"/>
    <mergeCell ref="A59:A62"/>
    <mergeCell ref="B59:B62"/>
    <mergeCell ref="C59:C62"/>
    <mergeCell ref="A39:A42"/>
    <mergeCell ref="B39:B42"/>
    <mergeCell ref="C39:C42"/>
    <mergeCell ref="A43:A46"/>
    <mergeCell ref="B43:B46"/>
    <mergeCell ref="C43:C46"/>
    <mergeCell ref="A47:A50"/>
    <mergeCell ref="B47:B50"/>
    <mergeCell ref="C47:C50"/>
    <mergeCell ref="A27:A30"/>
    <mergeCell ref="B27:B30"/>
    <mergeCell ref="C27:C30"/>
    <mergeCell ref="A31:A34"/>
    <mergeCell ref="B31:B34"/>
    <mergeCell ref="C31:C34"/>
    <mergeCell ref="A35:A38"/>
    <mergeCell ref="B35:B38"/>
    <mergeCell ref="C35:C38"/>
    <mergeCell ref="A15:A18"/>
    <mergeCell ref="B15:B18"/>
    <mergeCell ref="C15:C18"/>
    <mergeCell ref="A19:A22"/>
    <mergeCell ref="B19:B22"/>
    <mergeCell ref="C19:C22"/>
    <mergeCell ref="A23:A26"/>
    <mergeCell ref="B23:B26"/>
    <mergeCell ref="C23:C26"/>
    <mergeCell ref="A3:A6"/>
    <mergeCell ref="B3:B6"/>
    <mergeCell ref="C3:C6"/>
    <mergeCell ref="A7:A10"/>
    <mergeCell ref="B7:B10"/>
    <mergeCell ref="C7:C10"/>
    <mergeCell ref="A11:A14"/>
    <mergeCell ref="B11:B14"/>
    <mergeCell ref="C11:C14"/>
    <mergeCell ref="D35:D38"/>
    <mergeCell ref="D39:D42"/>
    <mergeCell ref="D43:D46"/>
    <mergeCell ref="D23:D26"/>
    <mergeCell ref="D27:D30"/>
    <mergeCell ref="D31:D34"/>
    <mergeCell ref="AV1:AV2"/>
    <mergeCell ref="AW1:AW2"/>
    <mergeCell ref="AN2:AO2"/>
    <mergeCell ref="D3:D6"/>
    <mergeCell ref="E3:E6"/>
    <mergeCell ref="F3:F6"/>
    <mergeCell ref="G3:G6"/>
    <mergeCell ref="AP3:AP6"/>
    <mergeCell ref="AN1:AO1"/>
    <mergeCell ref="AQ1:AQ2"/>
    <mergeCell ref="AR1:AR2"/>
    <mergeCell ref="AS1:AS2"/>
    <mergeCell ref="AT1:AT2"/>
    <mergeCell ref="AU1:AU2"/>
    <mergeCell ref="D11:D14"/>
    <mergeCell ref="E11:E14"/>
    <mergeCell ref="F11:F14"/>
    <mergeCell ref="G11:G14"/>
    <mergeCell ref="BG3:BG6"/>
    <mergeCell ref="BH3:BH6"/>
    <mergeCell ref="BI3:BI6"/>
    <mergeCell ref="D7:D10"/>
    <mergeCell ref="E7:E10"/>
    <mergeCell ref="F7:F10"/>
    <mergeCell ref="G7:G10"/>
    <mergeCell ref="AP7:AP10"/>
    <mergeCell ref="AY3:AY6"/>
    <mergeCell ref="AZ3:AZ6"/>
    <mergeCell ref="BA3:BA6"/>
    <mergeCell ref="BB3:BB6"/>
    <mergeCell ref="BC3:BC6"/>
    <mergeCell ref="BD3:BD6"/>
    <mergeCell ref="BE7:BE10"/>
    <mergeCell ref="BF7:BF10"/>
    <mergeCell ref="BG7:BG10"/>
    <mergeCell ref="BH7:BH10"/>
    <mergeCell ref="BI7:BI10"/>
    <mergeCell ref="AY7:AY10"/>
    <mergeCell ref="AZ7:AZ10"/>
    <mergeCell ref="BA7:BA10"/>
    <mergeCell ref="BB7:BB10"/>
    <mergeCell ref="BC7:BC10"/>
    <mergeCell ref="BD7:BD10"/>
    <mergeCell ref="BE11:BE14"/>
    <mergeCell ref="BF11:BF14"/>
    <mergeCell ref="BE3:BE6"/>
    <mergeCell ref="BF3:BF6"/>
    <mergeCell ref="BG11:BG14"/>
    <mergeCell ref="BH11:BH14"/>
    <mergeCell ref="BI11:BI14"/>
    <mergeCell ref="D15:D18"/>
    <mergeCell ref="E15:E18"/>
    <mergeCell ref="F15:F18"/>
    <mergeCell ref="G15:G18"/>
    <mergeCell ref="AP15:AP18"/>
    <mergeCell ref="AY11:AY14"/>
    <mergeCell ref="AZ11:AZ14"/>
    <mergeCell ref="BA11:BA14"/>
    <mergeCell ref="BB11:BB14"/>
    <mergeCell ref="BC11:BC14"/>
    <mergeCell ref="BD11:BD14"/>
    <mergeCell ref="BE15:BE18"/>
    <mergeCell ref="BF15:BF18"/>
    <mergeCell ref="BG15:BG18"/>
    <mergeCell ref="BH15:BH18"/>
    <mergeCell ref="BI15:BI18"/>
    <mergeCell ref="BC15:BC18"/>
    <mergeCell ref="BD15:BD18"/>
    <mergeCell ref="AP11:AP14"/>
    <mergeCell ref="D19:D22"/>
    <mergeCell ref="E19:E22"/>
    <mergeCell ref="F19:F22"/>
    <mergeCell ref="G19:G22"/>
    <mergeCell ref="AP19:AP22"/>
    <mergeCell ref="AY15:AY18"/>
    <mergeCell ref="AZ15:AZ18"/>
    <mergeCell ref="BA15:BA18"/>
    <mergeCell ref="BB15:BB18"/>
    <mergeCell ref="BE19:BE22"/>
    <mergeCell ref="BF19:BF22"/>
    <mergeCell ref="BG19:BG22"/>
    <mergeCell ref="BH19:BH22"/>
    <mergeCell ref="BI19:BI22"/>
    <mergeCell ref="E23:E26"/>
    <mergeCell ref="F23:F26"/>
    <mergeCell ref="G23:G26"/>
    <mergeCell ref="AY23:AY26"/>
    <mergeCell ref="AZ23:AZ26"/>
    <mergeCell ref="AY19:AY22"/>
    <mergeCell ref="AZ19:AZ22"/>
    <mergeCell ref="BA19:BA22"/>
    <mergeCell ref="BB19:BB22"/>
    <mergeCell ref="BC19:BC22"/>
    <mergeCell ref="BD19:BD22"/>
    <mergeCell ref="BG23:BG26"/>
    <mergeCell ref="BH23:BH26"/>
    <mergeCell ref="BI23:BI26"/>
    <mergeCell ref="BC23:BC26"/>
    <mergeCell ref="BD23:BD26"/>
    <mergeCell ref="BE23:BE26"/>
    <mergeCell ref="BF23:BF26"/>
    <mergeCell ref="E27:E30"/>
    <mergeCell ref="F27:F30"/>
    <mergeCell ref="G27:G30"/>
    <mergeCell ref="AY27:AY30"/>
    <mergeCell ref="AZ27:AZ30"/>
    <mergeCell ref="BA27:BA30"/>
    <mergeCell ref="BB27:BB30"/>
    <mergeCell ref="BA23:BA26"/>
    <mergeCell ref="BB23:BB26"/>
    <mergeCell ref="E35:E38"/>
    <mergeCell ref="F35:F38"/>
    <mergeCell ref="G35:G38"/>
    <mergeCell ref="AY35:AY38"/>
    <mergeCell ref="AZ35:AZ38"/>
    <mergeCell ref="BI27:BI30"/>
    <mergeCell ref="E31:E34"/>
    <mergeCell ref="F31:F34"/>
    <mergeCell ref="G31:G34"/>
    <mergeCell ref="AY31:AY34"/>
    <mergeCell ref="AZ31:AZ34"/>
    <mergeCell ref="BA31:BA34"/>
    <mergeCell ref="BB31:BB34"/>
    <mergeCell ref="BC31:BC34"/>
    <mergeCell ref="BD31:BD34"/>
    <mergeCell ref="BC27:BC30"/>
    <mergeCell ref="BD27:BD30"/>
    <mergeCell ref="BE27:BE30"/>
    <mergeCell ref="BF27:BF30"/>
    <mergeCell ref="BG27:BG30"/>
    <mergeCell ref="BH27:BH30"/>
    <mergeCell ref="BA35:BA38"/>
    <mergeCell ref="BB35:BB38"/>
    <mergeCell ref="BC35:BC38"/>
    <mergeCell ref="BE35:BE38"/>
    <mergeCell ref="BF35:BF38"/>
    <mergeCell ref="BI35:BI38"/>
    <mergeCell ref="BE31:BE34"/>
    <mergeCell ref="BF31:BF34"/>
    <mergeCell ref="BG31:BG34"/>
    <mergeCell ref="BH31:BH34"/>
    <mergeCell ref="BI31:BI34"/>
    <mergeCell ref="E43:E46"/>
    <mergeCell ref="F43:F46"/>
    <mergeCell ref="G43:G46"/>
    <mergeCell ref="AY43:AY46"/>
    <mergeCell ref="AZ43:AZ46"/>
    <mergeCell ref="E39:E42"/>
    <mergeCell ref="F39:F42"/>
    <mergeCell ref="G39:G42"/>
    <mergeCell ref="AY39:AY42"/>
    <mergeCell ref="AZ39:AZ42"/>
    <mergeCell ref="BA43:BA46"/>
    <mergeCell ref="BB43:BB46"/>
    <mergeCell ref="BC43:BC46"/>
    <mergeCell ref="BE43:BE46"/>
    <mergeCell ref="BF43:BF46"/>
    <mergeCell ref="BI43:BI46"/>
    <mergeCell ref="D55:D58"/>
    <mergeCell ref="BB39:BB42"/>
    <mergeCell ref="BC39:BC42"/>
    <mergeCell ref="BE39:BE42"/>
    <mergeCell ref="BF39:BF42"/>
    <mergeCell ref="BI39:BI42"/>
    <mergeCell ref="BA39:BA42"/>
    <mergeCell ref="BF47:BF50"/>
    <mergeCell ref="BG47:BG50"/>
    <mergeCell ref="BH47:BH50"/>
    <mergeCell ref="BI47:BI50"/>
    <mergeCell ref="BC47:BC50"/>
    <mergeCell ref="BD47:BD50"/>
    <mergeCell ref="BE47:BE50"/>
    <mergeCell ref="D51:D54"/>
    <mergeCell ref="E51:E54"/>
    <mergeCell ref="F51:F54"/>
    <mergeCell ref="G51:G54"/>
    <mergeCell ref="AP51:AP54"/>
    <mergeCell ref="AY51:AY54"/>
    <mergeCell ref="AZ47:AZ50"/>
    <mergeCell ref="BA47:BA50"/>
    <mergeCell ref="BB47:BB50"/>
    <mergeCell ref="D47:D50"/>
    <mergeCell ref="E47:E50"/>
    <mergeCell ref="F47:F50"/>
    <mergeCell ref="G47:G50"/>
    <mergeCell ref="AP47:AP50"/>
    <mergeCell ref="AY47:AY50"/>
    <mergeCell ref="BG51:BG54"/>
    <mergeCell ref="BH51:BH54"/>
    <mergeCell ref="BI51:BI54"/>
    <mergeCell ref="BC51:BC54"/>
    <mergeCell ref="BD51:BD54"/>
    <mergeCell ref="BE51:BE54"/>
    <mergeCell ref="BF51:BF54"/>
    <mergeCell ref="E55:E58"/>
    <mergeCell ref="F55:F58"/>
    <mergeCell ref="G55:G58"/>
    <mergeCell ref="AP55:AP58"/>
    <mergeCell ref="AY55:AY58"/>
    <mergeCell ref="AZ55:AZ58"/>
    <mergeCell ref="AZ51:AZ54"/>
    <mergeCell ref="BA51:BA54"/>
    <mergeCell ref="BB51:BB54"/>
    <mergeCell ref="BG55:BG58"/>
    <mergeCell ref="BH55:BH58"/>
    <mergeCell ref="BI55:BI58"/>
    <mergeCell ref="BC55:BC58"/>
    <mergeCell ref="BD55:BD58"/>
    <mergeCell ref="BE55:BE58"/>
    <mergeCell ref="BF55:BF58"/>
    <mergeCell ref="BA55:BA58"/>
    <mergeCell ref="BB55:BB58"/>
    <mergeCell ref="BH59:BH62"/>
    <mergeCell ref="BI59:BI62"/>
    <mergeCell ref="E63:E66"/>
    <mergeCell ref="F63:F66"/>
    <mergeCell ref="G63:G66"/>
    <mergeCell ref="AP63:AP66"/>
    <mergeCell ref="AY63:AY66"/>
    <mergeCell ref="AZ63:AZ66"/>
    <mergeCell ref="BA63:BA66"/>
    <mergeCell ref="BB63:BB66"/>
    <mergeCell ref="BB59:BB62"/>
    <mergeCell ref="BC59:BC62"/>
    <mergeCell ref="BD59:BD62"/>
    <mergeCell ref="BE59:BE62"/>
    <mergeCell ref="BF59:BF62"/>
    <mergeCell ref="BG59:BG62"/>
    <mergeCell ref="E59:E62"/>
    <mergeCell ref="F59:F62"/>
    <mergeCell ref="G59:G62"/>
    <mergeCell ref="AP59:AP62"/>
    <mergeCell ref="AY59:AY62"/>
    <mergeCell ref="AZ59:AZ62"/>
    <mergeCell ref="BA59:BA62"/>
    <mergeCell ref="BD67:BD70"/>
    <mergeCell ref="BE67:BE70"/>
    <mergeCell ref="BF67:BF70"/>
    <mergeCell ref="BG67:BG70"/>
    <mergeCell ref="BH67:BH70"/>
    <mergeCell ref="BI67:BI70"/>
    <mergeCell ref="BI63:BI66"/>
    <mergeCell ref="E67:E70"/>
    <mergeCell ref="F67:F70"/>
    <mergeCell ref="G67:G70"/>
    <mergeCell ref="AP67:AP70"/>
    <mergeCell ref="AY67:AY70"/>
    <mergeCell ref="AZ67:AZ70"/>
    <mergeCell ref="BA67:BA70"/>
    <mergeCell ref="BB67:BB70"/>
    <mergeCell ref="BC67:BC70"/>
    <mergeCell ref="BC63:BC66"/>
    <mergeCell ref="BD63:BD66"/>
    <mergeCell ref="BE63:BE66"/>
    <mergeCell ref="BF63:BF66"/>
    <mergeCell ref="BG63:BG66"/>
    <mergeCell ref="BH63:BH66"/>
    <mergeCell ref="BG71:BG74"/>
    <mergeCell ref="BH71:BH74"/>
    <mergeCell ref="BI71:BI74"/>
    <mergeCell ref="E75:E78"/>
    <mergeCell ref="F75:F78"/>
    <mergeCell ref="G75:G78"/>
    <mergeCell ref="AP75:AP78"/>
    <mergeCell ref="AY75:AY78"/>
    <mergeCell ref="AZ75:AZ78"/>
    <mergeCell ref="BA75:BA78"/>
    <mergeCell ref="BA71:BA74"/>
    <mergeCell ref="BB71:BB74"/>
    <mergeCell ref="BC71:BC74"/>
    <mergeCell ref="BD71:BD74"/>
    <mergeCell ref="BE71:BE74"/>
    <mergeCell ref="BF71:BF74"/>
    <mergeCell ref="E71:E74"/>
    <mergeCell ref="F71:F74"/>
    <mergeCell ref="G71:G74"/>
    <mergeCell ref="AP71:AP74"/>
    <mergeCell ref="AY71:AY74"/>
    <mergeCell ref="AZ71:AZ74"/>
    <mergeCell ref="BH75:BH78"/>
    <mergeCell ref="BI75:BI78"/>
    <mergeCell ref="E79:E82"/>
    <mergeCell ref="F79:F82"/>
    <mergeCell ref="G79:G82"/>
    <mergeCell ref="AP79:AP82"/>
    <mergeCell ref="AY79:AY82"/>
    <mergeCell ref="AZ79:AZ82"/>
    <mergeCell ref="BA79:BA82"/>
    <mergeCell ref="BB79:BB82"/>
    <mergeCell ref="BB75:BB78"/>
    <mergeCell ref="BF75:BF78"/>
    <mergeCell ref="BG75:BG78"/>
    <mergeCell ref="BG83:BG86"/>
    <mergeCell ref="BH83:BH86"/>
    <mergeCell ref="BI83:BI86"/>
    <mergeCell ref="BI79:BI82"/>
    <mergeCell ref="BC79:BC82"/>
    <mergeCell ref="BD79:BD82"/>
    <mergeCell ref="BE79:BE82"/>
    <mergeCell ref="BF79:BF82"/>
    <mergeCell ref="BG79:BG82"/>
    <mergeCell ref="BH79:BH82"/>
    <mergeCell ref="BH87:BH90"/>
    <mergeCell ref="BI87:BI90"/>
    <mergeCell ref="BA87:BA90"/>
    <mergeCell ref="BB87:BB90"/>
    <mergeCell ref="BC87:BC90"/>
    <mergeCell ref="BD87:BD90"/>
    <mergeCell ref="BE87:BE90"/>
    <mergeCell ref="BF87:BF90"/>
    <mergeCell ref="E87:E90"/>
    <mergeCell ref="F87:F90"/>
    <mergeCell ref="G87:G90"/>
    <mergeCell ref="AP87:AP90"/>
    <mergeCell ref="AY87:AY90"/>
    <mergeCell ref="AZ87:AZ90"/>
    <mergeCell ref="D59:D62"/>
    <mergeCell ref="D63:D66"/>
    <mergeCell ref="D67:D70"/>
    <mergeCell ref="D71:D74"/>
    <mergeCell ref="D75:D78"/>
    <mergeCell ref="D79:D82"/>
    <mergeCell ref="D83:D86"/>
    <mergeCell ref="D87:D90"/>
    <mergeCell ref="BG87:BG90"/>
    <mergeCell ref="BD83:BD86"/>
    <mergeCell ref="BE83:BE86"/>
    <mergeCell ref="BF83:BF86"/>
    <mergeCell ref="E83:E86"/>
    <mergeCell ref="F83:F86"/>
    <mergeCell ref="G83:G86"/>
    <mergeCell ref="AP83:AP86"/>
    <mergeCell ref="AY83:AY86"/>
    <mergeCell ref="AZ83:AZ86"/>
    <mergeCell ref="BA83:BA86"/>
    <mergeCell ref="BB83:BB86"/>
    <mergeCell ref="BC83:BC86"/>
    <mergeCell ref="BC75:BC78"/>
    <mergeCell ref="BD75:BD78"/>
    <mergeCell ref="BE75:BE78"/>
  </mergeCell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">
    <pageSetUpPr fitToPage="1"/>
  </sheetPr>
  <dimension ref="A1:BZ92"/>
  <sheetViews>
    <sheetView topLeftCell="E1" zoomScale="85" zoomScaleNormal="85" workbookViewId="0">
      <pane xSplit="4" ySplit="2" topLeftCell="AZ36" activePane="bottomRight" state="frozen"/>
      <selection activeCell="E1" sqref="E1"/>
      <selection pane="topRight" activeCell="I1" sqref="I1"/>
      <selection pane="bottomLeft" activeCell="E3" sqref="E3"/>
      <selection pane="bottomRight" activeCell="G39" sqref="G39:G42"/>
    </sheetView>
  </sheetViews>
  <sheetFormatPr defaultRowHeight="15" x14ac:dyDescent="0.25"/>
  <cols>
    <col min="1" max="1" width="22.5703125" hidden="1" customWidth="1"/>
    <col min="2" max="2" width="19.5703125" hidden="1" customWidth="1"/>
    <col min="3" max="3" width="18.28515625" hidden="1" customWidth="1"/>
    <col min="4" max="4" width="0" hidden="1" customWidth="1"/>
    <col min="5" max="5" width="22.85546875" bestFit="1" customWidth="1"/>
    <col min="6" max="6" width="14.28515625" bestFit="1" customWidth="1"/>
    <col min="8" max="8" width="7.5703125" customWidth="1"/>
    <col min="9" max="11" width="3.5703125" customWidth="1"/>
    <col min="12" max="12" width="3.5703125" style="23" customWidth="1"/>
    <col min="13" max="14" width="3.5703125" customWidth="1"/>
    <col min="15" max="15" width="3.5703125" style="66" customWidth="1"/>
    <col min="16" max="16" width="3.85546875" customWidth="1"/>
    <col min="17" max="18" width="3.5703125" customWidth="1"/>
    <col min="19" max="19" width="3.5703125" style="23" customWidth="1"/>
    <col min="20" max="21" width="3.5703125" customWidth="1"/>
    <col min="22" max="22" width="3.5703125" style="66" customWidth="1"/>
    <col min="23" max="25" width="3.5703125" customWidth="1"/>
    <col min="26" max="26" width="3.5703125" style="23" customWidth="1"/>
    <col min="27" max="28" width="3.5703125" customWidth="1"/>
    <col min="29" max="29" width="3.5703125" style="66" customWidth="1"/>
    <col min="30" max="32" width="3.5703125" customWidth="1"/>
    <col min="33" max="33" width="3.5703125" style="23" customWidth="1"/>
    <col min="34" max="35" width="3.5703125" customWidth="1"/>
    <col min="36" max="36" width="3.5703125" style="66" customWidth="1"/>
    <col min="37" max="39" width="3.5703125" customWidth="1"/>
    <col min="40" max="40" width="8.140625" customWidth="1"/>
    <col min="41" max="41" width="6.5703125" customWidth="1"/>
    <col min="42" max="42" width="6.85546875" customWidth="1"/>
    <col min="43" max="49" width="5.42578125" customWidth="1"/>
    <col min="50" max="50" width="7.7109375" customWidth="1"/>
    <col min="51" max="51" width="7.42578125" customWidth="1"/>
    <col min="52" max="52" width="10.7109375" customWidth="1"/>
    <col min="53" max="53" width="14.28515625" bestFit="1" customWidth="1"/>
    <col min="54" max="54" width="8.42578125" customWidth="1"/>
    <col min="55" max="55" width="6.42578125" bestFit="1" customWidth="1"/>
    <col min="56" max="56" width="7.5703125" bestFit="1" customWidth="1"/>
    <col min="57" max="57" width="10.5703125" bestFit="1" customWidth="1"/>
    <col min="58" max="58" width="11.28515625" customWidth="1"/>
    <col min="59" max="59" width="12.5703125" customWidth="1"/>
    <col min="60" max="60" width="14.28515625" bestFit="1" customWidth="1"/>
    <col min="61" max="61" width="12" bestFit="1" customWidth="1"/>
    <col min="62" max="62" width="10.28515625" hidden="1" customWidth="1"/>
    <col min="63" max="63" width="10.5703125" hidden="1" customWidth="1"/>
    <col min="64" max="64" width="11.42578125" hidden="1" customWidth="1"/>
    <col min="65" max="66" width="10.28515625" hidden="1" customWidth="1"/>
    <col min="67" max="67" width="9.28515625" hidden="1" customWidth="1"/>
    <col min="68" max="68" width="9.85546875" hidden="1" customWidth="1"/>
    <col min="69" max="69" width="21.7109375" hidden="1" customWidth="1"/>
    <col min="70" max="70" width="11.28515625" hidden="1" customWidth="1"/>
    <col min="71" max="71" width="0" hidden="1" customWidth="1"/>
    <col min="72" max="72" width="10.28515625" hidden="1" customWidth="1"/>
    <col min="73" max="75" width="0" hidden="1" customWidth="1"/>
    <col min="76" max="77" width="10.28515625" hidden="1" customWidth="1"/>
    <col min="78" max="78" width="0" hidden="1" customWidth="1"/>
  </cols>
  <sheetData>
    <row r="1" spans="1:78" ht="54" customHeight="1" x14ac:dyDescent="0.25">
      <c r="A1" s="1"/>
      <c r="B1" s="1"/>
      <c r="C1" s="1"/>
      <c r="D1" s="1"/>
      <c r="E1" s="4" t="s">
        <v>69</v>
      </c>
      <c r="F1" s="2" t="s">
        <v>0</v>
      </c>
      <c r="G1" s="3" t="s">
        <v>1</v>
      </c>
      <c r="H1" s="4"/>
      <c r="I1" s="5" t="s">
        <v>7</v>
      </c>
      <c r="J1" s="5" t="s">
        <v>8</v>
      </c>
      <c r="K1" s="5" t="s">
        <v>2</v>
      </c>
      <c r="L1" s="5" t="s">
        <v>3</v>
      </c>
      <c r="M1" s="5" t="s">
        <v>4</v>
      </c>
      <c r="N1" s="5" t="s">
        <v>5</v>
      </c>
      <c r="O1" s="5" t="s">
        <v>6</v>
      </c>
      <c r="P1" s="5" t="s">
        <v>7</v>
      </c>
      <c r="Q1" s="5" t="s">
        <v>8</v>
      </c>
      <c r="R1" s="5" t="s">
        <v>2</v>
      </c>
      <c r="S1" s="5" t="s">
        <v>3</v>
      </c>
      <c r="T1" s="5" t="s">
        <v>4</v>
      </c>
      <c r="U1" s="5" t="s">
        <v>5</v>
      </c>
      <c r="V1" s="5" t="s">
        <v>6</v>
      </c>
      <c r="W1" s="5" t="s">
        <v>7</v>
      </c>
      <c r="X1" s="5" t="s">
        <v>8</v>
      </c>
      <c r="Y1" s="5" t="s">
        <v>2</v>
      </c>
      <c r="Z1" s="5" t="s">
        <v>3</v>
      </c>
      <c r="AA1" s="5" t="s">
        <v>4</v>
      </c>
      <c r="AB1" s="5" t="s">
        <v>5</v>
      </c>
      <c r="AC1" s="5" t="s">
        <v>6</v>
      </c>
      <c r="AD1" s="5" t="s">
        <v>7</v>
      </c>
      <c r="AE1" s="5" t="s">
        <v>8</v>
      </c>
      <c r="AF1" s="5" t="s">
        <v>2</v>
      </c>
      <c r="AG1" s="5" t="s">
        <v>3</v>
      </c>
      <c r="AH1" s="5" t="s">
        <v>4</v>
      </c>
      <c r="AI1" s="5" t="s">
        <v>5</v>
      </c>
      <c r="AJ1" s="5" t="s">
        <v>6</v>
      </c>
      <c r="AK1" s="5" t="s">
        <v>7</v>
      </c>
      <c r="AL1" s="5" t="s">
        <v>8</v>
      </c>
      <c r="AM1" s="5" t="s">
        <v>2</v>
      </c>
      <c r="AN1" s="471"/>
      <c r="AO1" s="472"/>
      <c r="AP1" s="7" t="s">
        <v>9</v>
      </c>
      <c r="AQ1" s="467" t="s">
        <v>10</v>
      </c>
      <c r="AR1" s="467" t="s">
        <v>11</v>
      </c>
      <c r="AS1" s="467" t="s">
        <v>12</v>
      </c>
      <c r="AT1" s="467" t="s">
        <v>13</v>
      </c>
      <c r="AU1" s="467" t="s">
        <v>14</v>
      </c>
      <c r="AV1" s="467" t="s">
        <v>15</v>
      </c>
      <c r="AW1" s="467" t="s">
        <v>16</v>
      </c>
      <c r="AX1" s="8"/>
      <c r="AY1" s="1"/>
      <c r="AZ1" s="1" t="s">
        <v>17</v>
      </c>
      <c r="BA1" s="1" t="s">
        <v>37</v>
      </c>
      <c r="BB1" s="1" t="s">
        <v>71</v>
      </c>
      <c r="BC1" s="1" t="s">
        <v>19</v>
      </c>
      <c r="BD1" s="1" t="s">
        <v>20</v>
      </c>
      <c r="BE1" s="9" t="s">
        <v>21</v>
      </c>
      <c r="BF1" s="9" t="s">
        <v>43</v>
      </c>
      <c r="BG1" s="1" t="s">
        <v>42</v>
      </c>
      <c r="BH1" s="1" t="s">
        <v>22</v>
      </c>
      <c r="BI1" s="10"/>
      <c r="BJ1" t="s">
        <v>60</v>
      </c>
      <c r="BK1" s="11">
        <v>13414.5</v>
      </c>
      <c r="BL1" s="11"/>
      <c r="BN1" s="72"/>
      <c r="BO1" s="72"/>
      <c r="BP1" s="72"/>
    </row>
    <row r="2" spans="1:78" ht="28.5" customHeight="1" thickBot="1" x14ac:dyDescent="0.3">
      <c r="A2" s="12" t="s">
        <v>38</v>
      </c>
      <c r="B2" s="12" t="s">
        <v>39</v>
      </c>
      <c r="C2" s="12" t="s">
        <v>40</v>
      </c>
      <c r="D2" s="12"/>
      <c r="E2" s="12" t="s">
        <v>23</v>
      </c>
      <c r="F2" s="14"/>
      <c r="G2" s="15"/>
      <c r="H2" s="16"/>
      <c r="I2" s="13">
        <v>1</v>
      </c>
      <c r="J2" s="17">
        <v>2</v>
      </c>
      <c r="K2" s="81">
        <v>3</v>
      </c>
      <c r="L2" s="81">
        <v>4</v>
      </c>
      <c r="M2" s="81">
        <v>5</v>
      </c>
      <c r="N2" s="81">
        <v>6</v>
      </c>
      <c r="O2" s="96">
        <v>7</v>
      </c>
      <c r="P2" s="81">
        <v>8</v>
      </c>
      <c r="Q2" s="97">
        <v>9</v>
      </c>
      <c r="R2" s="13">
        <v>10</v>
      </c>
      <c r="S2" s="81">
        <v>11</v>
      </c>
      <c r="T2" s="13">
        <v>12</v>
      </c>
      <c r="U2" s="13">
        <v>13</v>
      </c>
      <c r="V2" s="59">
        <v>14</v>
      </c>
      <c r="W2" s="81">
        <v>15</v>
      </c>
      <c r="X2" s="17">
        <v>16</v>
      </c>
      <c r="Y2" s="13">
        <v>17</v>
      </c>
      <c r="Z2" s="81">
        <v>18</v>
      </c>
      <c r="AA2" s="13">
        <v>19</v>
      </c>
      <c r="AB2" s="13">
        <v>20</v>
      </c>
      <c r="AC2" s="59">
        <v>21</v>
      </c>
      <c r="AD2" s="13">
        <v>22</v>
      </c>
      <c r="AE2" s="17">
        <v>23</v>
      </c>
      <c r="AF2" s="13">
        <v>24</v>
      </c>
      <c r="AG2" s="81">
        <v>25</v>
      </c>
      <c r="AH2" s="13">
        <v>26</v>
      </c>
      <c r="AI2" s="13">
        <v>27</v>
      </c>
      <c r="AJ2" s="59">
        <v>28</v>
      </c>
      <c r="AK2" s="13">
        <v>29</v>
      </c>
      <c r="AL2" s="17">
        <v>30</v>
      </c>
      <c r="AM2" s="13">
        <v>31</v>
      </c>
      <c r="AN2" s="469" t="s">
        <v>24</v>
      </c>
      <c r="AO2" s="470"/>
      <c r="AP2" s="132"/>
      <c r="AQ2" s="468"/>
      <c r="AR2" s="468"/>
      <c r="AS2" s="468"/>
      <c r="AT2" s="468"/>
      <c r="AU2" s="468"/>
      <c r="AV2" s="468"/>
      <c r="AW2" s="468"/>
      <c r="AX2" s="8"/>
      <c r="AY2" s="68"/>
      <c r="AZ2" s="69">
        <f t="shared" ref="AZ2:BI2" si="0">SUM(AZ3:AZ90)</f>
        <v>179522.5333333333</v>
      </c>
      <c r="BA2" s="69">
        <f t="shared" si="0"/>
        <v>87100.010000000009</v>
      </c>
      <c r="BB2" s="69">
        <f t="shared" si="0"/>
        <v>3152</v>
      </c>
      <c r="BC2" s="69">
        <f t="shared" si="0"/>
        <v>0</v>
      </c>
      <c r="BD2" s="69">
        <f t="shared" si="0"/>
        <v>970</v>
      </c>
      <c r="BE2" s="69">
        <f t="shared" si="0"/>
        <v>89923.523333333331</v>
      </c>
      <c r="BF2" s="69">
        <f t="shared" si="0"/>
        <v>0</v>
      </c>
      <c r="BG2" s="69">
        <f t="shared" si="0"/>
        <v>0</v>
      </c>
      <c r="BH2" s="69">
        <f t="shared" si="0"/>
        <v>0</v>
      </c>
      <c r="BI2" s="69">
        <f t="shared" si="0"/>
        <v>0</v>
      </c>
      <c r="BJ2" s="11">
        <f>BK1/30</f>
        <v>447.15</v>
      </c>
      <c r="BK2" s="77"/>
      <c r="BL2" s="74">
        <v>0.14000000000000001</v>
      </c>
      <c r="BM2" s="74">
        <v>0.01</v>
      </c>
    </row>
    <row r="3" spans="1:78" ht="51" customHeight="1" thickTop="1" thickBot="1" x14ac:dyDescent="0.3">
      <c r="A3" s="411">
        <v>27229153966</v>
      </c>
      <c r="B3" s="411">
        <v>5373609014</v>
      </c>
      <c r="C3" s="411"/>
      <c r="D3" s="411"/>
      <c r="E3" s="426" t="s">
        <v>29</v>
      </c>
      <c r="F3" s="441">
        <v>33000</v>
      </c>
      <c r="G3" s="432">
        <f>F3/225</f>
        <v>146.66666666666666</v>
      </c>
      <c r="H3" s="82" t="s">
        <v>25</v>
      </c>
      <c r="I3" s="20" t="s">
        <v>70</v>
      </c>
      <c r="J3" s="20" t="s">
        <v>61</v>
      </c>
      <c r="K3" s="94">
        <v>7.5</v>
      </c>
      <c r="L3" s="94">
        <v>7.5</v>
      </c>
      <c r="M3" s="94">
        <v>7.5</v>
      </c>
      <c r="N3" s="94">
        <v>7.5</v>
      </c>
      <c r="O3" s="95">
        <v>7.5</v>
      </c>
      <c r="P3" s="94">
        <v>7.5</v>
      </c>
      <c r="Q3" s="94" t="s">
        <v>61</v>
      </c>
      <c r="R3" s="20">
        <v>7.5</v>
      </c>
      <c r="S3" s="80">
        <v>7.5</v>
      </c>
      <c r="T3" s="20">
        <v>7.5</v>
      </c>
      <c r="U3" s="20" t="s">
        <v>36</v>
      </c>
      <c r="V3" s="20">
        <v>7.5</v>
      </c>
      <c r="W3" s="98">
        <v>7.5</v>
      </c>
      <c r="X3" s="20" t="s">
        <v>61</v>
      </c>
      <c r="Y3" s="20">
        <v>7.5</v>
      </c>
      <c r="Z3" s="80">
        <v>7.5</v>
      </c>
      <c r="AA3" s="20">
        <v>7.5</v>
      </c>
      <c r="AB3" s="20">
        <v>7.5</v>
      </c>
      <c r="AC3" s="20">
        <v>7.5</v>
      </c>
      <c r="AD3" s="20">
        <v>7.5</v>
      </c>
      <c r="AE3" s="20" t="s">
        <v>61</v>
      </c>
      <c r="AF3" s="20">
        <v>7.5</v>
      </c>
      <c r="AG3" s="80">
        <v>7.5</v>
      </c>
      <c r="AH3" s="20">
        <v>7.5</v>
      </c>
      <c r="AI3" s="20">
        <v>7.5</v>
      </c>
      <c r="AJ3" s="20">
        <v>7.5</v>
      </c>
      <c r="AK3" s="20">
        <v>7.5</v>
      </c>
      <c r="AL3" s="20" t="s">
        <v>61</v>
      </c>
      <c r="AM3" s="20">
        <v>7.5</v>
      </c>
      <c r="AN3" s="20"/>
      <c r="AO3" s="20">
        <f>COUNTIF(I3:AM3,"&gt;0")</f>
        <v>24</v>
      </c>
      <c r="AP3" s="435"/>
      <c r="AQ3" s="25">
        <f>SUM(I3:AM3)/7.5</f>
        <v>24</v>
      </c>
      <c r="AR3" s="25">
        <f>COUNTIF(I3:AM3,"h")</f>
        <v>5</v>
      </c>
      <c r="AS3" s="25">
        <f>COUNTIF(I3:AM3,"ik")</f>
        <v>0</v>
      </c>
      <c r="AT3" s="25">
        <f>COUNTIF(I3:AN3,"İZ")</f>
        <v>1</v>
      </c>
      <c r="AU3" s="25">
        <f>COUNTIF(J3:AN3,"R")</f>
        <v>0</v>
      </c>
      <c r="AV3" s="25">
        <f>COUNTIF(K3:AO3,"y")</f>
        <v>1</v>
      </c>
      <c r="AW3" s="25">
        <f>IF((AQ3+AR3+AS3+AT3)&gt;30,30,(AQ3+AR3+AS3+AT3))</f>
        <v>30</v>
      </c>
      <c r="AX3" s="25">
        <f>(AW3)*G3*7.5</f>
        <v>33000</v>
      </c>
      <c r="AY3" s="415"/>
      <c r="AZ3" s="439">
        <f>SUM(AX3:AX5)</f>
        <v>33000</v>
      </c>
      <c r="BA3" s="415">
        <v>11500</v>
      </c>
      <c r="BB3" s="415">
        <v>0</v>
      </c>
      <c r="BC3" s="415"/>
      <c r="BD3" s="418"/>
      <c r="BE3" s="420">
        <f>AZ3-BA3-BB3-BC3+BD3</f>
        <v>21500</v>
      </c>
      <c r="BF3" s="424"/>
      <c r="BG3" s="415">
        <f>IF(AQ4&gt;22,22.5,AQ4)*BF3</f>
        <v>0</v>
      </c>
      <c r="BH3" s="473"/>
      <c r="BI3" s="442"/>
      <c r="BJ3" s="75" t="s">
        <v>44</v>
      </c>
      <c r="BK3" s="75" t="s">
        <v>45</v>
      </c>
      <c r="BL3" s="75" t="s">
        <v>46</v>
      </c>
      <c r="BM3" s="75" t="s">
        <v>47</v>
      </c>
      <c r="BN3" s="75" t="s">
        <v>48</v>
      </c>
      <c r="BO3" s="75" t="s">
        <v>49</v>
      </c>
      <c r="BP3" s="75" t="s">
        <v>50</v>
      </c>
      <c r="BQ3" s="75" t="s">
        <v>51</v>
      </c>
      <c r="BR3" s="75" t="s">
        <v>52</v>
      </c>
      <c r="BS3" s="75" t="s">
        <v>53</v>
      </c>
      <c r="BT3" s="75" t="s">
        <v>54</v>
      </c>
      <c r="BU3" s="75" t="s">
        <v>55</v>
      </c>
      <c r="BV3" s="75" t="s">
        <v>56</v>
      </c>
      <c r="BW3" s="75" t="s">
        <v>57</v>
      </c>
      <c r="BX3" s="75" t="s">
        <v>58</v>
      </c>
      <c r="BY3" s="75" t="s">
        <v>59</v>
      </c>
      <c r="BZ3" s="75"/>
    </row>
    <row r="4" spans="1:78" ht="17.25" customHeight="1" thickTop="1" x14ac:dyDescent="0.25">
      <c r="A4" s="412"/>
      <c r="B4" s="412"/>
      <c r="C4" s="412"/>
      <c r="D4" s="412"/>
      <c r="E4" s="427"/>
      <c r="F4" s="442"/>
      <c r="G4" s="433"/>
      <c r="H4" s="83" t="s">
        <v>26</v>
      </c>
      <c r="I4" s="86"/>
      <c r="J4" s="86"/>
      <c r="K4" s="91"/>
      <c r="L4" s="92"/>
      <c r="M4" s="91"/>
      <c r="N4" s="91"/>
      <c r="O4" s="93"/>
      <c r="P4" s="91"/>
      <c r="Q4" s="91"/>
      <c r="R4" s="86"/>
      <c r="S4" s="86"/>
      <c r="T4" s="86"/>
      <c r="U4" s="86"/>
      <c r="V4" s="87"/>
      <c r="W4" s="86"/>
      <c r="X4" s="86"/>
      <c r="Y4" s="86"/>
      <c r="Z4" s="86"/>
      <c r="AA4" s="86"/>
      <c r="AB4" s="86"/>
      <c r="AC4" s="87"/>
      <c r="AD4" s="86"/>
      <c r="AE4" s="86"/>
      <c r="AF4" s="86"/>
      <c r="AG4" s="86"/>
      <c r="AH4" s="86"/>
      <c r="AI4" s="86"/>
      <c r="AJ4" s="87"/>
      <c r="AK4" s="87"/>
      <c r="AL4" s="88"/>
      <c r="AM4" s="89"/>
      <c r="AN4" s="32"/>
      <c r="AO4" s="20">
        <f>COUNTIF(I4:AM4,"&gt;7")</f>
        <v>0</v>
      </c>
      <c r="AP4" s="436"/>
      <c r="AQ4" s="33">
        <f>SUM(I4:AM4)</f>
        <v>0</v>
      </c>
      <c r="AR4" s="33"/>
      <c r="AS4" s="33"/>
      <c r="AT4" s="33"/>
      <c r="AU4" s="33"/>
      <c r="AV4" s="33"/>
      <c r="AW4" s="33">
        <f>AQ4*1.5</f>
        <v>0</v>
      </c>
      <c r="AX4" s="33">
        <f>AQ4*G3*1.5</f>
        <v>0</v>
      </c>
      <c r="AY4" s="415"/>
      <c r="AZ4" s="439"/>
      <c r="BA4" s="415"/>
      <c r="BB4" s="415"/>
      <c r="BC4" s="415"/>
      <c r="BD4" s="418"/>
      <c r="BE4" s="421"/>
      <c r="BF4" s="424"/>
      <c r="BG4" s="415"/>
      <c r="BH4" s="473"/>
      <c r="BI4" s="442"/>
      <c r="BJ4" s="11">
        <f>BK1/30*14</f>
        <v>6260.0999999999995</v>
      </c>
      <c r="BK4" s="76">
        <f>BJ4</f>
        <v>6260.0999999999995</v>
      </c>
      <c r="BL4" s="76">
        <f>BJ4*BL2</f>
        <v>876.41399999999999</v>
      </c>
      <c r="BM4" s="76">
        <f>BK4*BM2</f>
        <v>62.600999999999999</v>
      </c>
      <c r="BN4" s="76">
        <f>BJ4-BL4-BM4</f>
        <v>5321.085</v>
      </c>
      <c r="BO4" s="76">
        <f>BN4*15%</f>
        <v>798.16274999999996</v>
      </c>
      <c r="BP4" s="76">
        <f>BK1*0.85</f>
        <v>11402.324999999999</v>
      </c>
      <c r="BQ4" s="76">
        <f>BP4*0.15</f>
        <v>1710.3487499999999</v>
      </c>
      <c r="BR4" s="76">
        <f>BQ4-BO4</f>
        <v>912.18599999999992</v>
      </c>
      <c r="BS4" s="76">
        <f>BJ4*0.759/100</f>
        <v>47.514158999999999</v>
      </c>
      <c r="BT4" s="76">
        <f>BK1</f>
        <v>13414.5</v>
      </c>
      <c r="BU4" s="76">
        <f>BT4*0.759/100</f>
        <v>101.81605499999999</v>
      </c>
      <c r="BV4" s="76">
        <f>BS4-BU4</f>
        <v>-54.301895999999992</v>
      </c>
      <c r="BW4" s="76">
        <f>BL4+BM4+BR4+BV4</f>
        <v>1796.8991040000001</v>
      </c>
      <c r="BX4" s="76">
        <f>BJ4-BW4</f>
        <v>4463.2008959999994</v>
      </c>
      <c r="BY4" s="76"/>
      <c r="BZ4" s="76"/>
    </row>
    <row r="5" spans="1:78" x14ac:dyDescent="0.25">
      <c r="A5" s="412"/>
      <c r="B5" s="412"/>
      <c r="C5" s="412"/>
      <c r="D5" s="412"/>
      <c r="E5" s="427"/>
      <c r="F5" s="442"/>
      <c r="G5" s="433"/>
      <c r="H5" s="84" t="s">
        <v>27</v>
      </c>
      <c r="I5" s="28"/>
      <c r="J5" s="28"/>
      <c r="K5" s="28"/>
      <c r="L5" s="28"/>
      <c r="M5" s="28"/>
      <c r="N5" s="28"/>
      <c r="O5" s="62"/>
      <c r="P5" s="28"/>
      <c r="Q5" s="28"/>
      <c r="R5" s="28"/>
      <c r="S5" s="28"/>
      <c r="T5" s="28"/>
      <c r="U5" s="28"/>
      <c r="V5" s="62"/>
      <c r="W5" s="28"/>
      <c r="X5" s="28"/>
      <c r="Y5" s="28"/>
      <c r="Z5" s="28"/>
      <c r="AA5" s="28"/>
      <c r="AB5" s="28"/>
      <c r="AC5" s="62"/>
      <c r="AD5" s="28"/>
      <c r="AE5" s="28"/>
      <c r="AF5" s="28"/>
      <c r="AG5" s="28"/>
      <c r="AH5" s="28"/>
      <c r="AI5" s="28"/>
      <c r="AJ5" s="62"/>
      <c r="AK5" s="62"/>
      <c r="AL5" s="38"/>
      <c r="AM5" s="39"/>
      <c r="AN5" s="40"/>
      <c r="AO5" s="41"/>
      <c r="AP5" s="436"/>
      <c r="AQ5" s="33">
        <f>SUM(I5:AM5)</f>
        <v>0</v>
      </c>
      <c r="AR5" s="42"/>
      <c r="AS5" s="42"/>
      <c r="AT5" s="42"/>
      <c r="AU5" s="42"/>
      <c r="AV5" s="42"/>
      <c r="AW5" s="33">
        <f>AQ5*2</f>
        <v>0</v>
      </c>
      <c r="AX5" s="42">
        <f>AQ5*G3*2</f>
        <v>0</v>
      </c>
      <c r="AY5" s="415"/>
      <c r="AZ5" s="439"/>
      <c r="BA5" s="415"/>
      <c r="BB5" s="415"/>
      <c r="BC5" s="415"/>
      <c r="BD5" s="418"/>
      <c r="BE5" s="421"/>
      <c r="BF5" s="424"/>
      <c r="BG5" s="415"/>
      <c r="BH5" s="473"/>
      <c r="BI5" s="442"/>
      <c r="BJ5" s="11"/>
      <c r="BL5">
        <f>BN2*BL2</f>
        <v>0</v>
      </c>
      <c r="BM5">
        <f>BN2*BM2</f>
        <v>0</v>
      </c>
    </row>
    <row r="6" spans="1:78" ht="15.75" thickBot="1" x14ac:dyDescent="0.3">
      <c r="A6" s="413"/>
      <c r="B6" s="413"/>
      <c r="C6" s="413"/>
      <c r="D6" s="413"/>
      <c r="E6" s="428"/>
      <c r="F6" s="443"/>
      <c r="G6" s="434"/>
      <c r="H6" s="85"/>
      <c r="I6" s="44"/>
      <c r="J6" s="44"/>
      <c r="K6" s="44"/>
      <c r="L6" s="44"/>
      <c r="M6" s="44"/>
      <c r="N6" s="44"/>
      <c r="O6" s="63"/>
      <c r="P6" s="44"/>
      <c r="Q6" s="44"/>
      <c r="R6" s="44"/>
      <c r="S6" s="44"/>
      <c r="T6" s="44"/>
      <c r="U6" s="44"/>
      <c r="V6" s="63"/>
      <c r="W6" s="44"/>
      <c r="X6" s="44"/>
      <c r="Y6" s="44"/>
      <c r="Z6" s="44"/>
      <c r="AA6" s="44"/>
      <c r="AB6" s="44"/>
      <c r="AC6" s="63"/>
      <c r="AD6" s="44"/>
      <c r="AE6" s="44"/>
      <c r="AF6" s="44"/>
      <c r="AG6" s="44"/>
      <c r="AH6" s="44"/>
      <c r="AI6" s="44"/>
      <c r="AJ6" s="63"/>
      <c r="AK6" s="63"/>
      <c r="AL6" s="44"/>
      <c r="AM6" s="44"/>
      <c r="AN6" s="46" t="s">
        <v>28</v>
      </c>
      <c r="AO6" s="47">
        <f>AO3+AO4</f>
        <v>24</v>
      </c>
      <c r="AP6" s="437"/>
      <c r="AQ6" s="48"/>
      <c r="AR6" s="48"/>
      <c r="AS6" s="48"/>
      <c r="AT6" s="48"/>
      <c r="AU6" s="48"/>
      <c r="AV6" s="48"/>
      <c r="AW6" s="48"/>
      <c r="AX6" s="48"/>
      <c r="AY6" s="416"/>
      <c r="AZ6" s="440"/>
      <c r="BA6" s="416"/>
      <c r="BB6" s="416"/>
      <c r="BC6" s="416"/>
      <c r="BD6" s="419"/>
      <c r="BE6" s="422"/>
      <c r="BF6" s="425"/>
      <c r="BG6" s="416"/>
      <c r="BH6" s="474"/>
      <c r="BI6" s="443"/>
      <c r="BJ6" s="11"/>
      <c r="BK6" s="57"/>
      <c r="BL6" s="11"/>
      <c r="BM6" s="57"/>
    </row>
    <row r="7" spans="1:78" ht="16.5" thickTop="1" thickBot="1" x14ac:dyDescent="0.3">
      <c r="A7" s="411">
        <v>54367665204</v>
      </c>
      <c r="B7" s="411">
        <v>5325138612</v>
      </c>
      <c r="C7" s="411"/>
      <c r="D7" s="411"/>
      <c r="E7" s="426" t="s">
        <v>30</v>
      </c>
      <c r="F7" s="441">
        <v>45000</v>
      </c>
      <c r="G7" s="432">
        <f>F7/225</f>
        <v>200</v>
      </c>
      <c r="H7" s="82" t="s">
        <v>25</v>
      </c>
      <c r="I7" s="20" t="s">
        <v>36</v>
      </c>
      <c r="J7" s="20" t="s">
        <v>36</v>
      </c>
      <c r="K7" s="20" t="s">
        <v>36</v>
      </c>
      <c r="L7" s="20">
        <v>7.5</v>
      </c>
      <c r="M7" s="20">
        <v>7.5</v>
      </c>
      <c r="N7" s="20" t="s">
        <v>36</v>
      </c>
      <c r="O7" s="60" t="s">
        <v>36</v>
      </c>
      <c r="P7" s="20" t="s">
        <v>36</v>
      </c>
      <c r="Q7" s="20" t="s">
        <v>36</v>
      </c>
      <c r="R7" s="20" t="s">
        <v>36</v>
      </c>
      <c r="S7" s="20" t="s">
        <v>36</v>
      </c>
      <c r="T7" s="20" t="s">
        <v>36</v>
      </c>
      <c r="U7" s="102" t="s">
        <v>36</v>
      </c>
      <c r="V7" s="60" t="s">
        <v>36</v>
      </c>
      <c r="W7" s="20" t="s">
        <v>36</v>
      </c>
      <c r="X7" s="20" t="s">
        <v>36</v>
      </c>
      <c r="Y7" s="20" t="s">
        <v>36</v>
      </c>
      <c r="Z7" s="20" t="s">
        <v>36</v>
      </c>
      <c r="AA7" s="20" t="s">
        <v>36</v>
      </c>
      <c r="AB7" s="20" t="s">
        <v>36</v>
      </c>
      <c r="AC7" s="60" t="s">
        <v>36</v>
      </c>
      <c r="AD7" s="20" t="s">
        <v>36</v>
      </c>
      <c r="AE7" s="20" t="s">
        <v>36</v>
      </c>
      <c r="AF7" s="20" t="s">
        <v>36</v>
      </c>
      <c r="AG7" s="20" t="s">
        <v>36</v>
      </c>
      <c r="AH7" s="20" t="s">
        <v>36</v>
      </c>
      <c r="AI7" s="20" t="s">
        <v>36</v>
      </c>
      <c r="AJ7" s="60" t="s">
        <v>36</v>
      </c>
      <c r="AK7" s="60" t="s">
        <v>36</v>
      </c>
      <c r="AL7" s="20" t="s">
        <v>36</v>
      </c>
      <c r="AM7" s="20" t="s">
        <v>36</v>
      </c>
      <c r="AN7" s="20"/>
      <c r="AO7" s="20">
        <f>COUNTIF(I7:AM7,"&gt;0")</f>
        <v>2</v>
      </c>
      <c r="AP7" s="435"/>
      <c r="AQ7" s="25">
        <f>SUM(I7:AM7)/7.5</f>
        <v>2</v>
      </c>
      <c r="AR7" s="25">
        <f>COUNTIF(I7:AM7,"h")</f>
        <v>0</v>
      </c>
      <c r="AS7" s="25">
        <f>COUNTIF(I7:AM7,"ik")</f>
        <v>0</v>
      </c>
      <c r="AT7" s="25">
        <f>COUNTIF(I7:AN7,"İZ")</f>
        <v>0</v>
      </c>
      <c r="AU7" s="25">
        <f>COUNTIF(J7:AN7,"R")</f>
        <v>0</v>
      </c>
      <c r="AV7" s="25">
        <f>COUNTIF(K7:AO7,"y")</f>
        <v>27</v>
      </c>
      <c r="AW7" s="25">
        <f>IF((AQ7+AR7+AS7+AT7)&gt;30,30,(AQ7+AR7+AS7+AT7))</f>
        <v>2</v>
      </c>
      <c r="AX7" s="25">
        <f>(AW7)*G7*7.5</f>
        <v>3000</v>
      </c>
      <c r="AY7" s="414"/>
      <c r="AZ7" s="438">
        <f>SUM(AX7:AX9)</f>
        <v>3000</v>
      </c>
      <c r="BA7" s="414">
        <v>2683</v>
      </c>
      <c r="BB7" s="414">
        <v>0</v>
      </c>
      <c r="BC7" s="414"/>
      <c r="BD7" s="417"/>
      <c r="BE7" s="420"/>
      <c r="BF7" s="423"/>
      <c r="BG7" s="414"/>
      <c r="BH7" s="473"/>
      <c r="BI7" s="441"/>
      <c r="BJ7" s="11"/>
      <c r="BK7" s="57"/>
      <c r="BP7" s="57"/>
    </row>
    <row r="8" spans="1:78" ht="15.75" thickTop="1" x14ac:dyDescent="0.25">
      <c r="A8" s="412"/>
      <c r="B8" s="412"/>
      <c r="C8" s="412"/>
      <c r="D8" s="412"/>
      <c r="E8" s="427"/>
      <c r="F8" s="442"/>
      <c r="G8" s="433"/>
      <c r="H8" s="83" t="s">
        <v>26</v>
      </c>
      <c r="I8" s="27"/>
      <c r="J8" s="27"/>
      <c r="K8" s="27"/>
      <c r="L8" s="27"/>
      <c r="M8" s="27"/>
      <c r="N8" s="27"/>
      <c r="O8" s="61"/>
      <c r="P8" s="27"/>
      <c r="Q8" s="27"/>
      <c r="R8" s="27"/>
      <c r="S8" s="27"/>
      <c r="T8" s="27"/>
      <c r="U8" s="27"/>
      <c r="V8" s="61"/>
      <c r="W8" s="27"/>
      <c r="X8" s="27"/>
      <c r="Y8" s="27"/>
      <c r="Z8" s="27"/>
      <c r="AA8" s="27"/>
      <c r="AB8" s="27"/>
      <c r="AC8" s="61"/>
      <c r="AD8" s="27"/>
      <c r="AE8" s="27"/>
      <c r="AF8" s="27"/>
      <c r="AG8" s="27"/>
      <c r="AH8" s="27"/>
      <c r="AI8" s="27"/>
      <c r="AJ8" s="61"/>
      <c r="AK8" s="61"/>
      <c r="AL8" s="30"/>
      <c r="AM8" s="31"/>
      <c r="AN8" s="32"/>
      <c r="AO8" s="20">
        <f>COUNTIF(I8:AM8,"&gt;7")</f>
        <v>0</v>
      </c>
      <c r="AP8" s="436"/>
      <c r="AQ8" s="33">
        <f>SUM(I8:AM8)</f>
        <v>0</v>
      </c>
      <c r="AR8" s="33"/>
      <c r="AS8" s="33"/>
      <c r="AT8" s="33"/>
      <c r="AU8" s="33"/>
      <c r="AV8" s="33"/>
      <c r="AW8" s="33">
        <f>AQ8*1.5</f>
        <v>0</v>
      </c>
      <c r="AX8" s="33">
        <f>AQ8*G7*1.5</f>
        <v>0</v>
      </c>
      <c r="AY8" s="415"/>
      <c r="AZ8" s="439"/>
      <c r="BA8" s="415"/>
      <c r="BB8" s="415"/>
      <c r="BC8" s="415"/>
      <c r="BD8" s="418"/>
      <c r="BE8" s="421"/>
      <c r="BF8" s="424"/>
      <c r="BG8" s="415"/>
      <c r="BH8" s="473"/>
      <c r="BI8" s="442"/>
      <c r="BJ8" s="11"/>
      <c r="BK8" s="57"/>
      <c r="BL8" s="57"/>
    </row>
    <row r="9" spans="1:78" x14ac:dyDescent="0.25">
      <c r="A9" s="412"/>
      <c r="B9" s="412"/>
      <c r="C9" s="412"/>
      <c r="D9" s="412"/>
      <c r="E9" s="427"/>
      <c r="F9" s="442"/>
      <c r="G9" s="433"/>
      <c r="H9" s="84" t="s">
        <v>27</v>
      </c>
      <c r="I9" s="28"/>
      <c r="J9" s="28"/>
      <c r="K9" s="28"/>
      <c r="L9" s="28"/>
      <c r="M9" s="28"/>
      <c r="N9" s="28"/>
      <c r="O9" s="62"/>
      <c r="P9" s="28"/>
      <c r="Q9" s="28"/>
      <c r="R9" s="28"/>
      <c r="S9" s="28"/>
      <c r="T9" s="28"/>
      <c r="U9" s="28"/>
      <c r="V9" s="62"/>
      <c r="W9" s="28"/>
      <c r="X9" s="28"/>
      <c r="Y9" s="28"/>
      <c r="Z9" s="28"/>
      <c r="AA9" s="49"/>
      <c r="AB9" s="28"/>
      <c r="AC9" s="62"/>
      <c r="AD9" s="28"/>
      <c r="AE9" s="28"/>
      <c r="AF9" s="28"/>
      <c r="AG9" s="28"/>
      <c r="AH9" s="28"/>
      <c r="AI9" s="28"/>
      <c r="AJ9" s="62"/>
      <c r="AK9" s="62"/>
      <c r="AL9" s="38"/>
      <c r="AM9" s="39"/>
      <c r="AN9" s="40"/>
      <c r="AO9" s="41"/>
      <c r="AP9" s="436"/>
      <c r="AQ9" s="33">
        <f>SUM(I9:AM9)</f>
        <v>0</v>
      </c>
      <c r="AR9" s="42"/>
      <c r="AS9" s="42"/>
      <c r="AT9" s="42"/>
      <c r="AU9" s="42"/>
      <c r="AV9" s="42"/>
      <c r="AW9" s="33">
        <f>AQ9*2</f>
        <v>0</v>
      </c>
      <c r="AX9" s="42">
        <f>AQ9*G7*2</f>
        <v>0</v>
      </c>
      <c r="AY9" s="415"/>
      <c r="AZ9" s="439"/>
      <c r="BA9" s="415"/>
      <c r="BB9" s="415"/>
      <c r="BC9" s="415"/>
      <c r="BD9" s="418"/>
      <c r="BE9" s="421"/>
      <c r="BF9" s="424"/>
      <c r="BG9" s="415"/>
      <c r="BH9" s="473"/>
      <c r="BI9" s="442"/>
      <c r="BJ9" s="11"/>
    </row>
    <row r="10" spans="1:78" ht="15.75" thickBot="1" x14ac:dyDescent="0.3">
      <c r="A10" s="413"/>
      <c r="B10" s="413"/>
      <c r="C10" s="413"/>
      <c r="D10" s="413"/>
      <c r="E10" s="428"/>
      <c r="F10" s="443"/>
      <c r="G10" s="434"/>
      <c r="H10" s="85"/>
      <c r="I10" s="44"/>
      <c r="J10" s="44"/>
      <c r="K10" s="44"/>
      <c r="L10" s="44"/>
      <c r="M10" s="44"/>
      <c r="N10" s="44"/>
      <c r="O10" s="63"/>
      <c r="P10" s="44"/>
      <c r="Q10" s="44"/>
      <c r="R10" s="44"/>
      <c r="S10" s="44"/>
      <c r="T10" s="44"/>
      <c r="U10" s="44"/>
      <c r="V10" s="63"/>
      <c r="W10" s="44"/>
      <c r="X10" s="44"/>
      <c r="Y10" s="44"/>
      <c r="Z10" s="44"/>
      <c r="AA10" s="44"/>
      <c r="AB10" s="44"/>
      <c r="AC10" s="63"/>
      <c r="AD10" s="44"/>
      <c r="AE10" s="44"/>
      <c r="AF10" s="44"/>
      <c r="AG10" s="44"/>
      <c r="AH10" s="44"/>
      <c r="AI10" s="44"/>
      <c r="AJ10" s="63"/>
      <c r="AK10" s="63"/>
      <c r="AL10" s="44"/>
      <c r="AM10" s="44"/>
      <c r="AN10" s="46" t="s">
        <v>28</v>
      </c>
      <c r="AO10" s="47">
        <f>AO7+AO8</f>
        <v>2</v>
      </c>
      <c r="AP10" s="437"/>
      <c r="AQ10" s="48"/>
      <c r="AR10" s="48"/>
      <c r="AS10" s="48"/>
      <c r="AT10" s="48"/>
      <c r="AU10" s="48"/>
      <c r="AV10" s="48"/>
      <c r="AW10" s="48"/>
      <c r="AX10" s="48"/>
      <c r="AY10" s="416"/>
      <c r="AZ10" s="440"/>
      <c r="BA10" s="416"/>
      <c r="BB10" s="416"/>
      <c r="BC10" s="416"/>
      <c r="BD10" s="419"/>
      <c r="BE10" s="422"/>
      <c r="BF10" s="425"/>
      <c r="BG10" s="416"/>
      <c r="BH10" s="474"/>
      <c r="BI10" s="443"/>
      <c r="BJ10" s="11"/>
      <c r="BK10" s="11"/>
    </row>
    <row r="11" spans="1:78" ht="16.5" thickTop="1" thickBot="1" x14ac:dyDescent="0.3">
      <c r="A11" s="411">
        <v>11141686312</v>
      </c>
      <c r="B11" s="411">
        <v>5362531997</v>
      </c>
      <c r="C11" s="411"/>
      <c r="D11" s="411"/>
      <c r="E11" s="426" t="s">
        <v>31</v>
      </c>
      <c r="F11" s="441">
        <v>35000</v>
      </c>
      <c r="G11" s="432">
        <f>F11/225</f>
        <v>155.55555555555554</v>
      </c>
      <c r="H11" s="82" t="s">
        <v>25</v>
      </c>
      <c r="I11" s="21" t="s">
        <v>70</v>
      </c>
      <c r="J11" s="20" t="s">
        <v>61</v>
      </c>
      <c r="K11" s="20" t="s">
        <v>70</v>
      </c>
      <c r="L11" s="20" t="s">
        <v>70</v>
      </c>
      <c r="M11" s="20" t="s">
        <v>70</v>
      </c>
      <c r="N11" s="20" t="s">
        <v>70</v>
      </c>
      <c r="O11" s="20" t="s">
        <v>70</v>
      </c>
      <c r="P11" s="20" t="s">
        <v>70</v>
      </c>
      <c r="Q11" s="20" t="s">
        <v>70</v>
      </c>
      <c r="R11" s="20">
        <v>7.5</v>
      </c>
      <c r="S11" s="20">
        <v>7.5</v>
      </c>
      <c r="T11" s="20">
        <v>7.5</v>
      </c>
      <c r="U11" s="20">
        <v>7.5</v>
      </c>
      <c r="V11" s="60">
        <v>7.5</v>
      </c>
      <c r="W11" s="20">
        <v>7.5</v>
      </c>
      <c r="X11" s="20" t="s">
        <v>61</v>
      </c>
      <c r="Y11" s="20">
        <v>7.5</v>
      </c>
      <c r="Z11" s="20">
        <v>7.5</v>
      </c>
      <c r="AA11" s="20">
        <v>7.5</v>
      </c>
      <c r="AB11" s="20">
        <v>7.5</v>
      </c>
      <c r="AC11" s="60">
        <v>4</v>
      </c>
      <c r="AD11" s="20">
        <v>7.5</v>
      </c>
      <c r="AE11" s="20" t="s">
        <v>61</v>
      </c>
      <c r="AF11" s="20">
        <v>7.5</v>
      </c>
      <c r="AG11" s="20">
        <v>7.5</v>
      </c>
      <c r="AH11" s="20">
        <v>7.5</v>
      </c>
      <c r="AI11" s="20">
        <v>7.5</v>
      </c>
      <c r="AJ11" s="60">
        <v>7.5</v>
      </c>
      <c r="AK11" s="60">
        <v>7.5</v>
      </c>
      <c r="AL11" s="20" t="s">
        <v>61</v>
      </c>
      <c r="AM11" s="20">
        <v>7.5</v>
      </c>
      <c r="AN11" s="20"/>
      <c r="AO11" s="20">
        <f>COUNTIF(I11:AM11,"&gt;0")</f>
        <v>19</v>
      </c>
      <c r="AP11" s="435"/>
      <c r="AQ11" s="25">
        <f>SUM(I11:AM11)/7.5</f>
        <v>18.533333333333335</v>
      </c>
      <c r="AR11" s="25">
        <f>COUNTIF(I11:AM11,"h")</f>
        <v>4</v>
      </c>
      <c r="AS11" s="25">
        <f>COUNTIF(I11:AM11,"ik")</f>
        <v>0</v>
      </c>
      <c r="AT11" s="25">
        <f>COUNTIF(I11:AN11,"İZ")</f>
        <v>8</v>
      </c>
      <c r="AU11" s="25">
        <f>COUNTIF(J11:AN11,"R")</f>
        <v>0</v>
      </c>
      <c r="AV11" s="25">
        <f>COUNTIF(K11:AO11,"y")</f>
        <v>0</v>
      </c>
      <c r="AW11" s="25">
        <f>IF((AQ11+AR11+AS11+AT11)&gt;30,30,(AQ11+AR11+AS11+AT11))</f>
        <v>30</v>
      </c>
      <c r="AX11" s="25">
        <f>(AW11)*G11*7.5</f>
        <v>34999.999999999993</v>
      </c>
      <c r="AY11" s="414"/>
      <c r="AZ11" s="438">
        <f>SUM(AX11:AX13)</f>
        <v>34999.999999999993</v>
      </c>
      <c r="BA11" s="441">
        <v>9453.68</v>
      </c>
      <c r="BB11" s="414">
        <v>3152</v>
      </c>
      <c r="BC11" s="414"/>
      <c r="BD11" s="417"/>
      <c r="BE11" s="420">
        <f>AZ11-BA11-BB11-BC11+BD11</f>
        <v>22394.319999999992</v>
      </c>
      <c r="BF11" s="423"/>
      <c r="BG11" s="464"/>
      <c r="BH11" s="473"/>
      <c r="BI11" s="441"/>
      <c r="BJ11" s="72"/>
      <c r="BK11" s="72"/>
      <c r="BL11" s="72"/>
      <c r="BM11" s="72"/>
    </row>
    <row r="12" spans="1:78" ht="15.75" thickTop="1" x14ac:dyDescent="0.25">
      <c r="A12" s="412"/>
      <c r="B12" s="412"/>
      <c r="C12" s="412"/>
      <c r="D12" s="412"/>
      <c r="E12" s="427"/>
      <c r="F12" s="442"/>
      <c r="G12" s="433"/>
      <c r="H12" s="83" t="s">
        <v>26</v>
      </c>
      <c r="I12" s="27"/>
      <c r="J12" s="27"/>
      <c r="K12" s="27"/>
      <c r="L12" s="27"/>
      <c r="M12" s="27"/>
      <c r="N12" s="27"/>
      <c r="O12" s="61"/>
      <c r="P12" s="27"/>
      <c r="Q12" s="27"/>
      <c r="R12" s="27"/>
      <c r="S12" s="27"/>
      <c r="T12" s="27"/>
      <c r="U12" s="27"/>
      <c r="V12" s="61"/>
      <c r="W12" s="27"/>
      <c r="X12" s="27"/>
      <c r="Y12" s="27"/>
      <c r="Z12" s="27"/>
      <c r="AA12" s="27"/>
      <c r="AB12" s="27"/>
      <c r="AC12" s="61"/>
      <c r="AD12" s="27"/>
      <c r="AE12" s="27"/>
      <c r="AF12" s="27"/>
      <c r="AG12" s="27"/>
      <c r="AH12" s="27"/>
      <c r="AI12" s="27"/>
      <c r="AJ12" s="61"/>
      <c r="AK12" s="61"/>
      <c r="AL12" s="30"/>
      <c r="AM12" s="31"/>
      <c r="AN12" s="32"/>
      <c r="AO12" s="20">
        <f>COUNTIF(I12:AM12,"&gt;7")</f>
        <v>0</v>
      </c>
      <c r="AP12" s="436"/>
      <c r="AQ12" s="33">
        <f>SUM(I12:AM12)</f>
        <v>0</v>
      </c>
      <c r="AR12" s="33"/>
      <c r="AS12" s="33"/>
      <c r="AT12" s="33"/>
      <c r="AU12" s="33"/>
      <c r="AV12" s="33"/>
      <c r="AW12" s="33">
        <f>AQ12*1.5</f>
        <v>0</v>
      </c>
      <c r="AX12" s="33">
        <f>AQ12*G11*1.5</f>
        <v>0</v>
      </c>
      <c r="AY12" s="415"/>
      <c r="AZ12" s="439"/>
      <c r="BA12" s="442"/>
      <c r="BB12" s="415"/>
      <c r="BC12" s="415"/>
      <c r="BD12" s="418"/>
      <c r="BE12" s="421"/>
      <c r="BF12" s="424"/>
      <c r="BG12" s="465"/>
      <c r="BH12" s="473"/>
      <c r="BI12" s="442"/>
      <c r="BJ12" s="11"/>
    </row>
    <row r="13" spans="1:78" x14ac:dyDescent="0.25">
      <c r="A13" s="412"/>
      <c r="B13" s="412"/>
      <c r="C13" s="412"/>
      <c r="D13" s="412"/>
      <c r="E13" s="427"/>
      <c r="F13" s="442"/>
      <c r="G13" s="433"/>
      <c r="H13" s="84" t="s">
        <v>27</v>
      </c>
      <c r="I13" s="28"/>
      <c r="J13" s="28"/>
      <c r="K13" s="28"/>
      <c r="L13" s="28"/>
      <c r="M13" s="28"/>
      <c r="N13" s="28"/>
      <c r="O13" s="62"/>
      <c r="P13" s="28"/>
      <c r="Q13" s="28"/>
      <c r="R13" s="28"/>
      <c r="S13" s="28"/>
      <c r="T13" s="28"/>
      <c r="U13" s="28"/>
      <c r="V13" s="62"/>
      <c r="W13" s="28"/>
      <c r="X13" s="28"/>
      <c r="Y13" s="28"/>
      <c r="Z13" s="28"/>
      <c r="AA13" s="49"/>
      <c r="AB13" s="28"/>
      <c r="AC13" s="62"/>
      <c r="AD13" s="28"/>
      <c r="AE13" s="28"/>
      <c r="AF13" s="28"/>
      <c r="AG13" s="28"/>
      <c r="AH13" s="28"/>
      <c r="AI13" s="28"/>
      <c r="AJ13" s="62"/>
      <c r="AK13" s="62"/>
      <c r="AL13" s="38"/>
      <c r="AM13" s="39"/>
      <c r="AN13" s="40"/>
      <c r="AO13" s="41"/>
      <c r="AP13" s="436"/>
      <c r="AQ13" s="33">
        <f>SUM(I13:AM13)</f>
        <v>0</v>
      </c>
      <c r="AR13" s="42"/>
      <c r="AS13" s="42"/>
      <c r="AT13" s="42"/>
      <c r="AU13" s="42"/>
      <c r="AV13" s="42"/>
      <c r="AW13" s="33">
        <f>AQ13*2</f>
        <v>0</v>
      </c>
      <c r="AX13" s="42">
        <f>AQ13*G11*2</f>
        <v>0</v>
      </c>
      <c r="AY13" s="415"/>
      <c r="AZ13" s="439"/>
      <c r="BA13" s="442"/>
      <c r="BB13" s="415"/>
      <c r="BC13" s="415"/>
      <c r="BD13" s="418"/>
      <c r="BE13" s="421"/>
      <c r="BF13" s="424"/>
      <c r="BG13" s="465"/>
      <c r="BH13" s="473"/>
      <c r="BI13" s="442"/>
      <c r="BJ13" s="11"/>
    </row>
    <row r="14" spans="1:78" ht="15.75" thickBot="1" x14ac:dyDescent="0.3">
      <c r="A14" s="413"/>
      <c r="B14" s="413"/>
      <c r="C14" s="413"/>
      <c r="D14" s="413"/>
      <c r="E14" s="428"/>
      <c r="F14" s="443"/>
      <c r="G14" s="434"/>
      <c r="H14" s="85"/>
      <c r="I14" s="44"/>
      <c r="J14" s="44"/>
      <c r="K14" s="44"/>
      <c r="L14" s="44"/>
      <c r="M14" s="44"/>
      <c r="N14" s="44"/>
      <c r="O14" s="63"/>
      <c r="P14" s="44"/>
      <c r="Q14" s="44"/>
      <c r="R14" s="44"/>
      <c r="S14" s="44"/>
      <c r="T14" s="44"/>
      <c r="U14" s="44"/>
      <c r="V14" s="63"/>
      <c r="W14" s="44"/>
      <c r="X14" s="44"/>
      <c r="Y14" s="44"/>
      <c r="Z14" s="44"/>
      <c r="AA14" s="44"/>
      <c r="AB14" s="44"/>
      <c r="AC14" s="63"/>
      <c r="AD14" s="44"/>
      <c r="AE14" s="44"/>
      <c r="AF14" s="44"/>
      <c r="AG14" s="44"/>
      <c r="AH14" s="44"/>
      <c r="AI14" s="44"/>
      <c r="AJ14" s="63"/>
      <c r="AK14" s="63"/>
      <c r="AL14" s="44"/>
      <c r="AM14" s="44"/>
      <c r="AN14" s="46" t="s">
        <v>28</v>
      </c>
      <c r="AO14" s="47">
        <f>AO11+AO12</f>
        <v>19</v>
      </c>
      <c r="AP14" s="437"/>
      <c r="AQ14" s="48"/>
      <c r="AR14" s="48"/>
      <c r="AS14" s="48"/>
      <c r="AT14" s="48"/>
      <c r="AU14" s="48"/>
      <c r="AV14" s="48"/>
      <c r="AW14" s="48"/>
      <c r="AX14" s="48"/>
      <c r="AY14" s="416"/>
      <c r="AZ14" s="440"/>
      <c r="BA14" s="443"/>
      <c r="BB14" s="416"/>
      <c r="BC14" s="416"/>
      <c r="BD14" s="419"/>
      <c r="BE14" s="422"/>
      <c r="BF14" s="425"/>
      <c r="BG14" s="466"/>
      <c r="BH14" s="474"/>
      <c r="BI14" s="443"/>
      <c r="BJ14" s="11"/>
    </row>
    <row r="15" spans="1:78" ht="16.5" thickTop="1" thickBot="1" x14ac:dyDescent="0.3">
      <c r="A15" s="411">
        <v>33325116958</v>
      </c>
      <c r="B15" s="411">
        <v>5345479223</v>
      </c>
      <c r="C15" s="411"/>
      <c r="D15" s="411"/>
      <c r="E15" s="475" t="s">
        <v>32</v>
      </c>
      <c r="F15" s="441">
        <v>15000</v>
      </c>
      <c r="G15" s="432">
        <f>F15/225</f>
        <v>66.666666666666671</v>
      </c>
      <c r="H15" s="82" t="s">
        <v>25</v>
      </c>
      <c r="I15" s="20" t="s">
        <v>36</v>
      </c>
      <c r="J15" s="20" t="s">
        <v>36</v>
      </c>
      <c r="K15" s="20">
        <v>7.5</v>
      </c>
      <c r="L15" s="20">
        <v>7.5</v>
      </c>
      <c r="M15" s="20">
        <v>7.5</v>
      </c>
      <c r="N15" s="20">
        <v>7.5</v>
      </c>
      <c r="O15" s="60" t="s">
        <v>36</v>
      </c>
      <c r="P15" s="20" t="s">
        <v>36</v>
      </c>
      <c r="Q15" s="20" t="s">
        <v>36</v>
      </c>
      <c r="R15" s="20" t="s">
        <v>36</v>
      </c>
      <c r="S15" s="20" t="s">
        <v>36</v>
      </c>
      <c r="T15" s="20" t="s">
        <v>36</v>
      </c>
      <c r="U15" s="20" t="s">
        <v>36</v>
      </c>
      <c r="V15" s="60" t="s">
        <v>36</v>
      </c>
      <c r="W15" s="20" t="s">
        <v>36</v>
      </c>
      <c r="X15" s="20" t="s">
        <v>36</v>
      </c>
      <c r="Y15" s="20" t="s">
        <v>36</v>
      </c>
      <c r="Z15" s="20" t="s">
        <v>36</v>
      </c>
      <c r="AA15" s="24"/>
      <c r="AB15" s="20"/>
      <c r="AC15" s="60"/>
      <c r="AD15" s="20"/>
      <c r="AE15" s="20"/>
      <c r="AF15" s="20"/>
      <c r="AG15" s="20"/>
      <c r="AH15" s="20"/>
      <c r="AI15" s="20"/>
      <c r="AJ15" s="60"/>
      <c r="AK15" s="60"/>
      <c r="AL15" s="20"/>
      <c r="AM15" s="20"/>
      <c r="AN15" s="20"/>
      <c r="AO15" s="20">
        <f>COUNTIF(I15:AM15,"&gt;0")</f>
        <v>4</v>
      </c>
      <c r="AP15" s="435"/>
      <c r="AQ15" s="25">
        <f>SUM(I15:AM15)/7.5</f>
        <v>4</v>
      </c>
      <c r="AR15" s="25">
        <f>COUNTIF(I15:AM15,"h")</f>
        <v>0</v>
      </c>
      <c r="AS15" s="25">
        <f>COUNTIF(I15:AM15,"ik")</f>
        <v>0</v>
      </c>
      <c r="AT15" s="25">
        <f>COUNTIF(I15:AN15,"İZ")</f>
        <v>0</v>
      </c>
      <c r="AU15" s="25">
        <f>COUNTIF(J15:AN15,"R")</f>
        <v>0</v>
      </c>
      <c r="AV15" s="25">
        <f>COUNTIF(K15:AO15,"y")</f>
        <v>12</v>
      </c>
      <c r="AW15" s="25">
        <f>IF((AQ15+AR15+AS15+AT15)&gt;30,30,(AQ15+AR15+AS15+AT15))</f>
        <v>4</v>
      </c>
      <c r="AX15" s="25">
        <f>(AW15)*G15*7.5</f>
        <v>2000.0000000000002</v>
      </c>
      <c r="AY15" s="414"/>
      <c r="AZ15" s="438">
        <f>SUM(AX15:AX17)</f>
        <v>2000.0000000000002</v>
      </c>
      <c r="BA15" s="441">
        <v>1520</v>
      </c>
      <c r="BB15" s="414">
        <v>0</v>
      </c>
      <c r="BC15" s="414"/>
      <c r="BD15" s="417"/>
      <c r="BE15" s="420">
        <f>AZ15-BA15-BB15-BC15+BD15</f>
        <v>480.00000000000023</v>
      </c>
      <c r="BF15" s="423"/>
      <c r="BG15" s="464"/>
      <c r="BH15" s="473"/>
      <c r="BI15" s="441"/>
      <c r="BJ15" s="11"/>
      <c r="BK15" s="11"/>
    </row>
    <row r="16" spans="1:78" ht="15.75" thickTop="1" x14ac:dyDescent="0.25">
      <c r="A16" s="412"/>
      <c r="B16" s="412"/>
      <c r="C16" s="412"/>
      <c r="D16" s="412"/>
      <c r="E16" s="476"/>
      <c r="F16" s="442"/>
      <c r="G16" s="433"/>
      <c r="H16" s="83" t="s">
        <v>26</v>
      </c>
      <c r="I16" s="27"/>
      <c r="J16" s="27"/>
      <c r="K16" s="27"/>
      <c r="L16" s="27"/>
      <c r="M16" s="27"/>
      <c r="N16" s="27"/>
      <c r="O16" s="61"/>
      <c r="P16" s="27"/>
      <c r="Q16" s="27"/>
      <c r="R16" s="27"/>
      <c r="S16" s="27"/>
      <c r="T16" s="27"/>
      <c r="U16" s="27"/>
      <c r="V16" s="61"/>
      <c r="W16" s="27"/>
      <c r="X16" s="27"/>
      <c r="Y16" s="27"/>
      <c r="Z16" s="27"/>
      <c r="AA16" s="27"/>
      <c r="AB16" s="27"/>
      <c r="AC16" s="61"/>
      <c r="AD16" s="27"/>
      <c r="AE16" s="27"/>
      <c r="AF16" s="27"/>
      <c r="AG16" s="27"/>
      <c r="AH16" s="27"/>
      <c r="AI16" s="27"/>
      <c r="AJ16" s="61"/>
      <c r="AK16" s="61"/>
      <c r="AL16" s="30"/>
      <c r="AM16" s="31"/>
      <c r="AN16" s="32"/>
      <c r="AO16" s="20">
        <f>COUNTIF(I16:AM16,"&gt;7")</f>
        <v>0</v>
      </c>
      <c r="AP16" s="436"/>
      <c r="AQ16" s="33">
        <f>SUM(I16:AM16)</f>
        <v>0</v>
      </c>
      <c r="AR16" s="33"/>
      <c r="AS16" s="33"/>
      <c r="AT16" s="33"/>
      <c r="AU16" s="33"/>
      <c r="AV16" s="33"/>
      <c r="AW16" s="33">
        <f>AQ16*1.5</f>
        <v>0</v>
      </c>
      <c r="AX16" s="33">
        <f>AQ16*G15*1.5</f>
        <v>0</v>
      </c>
      <c r="AY16" s="415"/>
      <c r="AZ16" s="439"/>
      <c r="BA16" s="442"/>
      <c r="BB16" s="415"/>
      <c r="BC16" s="415"/>
      <c r="BD16" s="418"/>
      <c r="BE16" s="421"/>
      <c r="BF16" s="424"/>
      <c r="BG16" s="465"/>
      <c r="BH16" s="473"/>
      <c r="BI16" s="442"/>
      <c r="BJ16" s="11"/>
    </row>
    <row r="17" spans="1:65" x14ac:dyDescent="0.25">
      <c r="A17" s="412"/>
      <c r="B17" s="412"/>
      <c r="C17" s="412"/>
      <c r="D17" s="412"/>
      <c r="E17" s="476"/>
      <c r="F17" s="442"/>
      <c r="G17" s="433"/>
      <c r="H17" s="84" t="s">
        <v>27</v>
      </c>
      <c r="I17" s="28"/>
      <c r="J17" s="28"/>
      <c r="K17" s="28"/>
      <c r="L17" s="28"/>
      <c r="M17" s="28"/>
      <c r="N17" s="28"/>
      <c r="O17" s="62"/>
      <c r="P17" s="28"/>
      <c r="Q17" s="28"/>
      <c r="R17" s="28"/>
      <c r="S17" s="28"/>
      <c r="T17" s="28"/>
      <c r="U17" s="28"/>
      <c r="V17" s="62"/>
      <c r="W17" s="28"/>
      <c r="X17" s="28"/>
      <c r="Y17" s="28"/>
      <c r="Z17" s="28"/>
      <c r="AA17" s="28"/>
      <c r="AB17" s="28"/>
      <c r="AC17" s="62"/>
      <c r="AD17" s="28"/>
      <c r="AE17" s="28"/>
      <c r="AF17" s="28"/>
      <c r="AG17" s="28"/>
      <c r="AH17" s="28"/>
      <c r="AI17" s="28"/>
      <c r="AJ17" s="62"/>
      <c r="AK17" s="62"/>
      <c r="AL17" s="38"/>
      <c r="AM17" s="39"/>
      <c r="AN17" s="40"/>
      <c r="AO17" s="41"/>
      <c r="AP17" s="436"/>
      <c r="AQ17" s="33">
        <f>SUM(I17:AM17)</f>
        <v>0</v>
      </c>
      <c r="AR17" s="42"/>
      <c r="AS17" s="42"/>
      <c r="AT17" s="42"/>
      <c r="AU17" s="42"/>
      <c r="AV17" s="42"/>
      <c r="AW17" s="33">
        <f>AQ17*2</f>
        <v>0</v>
      </c>
      <c r="AX17" s="42">
        <f>AQ17*G15*2</f>
        <v>0</v>
      </c>
      <c r="AY17" s="415"/>
      <c r="AZ17" s="439"/>
      <c r="BA17" s="442"/>
      <c r="BB17" s="415"/>
      <c r="BC17" s="415"/>
      <c r="BD17" s="418"/>
      <c r="BE17" s="421"/>
      <c r="BF17" s="424"/>
      <c r="BG17" s="465"/>
      <c r="BH17" s="473"/>
      <c r="BI17" s="442"/>
      <c r="BJ17" s="11"/>
    </row>
    <row r="18" spans="1:65" ht="15.75" thickBot="1" x14ac:dyDescent="0.3">
      <c r="A18" s="413"/>
      <c r="B18" s="413"/>
      <c r="C18" s="413"/>
      <c r="D18" s="413"/>
      <c r="E18" s="477"/>
      <c r="F18" s="443"/>
      <c r="G18" s="434"/>
      <c r="H18" s="85"/>
      <c r="I18" s="44"/>
      <c r="J18" s="44"/>
      <c r="K18" s="44"/>
      <c r="L18" s="44"/>
      <c r="M18" s="44"/>
      <c r="N18" s="44"/>
      <c r="O18" s="63"/>
      <c r="P18" s="44"/>
      <c r="Q18" s="44"/>
      <c r="R18" s="44"/>
      <c r="S18" s="44"/>
      <c r="T18" s="44"/>
      <c r="U18" s="44"/>
      <c r="V18" s="63"/>
      <c r="W18" s="44"/>
      <c r="X18" s="44"/>
      <c r="Y18" s="44"/>
      <c r="Z18" s="44"/>
      <c r="AA18" s="44"/>
      <c r="AB18" s="44"/>
      <c r="AC18" s="63"/>
      <c r="AD18" s="44"/>
      <c r="AE18" s="44"/>
      <c r="AF18" s="44"/>
      <c r="AG18" s="44"/>
      <c r="AH18" s="44"/>
      <c r="AI18" s="44"/>
      <c r="AJ18" s="63"/>
      <c r="AK18" s="63"/>
      <c r="AL18" s="44"/>
      <c r="AM18" s="44"/>
      <c r="AN18" s="46" t="s">
        <v>28</v>
      </c>
      <c r="AO18" s="47">
        <f>AO15+AO16</f>
        <v>4</v>
      </c>
      <c r="AP18" s="437"/>
      <c r="AQ18" s="48"/>
      <c r="AR18" s="48"/>
      <c r="AS18" s="48"/>
      <c r="AT18" s="48"/>
      <c r="AU18" s="48"/>
      <c r="AV18" s="48"/>
      <c r="AW18" s="48"/>
      <c r="AX18" s="48"/>
      <c r="AY18" s="416"/>
      <c r="AZ18" s="440"/>
      <c r="BA18" s="443"/>
      <c r="BB18" s="416"/>
      <c r="BC18" s="416"/>
      <c r="BD18" s="419"/>
      <c r="BE18" s="422"/>
      <c r="BF18" s="425"/>
      <c r="BG18" s="466"/>
      <c r="BH18" s="474"/>
      <c r="BI18" s="443"/>
      <c r="BJ18" s="11"/>
    </row>
    <row r="19" spans="1:65" ht="16.5" thickTop="1" thickBot="1" x14ac:dyDescent="0.3">
      <c r="A19" s="411">
        <v>13409039076</v>
      </c>
      <c r="B19" s="411">
        <v>5411285877</v>
      </c>
      <c r="C19" s="411" t="s">
        <v>41</v>
      </c>
      <c r="D19" s="411"/>
      <c r="E19" s="475" t="s">
        <v>33</v>
      </c>
      <c r="F19" s="441">
        <v>19000</v>
      </c>
      <c r="G19" s="432">
        <f>F19/225</f>
        <v>84.444444444444443</v>
      </c>
      <c r="H19" s="82" t="s">
        <v>25</v>
      </c>
      <c r="I19" s="20" t="s">
        <v>70</v>
      </c>
      <c r="J19" s="20" t="s">
        <v>61</v>
      </c>
      <c r="K19" s="20">
        <v>7.5</v>
      </c>
      <c r="L19" s="20">
        <v>7.5</v>
      </c>
      <c r="M19" s="20">
        <v>7.5</v>
      </c>
      <c r="N19" s="20">
        <v>7.5</v>
      </c>
      <c r="O19" s="60">
        <v>7.5</v>
      </c>
      <c r="P19" s="20">
        <v>7.5</v>
      </c>
      <c r="Q19" s="20" t="s">
        <v>61</v>
      </c>
      <c r="R19" s="20">
        <v>7.5</v>
      </c>
      <c r="S19" s="20">
        <v>7.5</v>
      </c>
      <c r="T19" s="20">
        <v>7.5</v>
      </c>
      <c r="U19" s="20">
        <v>7.5</v>
      </c>
      <c r="V19" s="60">
        <v>7.5</v>
      </c>
      <c r="W19" s="20">
        <v>7.5</v>
      </c>
      <c r="X19" s="20" t="s">
        <v>61</v>
      </c>
      <c r="Y19" s="20">
        <v>7.5</v>
      </c>
      <c r="Z19" s="20">
        <v>7.5</v>
      </c>
      <c r="AA19" s="20">
        <v>7.5</v>
      </c>
      <c r="AB19" s="20">
        <v>7.5</v>
      </c>
      <c r="AC19" s="60">
        <v>7.5</v>
      </c>
      <c r="AD19" s="20">
        <v>7.5</v>
      </c>
      <c r="AE19" s="20" t="s">
        <v>61</v>
      </c>
      <c r="AF19" s="20">
        <v>2.58</v>
      </c>
      <c r="AG19" s="20">
        <v>7.5</v>
      </c>
      <c r="AH19" s="20">
        <v>7.5</v>
      </c>
      <c r="AI19" s="20">
        <v>7.5</v>
      </c>
      <c r="AJ19" s="60">
        <v>7.5</v>
      </c>
      <c r="AK19" s="60"/>
      <c r="AL19" s="20"/>
      <c r="AM19" s="20"/>
      <c r="AN19" s="20"/>
      <c r="AO19" s="20">
        <f>COUNTIF(I19:AM19,"&gt;0")</f>
        <v>23</v>
      </c>
      <c r="AP19" s="435"/>
      <c r="AQ19" s="25">
        <f>SUM(I19:AM19)/7.5</f>
        <v>22.344000000000001</v>
      </c>
      <c r="AR19" s="25">
        <f>COUNTIF(I19:AM19,"h")</f>
        <v>4</v>
      </c>
      <c r="AS19" s="25">
        <f>COUNTIF(I19:AM19,"ik")</f>
        <v>0</v>
      </c>
      <c r="AT19" s="25">
        <f>COUNTIF(I19:AN19,"İZ")</f>
        <v>1</v>
      </c>
      <c r="AU19" s="25">
        <f>COUNTIF(J19:AN19,"R")</f>
        <v>0</v>
      </c>
      <c r="AV19" s="25">
        <f>COUNTIF(K19:AO19,"y")</f>
        <v>0</v>
      </c>
      <c r="AW19" s="25">
        <f>IF((AQ19+AR19+AS19+AT19)&gt;30,30,(AQ19+AR19+AS19+AT19))</f>
        <v>27.344000000000001</v>
      </c>
      <c r="AX19" s="25">
        <f>(AW19)*G19*7.5</f>
        <v>17317.866666666669</v>
      </c>
      <c r="AY19" s="414"/>
      <c r="AZ19" s="438">
        <f>SUM(AX19:AX21)</f>
        <v>17317.866666666669</v>
      </c>
      <c r="BA19" s="441">
        <f>10080+2201</f>
        <v>12281</v>
      </c>
      <c r="BB19" s="414">
        <v>0</v>
      </c>
      <c r="BC19" s="414"/>
      <c r="BD19" s="417"/>
      <c r="BE19" s="420">
        <f>AZ19-BA19-BB19-BC19+BD19</f>
        <v>5036.8666666666686</v>
      </c>
      <c r="BF19" s="423"/>
      <c r="BG19" s="464"/>
      <c r="BH19" s="442"/>
      <c r="BI19" s="441"/>
      <c r="BJ19" s="11"/>
      <c r="BK19" s="11"/>
    </row>
    <row r="20" spans="1:65" ht="15.75" thickTop="1" x14ac:dyDescent="0.25">
      <c r="A20" s="412"/>
      <c r="B20" s="412"/>
      <c r="C20" s="412"/>
      <c r="D20" s="412"/>
      <c r="E20" s="476"/>
      <c r="F20" s="442"/>
      <c r="G20" s="433"/>
      <c r="H20" s="83" t="s">
        <v>26</v>
      </c>
      <c r="I20" s="27"/>
      <c r="J20" s="27"/>
      <c r="K20" s="27"/>
      <c r="L20" s="27"/>
      <c r="M20" s="27"/>
      <c r="N20" s="27"/>
      <c r="O20" s="61"/>
      <c r="P20" s="27"/>
      <c r="Q20" s="27"/>
      <c r="R20" s="27"/>
      <c r="S20" s="27"/>
      <c r="T20" s="27"/>
      <c r="U20" s="27"/>
      <c r="V20" s="61"/>
      <c r="W20" s="27"/>
      <c r="X20" s="27"/>
      <c r="Y20" s="27"/>
      <c r="Z20" s="27"/>
      <c r="AA20" s="27"/>
      <c r="AB20" s="27"/>
      <c r="AC20" s="61"/>
      <c r="AD20" s="27"/>
      <c r="AE20" s="27"/>
      <c r="AF20" s="27"/>
      <c r="AG20" s="27"/>
      <c r="AH20" s="27"/>
      <c r="AI20" s="27"/>
      <c r="AJ20" s="61"/>
      <c r="AK20" s="61"/>
      <c r="AL20" s="30"/>
      <c r="AM20" s="31"/>
      <c r="AN20" s="32"/>
      <c r="AO20" s="20">
        <f>COUNTIF(I20:AM20,"&gt;7")</f>
        <v>0</v>
      </c>
      <c r="AP20" s="436"/>
      <c r="AQ20" s="33">
        <f>SUM(I20:AM20)</f>
        <v>0</v>
      </c>
      <c r="AR20" s="33"/>
      <c r="AS20" s="33"/>
      <c r="AT20" s="33"/>
      <c r="AU20" s="33"/>
      <c r="AV20" s="33"/>
      <c r="AW20" s="33">
        <f>AQ20*1.5</f>
        <v>0</v>
      </c>
      <c r="AX20" s="33">
        <f>AQ20*G19*1.5</f>
        <v>0</v>
      </c>
      <c r="AY20" s="415"/>
      <c r="AZ20" s="439"/>
      <c r="BA20" s="442"/>
      <c r="BB20" s="415"/>
      <c r="BC20" s="415"/>
      <c r="BD20" s="418"/>
      <c r="BE20" s="421"/>
      <c r="BF20" s="424"/>
      <c r="BG20" s="465"/>
      <c r="BH20" s="442"/>
      <c r="BI20" s="442"/>
      <c r="BJ20" s="11"/>
    </row>
    <row r="21" spans="1:65" x14ac:dyDescent="0.25">
      <c r="A21" s="412"/>
      <c r="B21" s="412"/>
      <c r="C21" s="412"/>
      <c r="D21" s="412"/>
      <c r="E21" s="476"/>
      <c r="F21" s="442"/>
      <c r="G21" s="433"/>
      <c r="H21" s="84" t="s">
        <v>27</v>
      </c>
      <c r="I21" s="28"/>
      <c r="J21" s="28"/>
      <c r="K21" s="28"/>
      <c r="L21" s="28"/>
      <c r="M21" s="28"/>
      <c r="N21" s="28"/>
      <c r="O21" s="62"/>
      <c r="P21" s="28"/>
      <c r="Q21" s="28"/>
      <c r="R21" s="28"/>
      <c r="S21" s="28"/>
      <c r="T21" s="28"/>
      <c r="U21" s="28"/>
      <c r="V21" s="62"/>
      <c r="W21" s="28"/>
      <c r="X21" s="28"/>
      <c r="Y21" s="28"/>
      <c r="Z21" s="28"/>
      <c r="AA21" s="49"/>
      <c r="AB21" s="28"/>
      <c r="AC21" s="62"/>
      <c r="AD21" s="28"/>
      <c r="AE21" s="28"/>
      <c r="AF21" s="28"/>
      <c r="AG21" s="28"/>
      <c r="AH21" s="28"/>
      <c r="AI21" s="28"/>
      <c r="AJ21" s="62"/>
      <c r="AK21" s="62"/>
      <c r="AL21" s="38"/>
      <c r="AM21" s="39"/>
      <c r="AN21" s="40"/>
      <c r="AO21" s="41"/>
      <c r="AP21" s="436"/>
      <c r="AQ21" s="33">
        <f>SUM(I21:AM21)</f>
        <v>0</v>
      </c>
      <c r="AR21" s="42"/>
      <c r="AS21" s="42"/>
      <c r="AT21" s="42"/>
      <c r="AU21" s="42"/>
      <c r="AV21" s="42"/>
      <c r="AW21" s="33">
        <f>AQ21*2</f>
        <v>0</v>
      </c>
      <c r="AX21" s="42">
        <f>AQ21*G19*2</f>
        <v>0</v>
      </c>
      <c r="AY21" s="415"/>
      <c r="AZ21" s="439"/>
      <c r="BA21" s="442"/>
      <c r="BB21" s="415"/>
      <c r="BC21" s="415"/>
      <c r="BD21" s="418"/>
      <c r="BE21" s="421"/>
      <c r="BF21" s="424"/>
      <c r="BG21" s="465"/>
      <c r="BH21" s="442"/>
      <c r="BI21" s="442"/>
      <c r="BJ21" s="11"/>
    </row>
    <row r="22" spans="1:65" ht="15.75" thickBot="1" x14ac:dyDescent="0.3">
      <c r="A22" s="413"/>
      <c r="B22" s="413"/>
      <c r="C22" s="413"/>
      <c r="D22" s="413"/>
      <c r="E22" s="477"/>
      <c r="F22" s="443"/>
      <c r="G22" s="434"/>
      <c r="H22" s="85"/>
      <c r="I22" s="44"/>
      <c r="J22" s="44"/>
      <c r="K22" s="44"/>
      <c r="L22" s="44"/>
      <c r="M22" s="44"/>
      <c r="N22" s="44"/>
      <c r="O22" s="63"/>
      <c r="P22" s="44"/>
      <c r="Q22" s="44"/>
      <c r="R22" s="44"/>
      <c r="S22" s="44"/>
      <c r="T22" s="44"/>
      <c r="U22" s="44"/>
      <c r="V22" s="63"/>
      <c r="W22" s="44"/>
      <c r="X22" s="44"/>
      <c r="Y22" s="44"/>
      <c r="Z22" s="44"/>
      <c r="AA22" s="44"/>
      <c r="AB22" s="44"/>
      <c r="AC22" s="63"/>
      <c r="AD22" s="44"/>
      <c r="AE22" s="44"/>
      <c r="AF22" s="44"/>
      <c r="AG22" s="44"/>
      <c r="AH22" s="44"/>
      <c r="AI22" s="44"/>
      <c r="AJ22" s="63"/>
      <c r="AK22" s="63"/>
      <c r="AL22" s="44"/>
      <c r="AM22" s="44"/>
      <c r="AN22" s="46" t="s">
        <v>28</v>
      </c>
      <c r="AO22" s="47">
        <f>AO19+AO20</f>
        <v>23</v>
      </c>
      <c r="AP22" s="437"/>
      <c r="AQ22" s="48"/>
      <c r="AR22" s="48"/>
      <c r="AS22" s="48"/>
      <c r="AT22" s="48"/>
      <c r="AU22" s="48"/>
      <c r="AV22" s="48"/>
      <c r="AW22" s="48"/>
      <c r="AX22" s="48"/>
      <c r="AY22" s="416"/>
      <c r="AZ22" s="440"/>
      <c r="BA22" s="443"/>
      <c r="BB22" s="416"/>
      <c r="BC22" s="416"/>
      <c r="BD22" s="419"/>
      <c r="BE22" s="422"/>
      <c r="BF22" s="425"/>
      <c r="BG22" s="466"/>
      <c r="BH22" s="443"/>
      <c r="BI22" s="443"/>
      <c r="BJ22" s="11"/>
    </row>
    <row r="23" spans="1:65" ht="16.5" thickTop="1" thickBot="1" x14ac:dyDescent="0.3">
      <c r="A23" s="411">
        <v>39661239054</v>
      </c>
      <c r="B23" s="411">
        <v>5524427725</v>
      </c>
      <c r="C23" s="411"/>
      <c r="D23" s="411"/>
      <c r="E23" s="426" t="s">
        <v>34</v>
      </c>
      <c r="F23" s="441">
        <v>27000</v>
      </c>
      <c r="G23" s="432">
        <f>F23/225</f>
        <v>120</v>
      </c>
      <c r="H23" s="82" t="s">
        <v>25</v>
      </c>
      <c r="I23" s="20" t="s">
        <v>70</v>
      </c>
      <c r="J23" s="20" t="s">
        <v>61</v>
      </c>
      <c r="K23" s="20">
        <v>7.5</v>
      </c>
      <c r="L23" s="20">
        <v>7.5</v>
      </c>
      <c r="M23" s="20">
        <v>7.5</v>
      </c>
      <c r="N23" s="20">
        <v>7.5</v>
      </c>
      <c r="O23" s="60">
        <v>7.5</v>
      </c>
      <c r="P23" s="90">
        <v>3.75</v>
      </c>
      <c r="Q23" s="20" t="s">
        <v>61</v>
      </c>
      <c r="R23" s="20">
        <v>3.29</v>
      </c>
      <c r="S23" s="20">
        <v>3.75</v>
      </c>
      <c r="T23" s="20">
        <v>7.5</v>
      </c>
      <c r="U23" s="20">
        <v>7.5</v>
      </c>
      <c r="V23" s="60">
        <v>7.5</v>
      </c>
      <c r="W23" s="20">
        <v>7.5</v>
      </c>
      <c r="X23" s="20" t="s">
        <v>61</v>
      </c>
      <c r="Y23" s="20">
        <v>7.5</v>
      </c>
      <c r="Z23" s="20">
        <v>6.26</v>
      </c>
      <c r="AA23" s="20">
        <v>7.5</v>
      </c>
      <c r="AB23" s="20" t="s">
        <v>36</v>
      </c>
      <c r="AC23" s="60" t="s">
        <v>36</v>
      </c>
      <c r="AD23" s="20" t="s">
        <v>36</v>
      </c>
      <c r="AE23" s="20" t="s">
        <v>36</v>
      </c>
      <c r="AF23" s="20" t="s">
        <v>36</v>
      </c>
      <c r="AG23" s="20" t="s">
        <v>36</v>
      </c>
      <c r="AH23" s="20" t="s">
        <v>36</v>
      </c>
      <c r="AI23" s="20" t="s">
        <v>36</v>
      </c>
      <c r="AJ23" s="60" t="s">
        <v>36</v>
      </c>
      <c r="AK23" s="60" t="s">
        <v>36</v>
      </c>
      <c r="AL23" s="20" t="s">
        <v>36</v>
      </c>
      <c r="AM23" s="20">
        <v>5.57</v>
      </c>
      <c r="AN23" s="20"/>
      <c r="AO23" s="20">
        <f>COUNTIF(I23:AM23,"&gt;0")</f>
        <v>16</v>
      </c>
      <c r="AP23" s="50"/>
      <c r="AQ23" s="25">
        <f>SUM(I23:AM23)/7.5</f>
        <v>14.016</v>
      </c>
      <c r="AR23" s="25">
        <f>COUNTIF(I23:AM23,"h")</f>
        <v>3</v>
      </c>
      <c r="AS23" s="25">
        <f>COUNTIF(I23:AM23,"ik")</f>
        <v>0</v>
      </c>
      <c r="AT23" s="25">
        <f>COUNTIF(I23:AN23,"İZ")</f>
        <v>1</v>
      </c>
      <c r="AU23" s="25">
        <f>COUNTIF(J23:AN23,"R")</f>
        <v>0</v>
      </c>
      <c r="AV23" s="25">
        <f>COUNTIF(K23:AO23,"y")</f>
        <v>11</v>
      </c>
      <c r="AW23" s="25">
        <f>IF((AQ23+AR23+AS23+AT23)&gt;30,30,(AQ23+AR23+AS23+AT23))</f>
        <v>18.015999999999998</v>
      </c>
      <c r="AX23" s="25">
        <f>(AW23)*G23*7.5</f>
        <v>16214.399999999998</v>
      </c>
      <c r="AY23" s="414"/>
      <c r="AZ23" s="438">
        <f>SUM(AX23:AX25)</f>
        <v>16214.399999999998</v>
      </c>
      <c r="BA23" s="441">
        <v>7666.7</v>
      </c>
      <c r="BB23" s="414">
        <v>0</v>
      </c>
      <c r="BC23" s="414"/>
      <c r="BD23" s="417"/>
      <c r="BE23" s="420">
        <f>AZ23-BA23-BB23-BC23+BD23</f>
        <v>8547.6999999999971</v>
      </c>
      <c r="BF23" s="450"/>
      <c r="BG23" s="453"/>
      <c r="BH23" s="442"/>
      <c r="BI23" s="459"/>
      <c r="BJ23" s="72"/>
      <c r="BK23" s="72"/>
      <c r="BL23" s="73"/>
      <c r="BM23" s="73"/>
    </row>
    <row r="24" spans="1:65" ht="15.75" thickTop="1" x14ac:dyDescent="0.25">
      <c r="A24" s="412"/>
      <c r="B24" s="412"/>
      <c r="C24" s="412"/>
      <c r="D24" s="412"/>
      <c r="E24" s="427"/>
      <c r="F24" s="442"/>
      <c r="G24" s="433"/>
      <c r="H24" s="83" t="s">
        <v>26</v>
      </c>
      <c r="I24" s="27"/>
      <c r="J24" s="27"/>
      <c r="K24" s="27"/>
      <c r="L24" s="27"/>
      <c r="M24" s="27"/>
      <c r="N24" s="27"/>
      <c r="O24" s="61"/>
      <c r="P24" s="27"/>
      <c r="Q24" s="27"/>
      <c r="R24" s="27"/>
      <c r="S24" s="27"/>
      <c r="T24" s="27"/>
      <c r="U24" s="27"/>
      <c r="V24" s="61"/>
      <c r="W24" s="27"/>
      <c r="X24" s="27"/>
      <c r="Y24" s="27"/>
      <c r="Z24" s="27"/>
      <c r="AA24" s="27"/>
      <c r="AB24" s="27"/>
      <c r="AC24" s="61"/>
      <c r="AD24" s="27"/>
      <c r="AE24" s="27"/>
      <c r="AF24" s="27"/>
      <c r="AG24" s="27"/>
      <c r="AH24" s="27"/>
      <c r="AI24" s="27"/>
      <c r="AJ24" s="61"/>
      <c r="AK24" s="61"/>
      <c r="AL24" s="27"/>
      <c r="AM24" s="27"/>
      <c r="AN24" s="32"/>
      <c r="AO24" s="20">
        <f>COUNTIF(I24:AM24,"&gt;7")</f>
        <v>0</v>
      </c>
      <c r="AP24" s="50"/>
      <c r="AQ24" s="33">
        <f>SUM(I24:AM24)</f>
        <v>0</v>
      </c>
      <c r="AR24" s="33"/>
      <c r="AS24" s="33"/>
      <c r="AT24" s="33"/>
      <c r="AU24" s="33"/>
      <c r="AV24" s="33"/>
      <c r="AW24" s="33">
        <f>AQ24*1.5</f>
        <v>0</v>
      </c>
      <c r="AX24" s="33">
        <f>AQ24*G23*1.5</f>
        <v>0</v>
      </c>
      <c r="AY24" s="415"/>
      <c r="AZ24" s="439"/>
      <c r="BA24" s="442"/>
      <c r="BB24" s="415"/>
      <c r="BC24" s="415"/>
      <c r="BD24" s="418"/>
      <c r="BE24" s="421"/>
      <c r="BF24" s="451"/>
      <c r="BG24" s="454"/>
      <c r="BH24" s="442"/>
      <c r="BI24" s="460"/>
      <c r="BJ24" s="11"/>
    </row>
    <row r="25" spans="1:65" x14ac:dyDescent="0.25">
      <c r="A25" s="412"/>
      <c r="B25" s="412"/>
      <c r="C25" s="412"/>
      <c r="D25" s="412"/>
      <c r="E25" s="427"/>
      <c r="F25" s="442"/>
      <c r="G25" s="433"/>
      <c r="H25" s="84" t="s">
        <v>27</v>
      </c>
      <c r="I25" s="28"/>
      <c r="J25" s="28"/>
      <c r="K25" s="28"/>
      <c r="L25" s="28"/>
      <c r="M25" s="28"/>
      <c r="N25" s="28"/>
      <c r="O25" s="62"/>
      <c r="P25" s="28"/>
      <c r="Q25" s="28"/>
      <c r="R25" s="28"/>
      <c r="S25" s="28"/>
      <c r="T25" s="28"/>
      <c r="U25" s="28"/>
      <c r="V25" s="62"/>
      <c r="W25" s="28"/>
      <c r="X25" s="28"/>
      <c r="Y25" s="28"/>
      <c r="Z25" s="28"/>
      <c r="AA25" s="49"/>
      <c r="AB25" s="28"/>
      <c r="AC25" s="62"/>
      <c r="AD25" s="28"/>
      <c r="AE25" s="28"/>
      <c r="AF25" s="28"/>
      <c r="AG25" s="28"/>
      <c r="AH25" s="28"/>
      <c r="AI25" s="28"/>
      <c r="AJ25" s="62"/>
      <c r="AK25" s="62"/>
      <c r="AL25" s="28"/>
      <c r="AM25" s="28"/>
      <c r="AN25" s="40"/>
      <c r="AO25" s="41"/>
      <c r="AP25" s="50"/>
      <c r="AQ25" s="33">
        <f>SUM(I25:AM25)</f>
        <v>0</v>
      </c>
      <c r="AR25" s="42"/>
      <c r="AS25" s="42"/>
      <c r="AT25" s="42"/>
      <c r="AU25" s="42"/>
      <c r="AV25" s="42"/>
      <c r="AW25" s="33">
        <f>AQ25*2</f>
        <v>0</v>
      </c>
      <c r="AX25" s="42">
        <f>AQ25*G23*2</f>
        <v>0</v>
      </c>
      <c r="AY25" s="415"/>
      <c r="AZ25" s="439"/>
      <c r="BA25" s="442"/>
      <c r="BB25" s="415"/>
      <c r="BC25" s="415"/>
      <c r="BD25" s="418"/>
      <c r="BE25" s="421"/>
      <c r="BF25" s="451"/>
      <c r="BG25" s="454"/>
      <c r="BH25" s="442"/>
      <c r="BI25" s="460"/>
      <c r="BJ25" s="11"/>
    </row>
    <row r="26" spans="1:65" ht="15.75" thickBot="1" x14ac:dyDescent="0.3">
      <c r="A26" s="413"/>
      <c r="B26" s="413"/>
      <c r="C26" s="413"/>
      <c r="D26" s="413"/>
      <c r="E26" s="428"/>
      <c r="F26" s="443"/>
      <c r="G26" s="434"/>
      <c r="H26" s="85"/>
      <c r="I26" s="44"/>
      <c r="J26" s="44"/>
      <c r="K26" s="44"/>
      <c r="L26" s="44"/>
      <c r="M26" s="44"/>
      <c r="N26" s="44"/>
      <c r="O26" s="63"/>
      <c r="P26" s="44"/>
      <c r="Q26" s="44"/>
      <c r="R26" s="44"/>
      <c r="S26" s="44"/>
      <c r="T26" s="44"/>
      <c r="U26" s="44"/>
      <c r="V26" s="63"/>
      <c r="W26" s="44"/>
      <c r="X26" s="44"/>
      <c r="Y26" s="44"/>
      <c r="Z26" s="44"/>
      <c r="AA26" s="44"/>
      <c r="AB26" s="44"/>
      <c r="AC26" s="63"/>
      <c r="AD26" s="44"/>
      <c r="AE26" s="44"/>
      <c r="AF26" s="44"/>
      <c r="AG26" s="44"/>
      <c r="AH26" s="44"/>
      <c r="AI26" s="44"/>
      <c r="AJ26" s="63"/>
      <c r="AK26" s="63"/>
      <c r="AL26" s="44"/>
      <c r="AM26" s="44"/>
      <c r="AN26" s="46" t="s">
        <v>28</v>
      </c>
      <c r="AO26" s="47">
        <f>AO23+AO24</f>
        <v>16</v>
      </c>
      <c r="AP26" s="50"/>
      <c r="AQ26" s="47"/>
      <c r="AR26" s="47"/>
      <c r="AS26" s="47"/>
      <c r="AT26" s="47"/>
      <c r="AU26" s="47"/>
      <c r="AV26" s="47"/>
      <c r="AW26" s="48"/>
      <c r="AX26" s="48"/>
      <c r="AY26" s="416"/>
      <c r="AZ26" s="440"/>
      <c r="BA26" s="443"/>
      <c r="BB26" s="416"/>
      <c r="BC26" s="416"/>
      <c r="BD26" s="419"/>
      <c r="BE26" s="422"/>
      <c r="BF26" s="452"/>
      <c r="BG26" s="455"/>
      <c r="BH26" s="443"/>
      <c r="BI26" s="461"/>
      <c r="BJ26" s="11"/>
    </row>
    <row r="27" spans="1:65" ht="16.5" thickTop="1" thickBot="1" x14ac:dyDescent="0.3">
      <c r="A27" s="411"/>
      <c r="B27" s="411"/>
      <c r="C27" s="411"/>
      <c r="D27" s="411"/>
      <c r="E27" s="426" t="s">
        <v>62</v>
      </c>
      <c r="F27" s="441">
        <v>25000</v>
      </c>
      <c r="G27" s="432">
        <f>F27/225</f>
        <v>111.11111111111111</v>
      </c>
      <c r="H27" s="82" t="s">
        <v>25</v>
      </c>
      <c r="I27" s="20" t="s">
        <v>70</v>
      </c>
      <c r="J27" s="20" t="s">
        <v>61</v>
      </c>
      <c r="K27" s="20">
        <v>7.5</v>
      </c>
      <c r="L27" s="20">
        <v>7.5</v>
      </c>
      <c r="M27" s="20">
        <v>7.5</v>
      </c>
      <c r="N27" s="20">
        <v>7.5</v>
      </c>
      <c r="O27" s="20">
        <v>7.5</v>
      </c>
      <c r="P27" s="20">
        <v>7.5</v>
      </c>
      <c r="Q27" s="20" t="s">
        <v>61</v>
      </c>
      <c r="R27" s="20">
        <v>7.5</v>
      </c>
      <c r="S27" s="20">
        <v>7.5</v>
      </c>
      <c r="T27" s="20">
        <v>7.5</v>
      </c>
      <c r="U27" s="20">
        <v>7.5</v>
      </c>
      <c r="V27" s="20">
        <v>7.5</v>
      </c>
      <c r="W27" s="20">
        <v>7.5</v>
      </c>
      <c r="X27" s="20" t="s">
        <v>61</v>
      </c>
      <c r="Y27" s="20">
        <v>7.5</v>
      </c>
      <c r="Z27" s="20">
        <v>7.5</v>
      </c>
      <c r="AA27" s="20">
        <v>7.5</v>
      </c>
      <c r="AB27" s="20">
        <v>7.5</v>
      </c>
      <c r="AC27" s="20">
        <v>7.5</v>
      </c>
      <c r="AD27" s="20">
        <v>7.5</v>
      </c>
      <c r="AE27" s="20" t="s">
        <v>61</v>
      </c>
      <c r="AF27" s="20">
        <v>7.5</v>
      </c>
      <c r="AG27" s="20">
        <v>7.5</v>
      </c>
      <c r="AH27" s="20">
        <v>7.5</v>
      </c>
      <c r="AI27" s="20">
        <v>7.5</v>
      </c>
      <c r="AJ27" s="20">
        <v>7.5</v>
      </c>
      <c r="AK27" s="20">
        <v>7.5</v>
      </c>
      <c r="AL27" s="20" t="s">
        <v>61</v>
      </c>
      <c r="AM27" s="20">
        <v>7.5</v>
      </c>
      <c r="AN27" s="20"/>
      <c r="AO27" s="20">
        <f>COUNTIF(I27:AM27,"&gt;0")</f>
        <v>25</v>
      </c>
      <c r="AP27" s="50"/>
      <c r="AQ27" s="25">
        <f>SUM(I27:AM27)/7.5</f>
        <v>25</v>
      </c>
      <c r="AR27" s="25">
        <f>COUNTIF(I27:AM27,"h")</f>
        <v>5</v>
      </c>
      <c r="AS27" s="25">
        <f>COUNTIF(I27:AM27,"ik")</f>
        <v>0</v>
      </c>
      <c r="AT27" s="25">
        <f>COUNTIF(I27:AN27,"İZ")</f>
        <v>1</v>
      </c>
      <c r="AU27" s="25">
        <f>COUNTIF(J27:AN27,"R")</f>
        <v>0</v>
      </c>
      <c r="AV27" s="25">
        <f>COUNTIF(K27:AO27,"y")</f>
        <v>0</v>
      </c>
      <c r="AW27" s="25">
        <f>IF((AQ27+AR27+AS27+AT27)&gt;30,30,(AQ27+AR27+AS27+AT27))</f>
        <v>30</v>
      </c>
      <c r="AX27" s="25">
        <f>(AW27)*G27*7.5</f>
        <v>25000</v>
      </c>
      <c r="AY27" s="414"/>
      <c r="AZ27" s="438">
        <f>SUM(AX27:AX29)</f>
        <v>25000</v>
      </c>
      <c r="BA27" s="441">
        <v>15000</v>
      </c>
      <c r="BB27" s="414">
        <v>0</v>
      </c>
      <c r="BC27" s="414"/>
      <c r="BD27" s="417"/>
      <c r="BE27" s="420">
        <f>AZ27-BA27-BB27-BC27+BD27</f>
        <v>10000</v>
      </c>
      <c r="BF27" s="450"/>
      <c r="BG27" s="453"/>
      <c r="BH27" s="473"/>
      <c r="BI27" s="459"/>
      <c r="BJ27" s="11"/>
      <c r="BK27" s="11"/>
    </row>
    <row r="28" spans="1:65" ht="15.75" thickTop="1" x14ac:dyDescent="0.25">
      <c r="A28" s="412"/>
      <c r="B28" s="412"/>
      <c r="C28" s="412"/>
      <c r="D28" s="412"/>
      <c r="E28" s="427"/>
      <c r="F28" s="442"/>
      <c r="G28" s="433"/>
      <c r="H28" s="83" t="s">
        <v>26</v>
      </c>
      <c r="I28" s="27"/>
      <c r="J28" s="27"/>
      <c r="K28" s="27"/>
      <c r="L28" s="27"/>
      <c r="M28" s="27"/>
      <c r="N28" s="27"/>
      <c r="O28" s="61"/>
      <c r="P28" s="27"/>
      <c r="Q28" s="27"/>
      <c r="R28" s="27"/>
      <c r="S28" s="27"/>
      <c r="T28" s="27"/>
      <c r="U28" s="27"/>
      <c r="V28" s="61"/>
      <c r="W28" s="27"/>
      <c r="X28" s="27"/>
      <c r="Y28" s="27"/>
      <c r="Z28" s="27"/>
      <c r="AA28" s="27"/>
      <c r="AB28" s="27"/>
      <c r="AC28" s="61"/>
      <c r="AD28" s="27"/>
      <c r="AE28" s="27"/>
      <c r="AF28" s="27"/>
      <c r="AG28" s="27"/>
      <c r="AH28" s="27"/>
      <c r="AI28" s="27"/>
      <c r="AJ28" s="61"/>
      <c r="AK28" s="61"/>
      <c r="AL28" s="27"/>
      <c r="AM28" s="27"/>
      <c r="AN28" s="32"/>
      <c r="AO28" s="20">
        <f>COUNTIF(I28:AM28,"&gt;7")</f>
        <v>0</v>
      </c>
      <c r="AP28" s="50"/>
      <c r="AQ28" s="33">
        <f>SUM(I28:AM28)</f>
        <v>0</v>
      </c>
      <c r="AR28" s="33"/>
      <c r="AS28" s="33"/>
      <c r="AT28" s="33"/>
      <c r="AU28" s="33"/>
      <c r="AV28" s="33"/>
      <c r="AW28" s="33">
        <f>AQ28*1.5</f>
        <v>0</v>
      </c>
      <c r="AX28" s="33">
        <f>AQ28*G27*1.5</f>
        <v>0</v>
      </c>
      <c r="AY28" s="415"/>
      <c r="AZ28" s="439"/>
      <c r="BA28" s="442"/>
      <c r="BB28" s="415"/>
      <c r="BC28" s="415"/>
      <c r="BD28" s="418"/>
      <c r="BE28" s="421"/>
      <c r="BF28" s="451"/>
      <c r="BG28" s="454"/>
      <c r="BH28" s="473"/>
      <c r="BI28" s="460"/>
      <c r="BJ28" s="11"/>
    </row>
    <row r="29" spans="1:65" x14ac:dyDescent="0.25">
      <c r="A29" s="412"/>
      <c r="B29" s="412"/>
      <c r="C29" s="412"/>
      <c r="D29" s="412"/>
      <c r="E29" s="427"/>
      <c r="F29" s="442"/>
      <c r="G29" s="433"/>
      <c r="H29" s="84" t="s">
        <v>27</v>
      </c>
      <c r="I29" s="28"/>
      <c r="J29" s="28"/>
      <c r="K29" s="28"/>
      <c r="L29" s="28"/>
      <c r="M29" s="28"/>
      <c r="N29" s="28"/>
      <c r="O29" s="62"/>
      <c r="P29" s="28"/>
      <c r="Q29" s="28"/>
      <c r="R29" s="28"/>
      <c r="S29" s="28"/>
      <c r="T29" s="28"/>
      <c r="U29" s="28"/>
      <c r="V29" s="62"/>
      <c r="W29" s="28"/>
      <c r="X29" s="28"/>
      <c r="Y29" s="28"/>
      <c r="Z29" s="28"/>
      <c r="AA29" s="28"/>
      <c r="AB29" s="28"/>
      <c r="AC29" s="62"/>
      <c r="AD29" s="28"/>
      <c r="AE29" s="28"/>
      <c r="AF29" s="28"/>
      <c r="AG29" s="28"/>
      <c r="AH29" s="28"/>
      <c r="AI29" s="28"/>
      <c r="AJ29" s="62"/>
      <c r="AK29" s="62"/>
      <c r="AL29" s="28"/>
      <c r="AM29" s="28"/>
      <c r="AN29" s="40"/>
      <c r="AO29" s="41"/>
      <c r="AP29" s="50"/>
      <c r="AQ29" s="33">
        <f>SUM(I29:AM29)</f>
        <v>0</v>
      </c>
      <c r="AR29" s="42"/>
      <c r="AS29" s="42"/>
      <c r="AT29" s="42"/>
      <c r="AU29" s="42"/>
      <c r="AV29" s="42"/>
      <c r="AW29" s="33">
        <f>AQ29*2</f>
        <v>0</v>
      </c>
      <c r="AX29" s="42">
        <f>AQ29*G27*2</f>
        <v>0</v>
      </c>
      <c r="AY29" s="415"/>
      <c r="AZ29" s="439"/>
      <c r="BA29" s="442"/>
      <c r="BB29" s="415"/>
      <c r="BC29" s="415"/>
      <c r="BD29" s="418"/>
      <c r="BE29" s="421"/>
      <c r="BF29" s="451"/>
      <c r="BG29" s="454"/>
      <c r="BH29" s="473"/>
      <c r="BI29" s="460"/>
      <c r="BJ29" s="11"/>
    </row>
    <row r="30" spans="1:65" ht="15.75" thickBot="1" x14ac:dyDescent="0.3">
      <c r="A30" s="413"/>
      <c r="B30" s="413"/>
      <c r="C30" s="413"/>
      <c r="D30" s="413"/>
      <c r="E30" s="428"/>
      <c r="F30" s="443"/>
      <c r="G30" s="434"/>
      <c r="H30" s="85"/>
      <c r="I30" s="44"/>
      <c r="J30" s="44"/>
      <c r="K30" s="44"/>
      <c r="L30" s="44"/>
      <c r="M30" s="44"/>
      <c r="N30" s="44"/>
      <c r="O30" s="63"/>
      <c r="P30" s="44"/>
      <c r="Q30" s="44"/>
      <c r="R30" s="44"/>
      <c r="S30" s="44"/>
      <c r="T30" s="44"/>
      <c r="U30" s="44"/>
      <c r="V30" s="63"/>
      <c r="W30" s="44"/>
      <c r="X30" s="44"/>
      <c r="Y30" s="44"/>
      <c r="Z30" s="44"/>
      <c r="AA30" s="44"/>
      <c r="AB30" s="44"/>
      <c r="AC30" s="63"/>
      <c r="AD30" s="44"/>
      <c r="AE30" s="44"/>
      <c r="AF30" s="44"/>
      <c r="AG30" s="44"/>
      <c r="AH30" s="44"/>
      <c r="AI30" s="44"/>
      <c r="AJ30" s="63"/>
      <c r="AK30" s="63"/>
      <c r="AL30" s="44"/>
      <c r="AM30" s="44"/>
      <c r="AN30" s="46" t="s">
        <v>28</v>
      </c>
      <c r="AO30" s="47">
        <f>AO27+AO28</f>
        <v>25</v>
      </c>
      <c r="AP30" s="50"/>
      <c r="AQ30" s="47"/>
      <c r="AR30" s="47"/>
      <c r="AS30" s="47"/>
      <c r="AT30" s="47"/>
      <c r="AU30" s="47"/>
      <c r="AV30" s="47"/>
      <c r="AW30" s="48"/>
      <c r="AX30" s="48"/>
      <c r="AY30" s="416"/>
      <c r="AZ30" s="440"/>
      <c r="BA30" s="443"/>
      <c r="BB30" s="416"/>
      <c r="BC30" s="416"/>
      <c r="BD30" s="419"/>
      <c r="BE30" s="422"/>
      <c r="BF30" s="452"/>
      <c r="BG30" s="455"/>
      <c r="BH30" s="474"/>
      <c r="BI30" s="461"/>
      <c r="BJ30" s="11"/>
    </row>
    <row r="31" spans="1:65" ht="16.5" thickTop="1" thickBot="1" x14ac:dyDescent="0.3">
      <c r="A31" s="411"/>
      <c r="B31" s="411"/>
      <c r="C31" s="411"/>
      <c r="D31" s="411"/>
      <c r="E31" s="426" t="s">
        <v>63</v>
      </c>
      <c r="F31" s="478">
        <v>33000</v>
      </c>
      <c r="G31" s="432">
        <f>F31/225</f>
        <v>146.66666666666666</v>
      </c>
      <c r="H31" s="82" t="s">
        <v>25</v>
      </c>
      <c r="I31" s="20"/>
      <c r="J31" s="20"/>
      <c r="K31" s="20"/>
      <c r="L31" s="20"/>
      <c r="M31" s="20"/>
      <c r="N31" s="20"/>
      <c r="O31" s="60"/>
      <c r="P31" s="20">
        <v>7.5</v>
      </c>
      <c r="Q31" s="20" t="s">
        <v>36</v>
      </c>
      <c r="R31" s="20">
        <v>7.5</v>
      </c>
      <c r="S31" s="20">
        <v>5.48</v>
      </c>
      <c r="T31" s="20">
        <v>7.5</v>
      </c>
      <c r="U31" s="20">
        <v>7.5</v>
      </c>
      <c r="V31" s="60">
        <v>7.5</v>
      </c>
      <c r="W31" s="20">
        <v>7.5</v>
      </c>
      <c r="X31" s="20" t="s">
        <v>61</v>
      </c>
      <c r="Y31" s="20">
        <v>7.5</v>
      </c>
      <c r="Z31" s="20">
        <v>7.5</v>
      </c>
      <c r="AA31" s="24">
        <v>7.5</v>
      </c>
      <c r="AB31" s="20">
        <v>7.5</v>
      </c>
      <c r="AC31" s="60">
        <v>7.5</v>
      </c>
      <c r="AD31" s="20">
        <v>7.5</v>
      </c>
      <c r="AE31" s="20" t="s">
        <v>61</v>
      </c>
      <c r="AF31" s="20">
        <v>7.5</v>
      </c>
      <c r="AG31" s="20">
        <v>7.5</v>
      </c>
      <c r="AH31" s="20">
        <v>7.5</v>
      </c>
      <c r="AI31" s="20">
        <v>7.5</v>
      </c>
      <c r="AJ31" s="60">
        <v>4.1399999999999997</v>
      </c>
      <c r="AK31" s="60">
        <v>7.5</v>
      </c>
      <c r="AL31" s="20" t="s">
        <v>61</v>
      </c>
      <c r="AM31" s="20">
        <v>7.5</v>
      </c>
      <c r="AN31" s="20"/>
      <c r="AO31" s="20">
        <f>COUNTIF(I31:AM31,"&gt;0")</f>
        <v>20</v>
      </c>
      <c r="AP31" s="50"/>
      <c r="AQ31" s="25">
        <f>SUM(I31:AM31)/7.5</f>
        <v>19.282666666666668</v>
      </c>
      <c r="AR31" s="25">
        <f>COUNTIF(I31:AM31,"h")</f>
        <v>3</v>
      </c>
      <c r="AS31" s="25">
        <f>COUNTIF(I31:AM31,"ik")</f>
        <v>0</v>
      </c>
      <c r="AT31" s="25">
        <f>COUNTIF(I31:AN31,"İZ")</f>
        <v>0</v>
      </c>
      <c r="AU31" s="25">
        <f>COUNTIF(J31:AN31,"R")</f>
        <v>0</v>
      </c>
      <c r="AV31" s="25">
        <f>COUNTIF(K31:AO31,"y")</f>
        <v>1</v>
      </c>
      <c r="AW31" s="25">
        <f>IF((AQ31+AR31+AS31+AT31)&gt;30,30,(AQ31+AR31+AS31+AT31))</f>
        <v>22.282666666666668</v>
      </c>
      <c r="AX31" s="25">
        <f>(AW31)*G31*7.5</f>
        <v>24510.933333333331</v>
      </c>
      <c r="AY31" s="414"/>
      <c r="AZ31" s="438">
        <f>SUM(AX31:AX33)+AY31</f>
        <v>24510.933333333331</v>
      </c>
      <c r="BA31" s="441">
        <v>9513</v>
      </c>
      <c r="BB31" s="414">
        <v>0</v>
      </c>
      <c r="BC31" s="414"/>
      <c r="BD31" s="417">
        <v>190</v>
      </c>
      <c r="BE31" s="420">
        <f>AZ31-BA31-BB31-BC31+BD31</f>
        <v>15187.933333333331</v>
      </c>
      <c r="BF31" s="450"/>
      <c r="BG31" s="453"/>
      <c r="BH31" s="481"/>
      <c r="BI31" s="459"/>
      <c r="BJ31" s="11"/>
      <c r="BK31" s="11"/>
    </row>
    <row r="32" spans="1:65" ht="15.75" thickTop="1" x14ac:dyDescent="0.25">
      <c r="A32" s="412"/>
      <c r="B32" s="412"/>
      <c r="C32" s="412"/>
      <c r="D32" s="412"/>
      <c r="E32" s="427"/>
      <c r="F32" s="479"/>
      <c r="G32" s="433"/>
      <c r="H32" s="83" t="s">
        <v>26</v>
      </c>
      <c r="I32" s="27"/>
      <c r="J32" s="27"/>
      <c r="K32" s="27"/>
      <c r="L32" s="27"/>
      <c r="M32" s="27"/>
      <c r="N32" s="27"/>
      <c r="O32" s="61"/>
      <c r="P32" s="27"/>
      <c r="Q32" s="27"/>
      <c r="R32" s="27"/>
      <c r="S32" s="27"/>
      <c r="T32" s="27"/>
      <c r="U32" s="27"/>
      <c r="V32" s="61"/>
      <c r="W32" s="27"/>
      <c r="X32" s="27"/>
      <c r="Y32" s="27"/>
      <c r="Z32" s="27"/>
      <c r="AA32" s="27"/>
      <c r="AB32" s="27"/>
      <c r="AC32" s="61"/>
      <c r="AD32" s="27"/>
      <c r="AE32" s="27"/>
      <c r="AF32" s="27"/>
      <c r="AG32" s="27"/>
      <c r="AH32" s="27"/>
      <c r="AI32" s="27"/>
      <c r="AJ32" s="61"/>
      <c r="AK32" s="61"/>
      <c r="AL32" s="27"/>
      <c r="AM32" s="27"/>
      <c r="AN32" s="32"/>
      <c r="AO32" s="20">
        <f>COUNTIF(I32:AM32,"&gt;7")</f>
        <v>0</v>
      </c>
      <c r="AP32" s="50"/>
      <c r="AQ32" s="33">
        <f>SUM(I32:AM32)</f>
        <v>0</v>
      </c>
      <c r="AR32" s="33"/>
      <c r="AS32" s="33"/>
      <c r="AT32" s="33"/>
      <c r="AU32" s="33"/>
      <c r="AV32" s="33"/>
      <c r="AW32" s="33">
        <f>AQ32*1.5</f>
        <v>0</v>
      </c>
      <c r="AX32" s="33">
        <f>AQ32*G31*1.5</f>
        <v>0</v>
      </c>
      <c r="AY32" s="415"/>
      <c r="AZ32" s="439"/>
      <c r="BA32" s="442"/>
      <c r="BB32" s="415"/>
      <c r="BC32" s="415"/>
      <c r="BD32" s="418"/>
      <c r="BE32" s="421"/>
      <c r="BF32" s="451"/>
      <c r="BG32" s="454"/>
      <c r="BH32" s="482"/>
      <c r="BI32" s="460"/>
      <c r="BJ32" s="11"/>
    </row>
    <row r="33" spans="1:63" x14ac:dyDescent="0.25">
      <c r="A33" s="412"/>
      <c r="B33" s="412"/>
      <c r="C33" s="412"/>
      <c r="D33" s="412"/>
      <c r="E33" s="427"/>
      <c r="F33" s="479"/>
      <c r="G33" s="433"/>
      <c r="H33" s="84" t="s">
        <v>27</v>
      </c>
      <c r="I33" s="28"/>
      <c r="J33" s="28"/>
      <c r="K33" s="28"/>
      <c r="L33" s="28"/>
      <c r="M33" s="28"/>
      <c r="N33" s="28"/>
      <c r="O33" s="62"/>
      <c r="P33" s="28"/>
      <c r="Q33" s="28"/>
      <c r="R33" s="28"/>
      <c r="S33" s="28"/>
      <c r="T33" s="28"/>
      <c r="U33" s="28"/>
      <c r="V33" s="62"/>
      <c r="W33" s="28"/>
      <c r="X33" s="28"/>
      <c r="Y33" s="28"/>
      <c r="Z33" s="28"/>
      <c r="AA33" s="28"/>
      <c r="AB33" s="28"/>
      <c r="AC33" s="62"/>
      <c r="AD33" s="28"/>
      <c r="AE33" s="28"/>
      <c r="AF33" s="28"/>
      <c r="AG33" s="28"/>
      <c r="AH33" s="28"/>
      <c r="AI33" s="28"/>
      <c r="AJ33" s="62"/>
      <c r="AK33" s="62"/>
      <c r="AL33" s="28"/>
      <c r="AM33" s="28"/>
      <c r="AN33" s="40"/>
      <c r="AO33" s="41"/>
      <c r="AP33" s="50"/>
      <c r="AQ33" s="33">
        <f>SUM(I33:AM33)</f>
        <v>0</v>
      </c>
      <c r="AR33" s="42"/>
      <c r="AS33" s="42"/>
      <c r="AT33" s="42"/>
      <c r="AU33" s="42"/>
      <c r="AV33" s="42"/>
      <c r="AW33" s="33">
        <f>AQ33*2</f>
        <v>0</v>
      </c>
      <c r="AX33" s="42">
        <f>AQ33*G31*2</f>
        <v>0</v>
      </c>
      <c r="AY33" s="415"/>
      <c r="AZ33" s="439"/>
      <c r="BA33" s="442"/>
      <c r="BB33" s="415"/>
      <c r="BC33" s="415"/>
      <c r="BD33" s="418"/>
      <c r="BE33" s="421"/>
      <c r="BF33" s="451"/>
      <c r="BG33" s="454"/>
      <c r="BH33" s="482"/>
      <c r="BI33" s="460"/>
      <c r="BJ33" s="11"/>
    </row>
    <row r="34" spans="1:63" ht="15.75" thickBot="1" x14ac:dyDescent="0.3">
      <c r="A34" s="413"/>
      <c r="B34" s="413"/>
      <c r="C34" s="413"/>
      <c r="D34" s="413"/>
      <c r="E34" s="428"/>
      <c r="F34" s="480"/>
      <c r="G34" s="434"/>
      <c r="H34" s="85"/>
      <c r="I34" s="44"/>
      <c r="J34" s="44"/>
      <c r="K34" s="44"/>
      <c r="L34" s="44"/>
      <c r="M34" s="44"/>
      <c r="N34" s="44"/>
      <c r="O34" s="63"/>
      <c r="P34" s="44"/>
      <c r="Q34" s="44"/>
      <c r="R34" s="44"/>
      <c r="S34" s="44"/>
      <c r="T34" s="44"/>
      <c r="U34" s="44"/>
      <c r="V34" s="63"/>
      <c r="W34" s="44"/>
      <c r="X34" s="44"/>
      <c r="Y34" s="44"/>
      <c r="Z34" s="44"/>
      <c r="AA34" s="44"/>
      <c r="AB34" s="44"/>
      <c r="AC34" s="63"/>
      <c r="AD34" s="44"/>
      <c r="AE34" s="44"/>
      <c r="AF34" s="44"/>
      <c r="AG34" s="44"/>
      <c r="AH34" s="44"/>
      <c r="AI34" s="44"/>
      <c r="AJ34" s="63"/>
      <c r="AK34" s="63"/>
      <c r="AL34" s="44"/>
      <c r="AM34" s="44"/>
      <c r="AN34" s="46" t="s">
        <v>28</v>
      </c>
      <c r="AO34" s="47">
        <f>AO31+AO32</f>
        <v>20</v>
      </c>
      <c r="AP34" s="50"/>
      <c r="AQ34" s="47"/>
      <c r="AR34" s="47"/>
      <c r="AS34" s="47"/>
      <c r="AT34" s="47"/>
      <c r="AU34" s="47"/>
      <c r="AV34" s="47"/>
      <c r="AW34" s="48"/>
      <c r="AX34" s="48"/>
      <c r="AY34" s="416"/>
      <c r="AZ34" s="440"/>
      <c r="BA34" s="443"/>
      <c r="BB34" s="416"/>
      <c r="BC34" s="416"/>
      <c r="BD34" s="419"/>
      <c r="BE34" s="422"/>
      <c r="BF34" s="452"/>
      <c r="BG34" s="455"/>
      <c r="BH34" s="483"/>
      <c r="BI34" s="461"/>
      <c r="BJ34" s="11"/>
    </row>
    <row r="35" spans="1:63" ht="16.5" thickTop="1" thickBot="1" x14ac:dyDescent="0.3">
      <c r="A35" s="411"/>
      <c r="B35" s="411"/>
      <c r="C35" s="411"/>
      <c r="D35" s="411"/>
      <c r="E35" s="426" t="s">
        <v>64</v>
      </c>
      <c r="F35" s="478">
        <v>18000</v>
      </c>
      <c r="G35" s="432">
        <f>F35/225</f>
        <v>80</v>
      </c>
      <c r="H35" s="82" t="s">
        <v>25</v>
      </c>
      <c r="I35" s="20"/>
      <c r="J35" s="21"/>
      <c r="K35" s="20"/>
      <c r="L35" s="20"/>
      <c r="M35" s="20"/>
      <c r="N35" s="20"/>
      <c r="O35" s="60">
        <v>7.5</v>
      </c>
      <c r="P35" s="20">
        <v>7.5</v>
      </c>
      <c r="Q35" s="20" t="s">
        <v>36</v>
      </c>
      <c r="R35" s="20">
        <v>7.5</v>
      </c>
      <c r="S35" s="20">
        <v>7.5</v>
      </c>
      <c r="T35" s="20">
        <v>7.5</v>
      </c>
      <c r="U35" s="20">
        <v>4.4000000000000004</v>
      </c>
      <c r="V35" s="60">
        <v>7.5</v>
      </c>
      <c r="W35" s="20">
        <v>7.5</v>
      </c>
      <c r="X35" s="20" t="s">
        <v>61</v>
      </c>
      <c r="Y35" s="20">
        <v>7.5</v>
      </c>
      <c r="Z35" s="20" t="s">
        <v>36</v>
      </c>
      <c r="AA35" s="20">
        <v>7.5</v>
      </c>
      <c r="AB35" s="99">
        <v>7.5</v>
      </c>
      <c r="AC35" s="60" t="s">
        <v>36</v>
      </c>
      <c r="AD35" s="20">
        <v>7.5</v>
      </c>
      <c r="AE35" s="20" t="s">
        <v>36</v>
      </c>
      <c r="AF35" s="20">
        <v>7.5</v>
      </c>
      <c r="AG35" s="20">
        <v>7.5</v>
      </c>
      <c r="AH35" s="20">
        <v>7.5</v>
      </c>
      <c r="AI35" s="20">
        <v>7.5</v>
      </c>
      <c r="AJ35" s="67">
        <v>7.5</v>
      </c>
      <c r="AK35" s="67">
        <v>7.5</v>
      </c>
      <c r="AL35" s="20" t="s">
        <v>61</v>
      </c>
      <c r="AM35" s="20">
        <v>7.5</v>
      </c>
      <c r="AN35" s="20"/>
      <c r="AO35" s="20">
        <f>COUNTIF(I35:AM35,"&gt;0")</f>
        <v>19</v>
      </c>
      <c r="AP35" s="50"/>
      <c r="AQ35" s="25">
        <f>SUM(I35:AM35)/7.5</f>
        <v>18.586666666666666</v>
      </c>
      <c r="AR35" s="25">
        <f>COUNTIF(I35:AM35,"h")</f>
        <v>2</v>
      </c>
      <c r="AS35" s="25">
        <f>COUNTIF(I35:AM35,"ik")</f>
        <v>0</v>
      </c>
      <c r="AT35" s="25">
        <f>COUNTIF(I35:AN35,"İZ")</f>
        <v>0</v>
      </c>
      <c r="AU35" s="25">
        <f>COUNTIF(J35:AN35,"R")</f>
        <v>0</v>
      </c>
      <c r="AV35" s="25">
        <f>COUNTIF(K35:AO35,"y")</f>
        <v>4</v>
      </c>
      <c r="AW35" s="25">
        <f>IF((AQ35+AR35+AS35+AT35)&gt;30,30,(AQ35+AR35+AS35+AT35))</f>
        <v>20.586666666666666</v>
      </c>
      <c r="AX35" s="25">
        <f>(AW35)*G35*7.5</f>
        <v>12352</v>
      </c>
      <c r="AY35" s="444"/>
      <c r="AZ35" s="438">
        <f>SUM(AX35:AX37)+AY35</f>
        <v>12352</v>
      </c>
      <c r="BA35" s="441">
        <v>7981.63</v>
      </c>
      <c r="BB35" s="414">
        <v>0</v>
      </c>
      <c r="BC35" s="414"/>
      <c r="BD35" s="133"/>
      <c r="BE35" s="420">
        <f>AZ35-BA35-BB35-BC35+BD35</f>
        <v>4370.37</v>
      </c>
      <c r="BF35" s="450"/>
      <c r="BG35" s="484"/>
      <c r="BH35" s="481"/>
      <c r="BI35" s="486"/>
      <c r="BJ35" s="11"/>
      <c r="BK35" s="11"/>
    </row>
    <row r="36" spans="1:63" ht="15.75" thickTop="1" x14ac:dyDescent="0.25">
      <c r="A36" s="412"/>
      <c r="B36" s="412"/>
      <c r="C36" s="412"/>
      <c r="D36" s="412"/>
      <c r="E36" s="427"/>
      <c r="F36" s="479"/>
      <c r="G36" s="433"/>
      <c r="H36" s="83" t="s">
        <v>26</v>
      </c>
      <c r="I36" s="27"/>
      <c r="J36" s="27"/>
      <c r="K36" s="27"/>
      <c r="L36" s="27"/>
      <c r="M36" s="27"/>
      <c r="N36" s="27"/>
      <c r="O36" s="61"/>
      <c r="P36" s="27"/>
      <c r="Q36" s="27"/>
      <c r="R36" s="27"/>
      <c r="S36" s="27"/>
      <c r="T36" s="27"/>
      <c r="U36" s="27"/>
      <c r="V36" s="61"/>
      <c r="W36" s="27"/>
      <c r="X36" s="27"/>
      <c r="Y36" s="27"/>
      <c r="Z36" s="27"/>
      <c r="AA36" s="27"/>
      <c r="AB36" s="27"/>
      <c r="AC36" s="61"/>
      <c r="AD36" s="27"/>
      <c r="AE36" s="27"/>
      <c r="AF36" s="27"/>
      <c r="AG36" s="27"/>
      <c r="AH36" s="27"/>
      <c r="AI36" s="27"/>
      <c r="AJ36" s="61"/>
      <c r="AK36" s="61"/>
      <c r="AL36" s="27"/>
      <c r="AM36" s="27"/>
      <c r="AN36" s="32"/>
      <c r="AO36" s="20">
        <f>COUNTIF(I36:AM36,"&gt;7")</f>
        <v>0</v>
      </c>
      <c r="AP36" s="50"/>
      <c r="AQ36" s="33">
        <f>SUM(I36:AM36)</f>
        <v>0</v>
      </c>
      <c r="AR36" s="33"/>
      <c r="AS36" s="33"/>
      <c r="AT36" s="33"/>
      <c r="AU36" s="33"/>
      <c r="AV36" s="33"/>
      <c r="AW36" s="33">
        <f>AQ36*1.5</f>
        <v>0</v>
      </c>
      <c r="AX36" s="33">
        <f>AQ36*G35*1.5</f>
        <v>0</v>
      </c>
      <c r="AY36" s="445"/>
      <c r="AZ36" s="439"/>
      <c r="BA36" s="442"/>
      <c r="BB36" s="415"/>
      <c r="BC36" s="415"/>
      <c r="BD36" s="133"/>
      <c r="BE36" s="421"/>
      <c r="BF36" s="451"/>
      <c r="BG36" s="485"/>
      <c r="BH36" s="482"/>
      <c r="BI36" s="487"/>
      <c r="BJ36" s="11"/>
    </row>
    <row r="37" spans="1:63" x14ac:dyDescent="0.25">
      <c r="A37" s="412"/>
      <c r="B37" s="412"/>
      <c r="C37" s="412"/>
      <c r="D37" s="412"/>
      <c r="E37" s="427"/>
      <c r="F37" s="479"/>
      <c r="G37" s="433"/>
      <c r="H37" s="84" t="s">
        <v>27</v>
      </c>
      <c r="I37" s="28"/>
      <c r="J37" s="28"/>
      <c r="K37" s="28"/>
      <c r="L37" s="28"/>
      <c r="M37" s="28"/>
      <c r="N37" s="28"/>
      <c r="O37" s="62"/>
      <c r="P37" s="28"/>
      <c r="Q37" s="28"/>
      <c r="R37" s="28"/>
      <c r="S37" s="28"/>
      <c r="T37" s="28"/>
      <c r="U37" s="28"/>
      <c r="V37" s="62"/>
      <c r="W37" s="28"/>
      <c r="X37" s="28"/>
      <c r="Y37" s="28"/>
      <c r="Z37" s="28"/>
      <c r="AA37" s="49"/>
      <c r="AB37" s="28"/>
      <c r="AC37" s="62"/>
      <c r="AD37" s="28"/>
      <c r="AE37" s="28"/>
      <c r="AF37" s="28"/>
      <c r="AG37" s="28"/>
      <c r="AH37" s="28"/>
      <c r="AI37" s="28"/>
      <c r="AJ37" s="62"/>
      <c r="AK37" s="62"/>
      <c r="AL37" s="28"/>
      <c r="AM37" s="28"/>
      <c r="AN37" s="40"/>
      <c r="AO37" s="41"/>
      <c r="AP37" s="50"/>
      <c r="AQ37" s="33">
        <f>SUM(I37:AM37)</f>
        <v>0</v>
      </c>
      <c r="AR37" s="42"/>
      <c r="AS37" s="42"/>
      <c r="AT37" s="42"/>
      <c r="AU37" s="42"/>
      <c r="AV37" s="42"/>
      <c r="AW37" s="33">
        <f>AQ37*2</f>
        <v>0</v>
      </c>
      <c r="AX37" s="42">
        <f>AQ37*G35*2</f>
        <v>0</v>
      </c>
      <c r="AY37" s="445"/>
      <c r="AZ37" s="439"/>
      <c r="BA37" s="442"/>
      <c r="BB37" s="415"/>
      <c r="BC37" s="415"/>
      <c r="BD37" s="133"/>
      <c r="BE37" s="421"/>
      <c r="BF37" s="451"/>
      <c r="BG37" s="485"/>
      <c r="BH37" s="482"/>
      <c r="BI37" s="487"/>
      <c r="BJ37" s="11"/>
    </row>
    <row r="38" spans="1:63" ht="15.75" thickBot="1" x14ac:dyDescent="0.3">
      <c r="A38" s="413"/>
      <c r="B38" s="413"/>
      <c r="C38" s="413"/>
      <c r="D38" s="413"/>
      <c r="E38" s="428"/>
      <c r="F38" s="480"/>
      <c r="G38" s="434"/>
      <c r="H38" s="85"/>
      <c r="I38" s="51"/>
      <c r="J38" s="51"/>
      <c r="K38" s="51"/>
      <c r="L38" s="51"/>
      <c r="M38" s="51"/>
      <c r="N38" s="51"/>
      <c r="O38" s="64"/>
      <c r="P38" s="51"/>
      <c r="Q38" s="51"/>
      <c r="R38" s="51"/>
      <c r="S38" s="51"/>
      <c r="T38" s="51"/>
      <c r="U38" s="51"/>
      <c r="V38" s="64"/>
      <c r="W38" s="51"/>
      <c r="X38" s="51"/>
      <c r="Y38" s="51"/>
      <c r="Z38" s="51"/>
      <c r="AA38" s="51"/>
      <c r="AB38" s="51"/>
      <c r="AC38" s="64"/>
      <c r="AD38" s="51"/>
      <c r="AE38" s="51"/>
      <c r="AF38" s="51"/>
      <c r="AG38" s="51"/>
      <c r="AH38" s="51"/>
      <c r="AI38" s="51"/>
      <c r="AJ38" s="64"/>
      <c r="AK38" s="64"/>
      <c r="AL38" s="51"/>
      <c r="AM38" s="51"/>
      <c r="AN38" s="46" t="s">
        <v>28</v>
      </c>
      <c r="AO38" s="47">
        <f>AO35+AO36</f>
        <v>19</v>
      </c>
      <c r="AP38" s="50"/>
      <c r="AQ38" s="52"/>
      <c r="AR38" s="52"/>
      <c r="AS38" s="52"/>
      <c r="AT38" s="47"/>
      <c r="AU38" s="52"/>
      <c r="AV38" s="52"/>
      <c r="AW38" s="48"/>
      <c r="AX38" s="48"/>
      <c r="AY38" s="446"/>
      <c r="AZ38" s="440"/>
      <c r="BA38" s="443"/>
      <c r="BB38" s="416"/>
      <c r="BC38" s="416"/>
      <c r="BD38" s="133"/>
      <c r="BE38" s="422"/>
      <c r="BF38" s="452"/>
      <c r="BG38" s="485"/>
      <c r="BH38" s="482"/>
      <c r="BI38" s="488"/>
      <c r="BJ38" s="11"/>
    </row>
    <row r="39" spans="1:63" ht="16.5" thickTop="1" thickBot="1" x14ac:dyDescent="0.3">
      <c r="A39" s="411"/>
      <c r="B39" s="411"/>
      <c r="C39" s="411"/>
      <c r="D39" s="411"/>
      <c r="E39" s="475" t="s">
        <v>66</v>
      </c>
      <c r="F39" s="429">
        <v>14000</v>
      </c>
      <c r="G39" s="432">
        <f>F39/225</f>
        <v>62.222222222222221</v>
      </c>
      <c r="H39" s="82" t="s">
        <v>25</v>
      </c>
      <c r="I39" s="20"/>
      <c r="J39" s="20"/>
      <c r="K39" s="20"/>
      <c r="L39" s="20"/>
      <c r="M39" s="20"/>
      <c r="N39" s="20"/>
      <c r="O39" s="60"/>
      <c r="P39" s="20"/>
      <c r="Q39" s="20"/>
      <c r="R39" s="20"/>
      <c r="S39" s="20"/>
      <c r="T39" s="20"/>
      <c r="U39" s="20" t="s">
        <v>36</v>
      </c>
      <c r="V39" s="60" t="s">
        <v>36</v>
      </c>
      <c r="W39" s="20" t="s">
        <v>36</v>
      </c>
      <c r="X39" s="20" t="s">
        <v>36</v>
      </c>
      <c r="Y39" s="20" t="s">
        <v>36</v>
      </c>
      <c r="Z39" s="20">
        <v>7.5</v>
      </c>
      <c r="AA39" s="24">
        <v>7.5</v>
      </c>
      <c r="AB39" s="20" t="s">
        <v>36</v>
      </c>
      <c r="AC39" s="60">
        <v>7.5</v>
      </c>
      <c r="AD39" s="20" t="s">
        <v>36</v>
      </c>
      <c r="AE39" s="20" t="s">
        <v>36</v>
      </c>
      <c r="AF39" s="20">
        <v>7.5</v>
      </c>
      <c r="AG39" s="20" t="s">
        <v>36</v>
      </c>
      <c r="AH39" s="20" t="s">
        <v>36</v>
      </c>
      <c r="AI39" s="20" t="s">
        <v>36</v>
      </c>
      <c r="AJ39" s="67" t="s">
        <v>36</v>
      </c>
      <c r="AK39" s="67" t="s">
        <v>36</v>
      </c>
      <c r="AL39" s="20" t="s">
        <v>36</v>
      </c>
      <c r="AM39" s="20"/>
      <c r="AN39" s="20"/>
      <c r="AO39" s="20">
        <f>COUNTIF(I39:AM39,"&gt;0")</f>
        <v>4</v>
      </c>
      <c r="AP39" s="50"/>
      <c r="AQ39" s="25">
        <f>SUM(I39:AM39)/7.5</f>
        <v>4</v>
      </c>
      <c r="AR39" s="25">
        <f>COUNTIF(I39:AM39,"h")</f>
        <v>0</v>
      </c>
      <c r="AS39" s="25">
        <f>COUNTIF(I39:AM39,"ik")</f>
        <v>0</v>
      </c>
      <c r="AT39" s="25">
        <f>COUNTIF(I39:AN39,"İZ")</f>
        <v>0</v>
      </c>
      <c r="AU39" s="25">
        <f>COUNTIF(J39:AN39,"R")</f>
        <v>0</v>
      </c>
      <c r="AV39" s="25">
        <f>COUNTIF(K39:AO39,"y")</f>
        <v>14</v>
      </c>
      <c r="AW39" s="25">
        <f>IF((AQ39+AR39+AS39+AT39)&gt;30,30,(AQ39+AR39+AS39+AT39))</f>
        <v>4</v>
      </c>
      <c r="AX39" s="25">
        <f>(AW39)*G39*7.5</f>
        <v>1866.6666666666667</v>
      </c>
      <c r="AY39" s="444"/>
      <c r="AZ39" s="438">
        <f>SUM(AX39:AX41)+AY39</f>
        <v>1866.6666666666667</v>
      </c>
      <c r="BA39" s="441">
        <v>1520</v>
      </c>
      <c r="BB39" s="414">
        <v>0</v>
      </c>
      <c r="BC39" s="414"/>
      <c r="BD39" s="133"/>
      <c r="BE39" s="420">
        <f>AZ39-BA39-BB39-BC39+BD39</f>
        <v>346.66666666666674</v>
      </c>
      <c r="BF39" s="450"/>
      <c r="BG39" s="489"/>
      <c r="BH39" s="491"/>
      <c r="BI39" s="486"/>
      <c r="BJ39" s="11"/>
      <c r="BK39" s="11"/>
    </row>
    <row r="40" spans="1:63" ht="15.75" thickTop="1" x14ac:dyDescent="0.25">
      <c r="A40" s="412"/>
      <c r="B40" s="412"/>
      <c r="C40" s="412"/>
      <c r="D40" s="412"/>
      <c r="E40" s="476"/>
      <c r="F40" s="430"/>
      <c r="G40" s="433"/>
      <c r="H40" s="83" t="s">
        <v>26</v>
      </c>
      <c r="I40" s="27"/>
      <c r="J40" s="27"/>
      <c r="K40" s="27"/>
      <c r="L40" s="27"/>
      <c r="M40" s="27"/>
      <c r="N40" s="27"/>
      <c r="O40" s="61"/>
      <c r="P40" s="27"/>
      <c r="Q40" s="27"/>
      <c r="R40" s="27"/>
      <c r="S40" s="27"/>
      <c r="T40" s="27"/>
      <c r="U40" s="27"/>
      <c r="V40" s="61"/>
      <c r="W40" s="27"/>
      <c r="X40" s="27"/>
      <c r="Y40" s="27"/>
      <c r="Z40" s="27"/>
      <c r="AA40" s="27"/>
      <c r="AB40" s="27"/>
      <c r="AC40" s="61"/>
      <c r="AD40" s="27"/>
      <c r="AE40" s="27"/>
      <c r="AF40" s="27"/>
      <c r="AG40" s="27"/>
      <c r="AH40" s="27"/>
      <c r="AI40" s="27"/>
      <c r="AJ40" s="61"/>
      <c r="AK40" s="61"/>
      <c r="AL40" s="27"/>
      <c r="AM40" s="27"/>
      <c r="AN40" s="32"/>
      <c r="AO40" s="20">
        <f>COUNTIF(I40:AM40,"&gt;7")</f>
        <v>0</v>
      </c>
      <c r="AP40" s="50"/>
      <c r="AQ40" s="33">
        <f>SUM(I40:AM40)</f>
        <v>0</v>
      </c>
      <c r="AR40" s="33"/>
      <c r="AS40" s="33"/>
      <c r="AT40" s="33"/>
      <c r="AU40" s="33"/>
      <c r="AV40" s="33"/>
      <c r="AW40" s="33">
        <f>AQ40*1.5</f>
        <v>0</v>
      </c>
      <c r="AX40" s="33">
        <f>AQ40*G39*1.5</f>
        <v>0</v>
      </c>
      <c r="AY40" s="445"/>
      <c r="AZ40" s="439"/>
      <c r="BA40" s="442"/>
      <c r="BB40" s="415"/>
      <c r="BC40" s="415"/>
      <c r="BD40" s="133"/>
      <c r="BE40" s="421"/>
      <c r="BF40" s="451"/>
      <c r="BG40" s="490"/>
      <c r="BH40" s="492"/>
      <c r="BI40" s="487"/>
      <c r="BJ40" s="11"/>
    </row>
    <row r="41" spans="1:63" x14ac:dyDescent="0.25">
      <c r="A41" s="412"/>
      <c r="B41" s="412"/>
      <c r="C41" s="412"/>
      <c r="D41" s="412"/>
      <c r="E41" s="476"/>
      <c r="F41" s="430"/>
      <c r="G41" s="433"/>
      <c r="H41" s="84" t="s">
        <v>27</v>
      </c>
      <c r="I41" s="28"/>
      <c r="J41" s="28"/>
      <c r="K41" s="28"/>
      <c r="L41" s="28"/>
      <c r="M41" s="28"/>
      <c r="N41" s="28"/>
      <c r="O41" s="62"/>
      <c r="P41" s="28"/>
      <c r="Q41" s="28"/>
      <c r="R41" s="28"/>
      <c r="S41" s="28"/>
      <c r="T41" s="28"/>
      <c r="U41" s="28"/>
      <c r="V41" s="62"/>
      <c r="W41" s="28"/>
      <c r="X41" s="28"/>
      <c r="Y41" s="28"/>
      <c r="Z41" s="28"/>
      <c r="AA41" s="28"/>
      <c r="AB41" s="28"/>
      <c r="AC41" s="62"/>
      <c r="AD41" s="28"/>
      <c r="AE41" s="28"/>
      <c r="AF41" s="28"/>
      <c r="AG41" s="28"/>
      <c r="AH41" s="28"/>
      <c r="AI41" s="28"/>
      <c r="AJ41" s="62"/>
      <c r="AK41" s="62"/>
      <c r="AL41" s="28"/>
      <c r="AM41" s="28"/>
      <c r="AN41" s="40"/>
      <c r="AO41" s="41"/>
      <c r="AP41" s="50"/>
      <c r="AQ41" s="33">
        <f>SUM(I41:AM41)</f>
        <v>0</v>
      </c>
      <c r="AR41" s="42"/>
      <c r="AS41" s="42"/>
      <c r="AT41" s="42"/>
      <c r="AU41" s="42"/>
      <c r="AV41" s="42"/>
      <c r="AW41" s="33">
        <f>AQ41*2</f>
        <v>0</v>
      </c>
      <c r="AX41" s="42">
        <f>AQ41*G39*2</f>
        <v>0</v>
      </c>
      <c r="AY41" s="445"/>
      <c r="AZ41" s="439"/>
      <c r="BA41" s="442"/>
      <c r="BB41" s="415"/>
      <c r="BC41" s="415"/>
      <c r="BD41" s="133"/>
      <c r="BE41" s="421"/>
      <c r="BF41" s="451"/>
      <c r="BG41" s="490"/>
      <c r="BH41" s="492"/>
      <c r="BI41" s="487"/>
      <c r="BJ41" s="11"/>
    </row>
    <row r="42" spans="1:63" ht="15.75" thickBot="1" x14ac:dyDescent="0.3">
      <c r="A42" s="413"/>
      <c r="B42" s="413"/>
      <c r="C42" s="413"/>
      <c r="D42" s="413"/>
      <c r="E42" s="477"/>
      <c r="F42" s="431"/>
      <c r="G42" s="434"/>
      <c r="H42" s="85"/>
      <c r="I42" s="51"/>
      <c r="J42" s="51"/>
      <c r="K42" s="51"/>
      <c r="L42" s="51"/>
      <c r="M42" s="51"/>
      <c r="N42" s="51"/>
      <c r="O42" s="64"/>
      <c r="P42" s="51"/>
      <c r="Q42" s="51"/>
      <c r="R42" s="51"/>
      <c r="S42" s="51"/>
      <c r="T42" s="51"/>
      <c r="U42" s="51"/>
      <c r="V42" s="64"/>
      <c r="W42" s="51"/>
      <c r="X42" s="51"/>
      <c r="Y42" s="51"/>
      <c r="Z42" s="51"/>
      <c r="AA42" s="51"/>
      <c r="AB42" s="51"/>
      <c r="AC42" s="64"/>
      <c r="AD42" s="51"/>
      <c r="AE42" s="51"/>
      <c r="AF42" s="51"/>
      <c r="AG42" s="51"/>
      <c r="AH42" s="51"/>
      <c r="AI42" s="51"/>
      <c r="AJ42" s="64"/>
      <c r="AK42" s="64"/>
      <c r="AL42" s="51"/>
      <c r="AM42" s="51"/>
      <c r="AN42" s="46" t="s">
        <v>28</v>
      </c>
      <c r="AO42" s="47">
        <f>AO39+AO40</f>
        <v>4</v>
      </c>
      <c r="AP42" s="50"/>
      <c r="AQ42" s="52"/>
      <c r="AR42" s="52"/>
      <c r="AS42" s="52"/>
      <c r="AT42" s="47"/>
      <c r="AU42" s="52"/>
      <c r="AV42" s="52"/>
      <c r="AW42" s="48"/>
      <c r="AX42" s="48"/>
      <c r="AY42" s="446"/>
      <c r="AZ42" s="440"/>
      <c r="BA42" s="443"/>
      <c r="BB42" s="416"/>
      <c r="BC42" s="416"/>
      <c r="BD42" s="133"/>
      <c r="BE42" s="422"/>
      <c r="BF42" s="452"/>
      <c r="BG42" s="490"/>
      <c r="BH42" s="492"/>
      <c r="BI42" s="488"/>
      <c r="BJ42" s="11"/>
    </row>
    <row r="43" spans="1:63" ht="16.5" thickTop="1" thickBot="1" x14ac:dyDescent="0.3">
      <c r="A43" s="411"/>
      <c r="B43" s="411"/>
      <c r="C43" s="411"/>
      <c r="D43" s="411"/>
      <c r="E43" s="475" t="s">
        <v>67</v>
      </c>
      <c r="F43" s="429">
        <v>14000</v>
      </c>
      <c r="G43" s="432">
        <f>F43/225</f>
        <v>62.222222222222221</v>
      </c>
      <c r="H43" s="82" t="s">
        <v>25</v>
      </c>
      <c r="I43" s="20"/>
      <c r="J43" s="20"/>
      <c r="K43" s="20"/>
      <c r="L43" s="20"/>
      <c r="M43" s="20"/>
      <c r="N43" s="20"/>
      <c r="O43" s="60"/>
      <c r="P43" s="20"/>
      <c r="Q43" s="20"/>
      <c r="R43" s="20"/>
      <c r="S43" s="20"/>
      <c r="T43" s="70"/>
      <c r="U43" s="70">
        <v>7.5</v>
      </c>
      <c r="V43" s="60" t="s">
        <v>36</v>
      </c>
      <c r="W43" s="20" t="s">
        <v>36</v>
      </c>
      <c r="X43" s="20" t="s">
        <v>36</v>
      </c>
      <c r="Y43" s="20">
        <v>7.5</v>
      </c>
      <c r="Z43" s="20">
        <v>7.5</v>
      </c>
      <c r="AA43" s="20">
        <v>7.5</v>
      </c>
      <c r="AB43" s="20" t="s">
        <v>36</v>
      </c>
      <c r="AC43" s="60">
        <v>7.5</v>
      </c>
      <c r="AD43" s="20">
        <v>7.5</v>
      </c>
      <c r="AE43" s="20" t="s">
        <v>36</v>
      </c>
      <c r="AF43" s="20">
        <v>7.5</v>
      </c>
      <c r="AG43" s="20" t="s">
        <v>36</v>
      </c>
      <c r="AH43" s="20" t="s">
        <v>36</v>
      </c>
      <c r="AI43" s="20" t="s">
        <v>36</v>
      </c>
      <c r="AJ43" s="67" t="s">
        <v>36</v>
      </c>
      <c r="AK43" s="67" t="s">
        <v>36</v>
      </c>
      <c r="AL43" s="20" t="s">
        <v>36</v>
      </c>
      <c r="AM43" s="20"/>
      <c r="AN43" s="20"/>
      <c r="AO43" s="20">
        <f>COUNTIF(I43:AM43,"&gt;0")</f>
        <v>7</v>
      </c>
      <c r="AP43" s="50"/>
      <c r="AQ43" s="25">
        <f>SUM(I43:AM43)/7.5</f>
        <v>7</v>
      </c>
      <c r="AR43" s="25">
        <f>COUNTIF(I43:AM43,"h")</f>
        <v>0</v>
      </c>
      <c r="AS43" s="25">
        <f>COUNTIF(I43:AM43,"ik")</f>
        <v>0</v>
      </c>
      <c r="AT43" s="25">
        <f>COUNTIF(I43:AN43,"İZ")</f>
        <v>0</v>
      </c>
      <c r="AU43" s="25">
        <f>COUNTIF(J43:AN43,"R")</f>
        <v>0</v>
      </c>
      <c r="AV43" s="25">
        <f>COUNTIF(K43:AO43,"y")</f>
        <v>11</v>
      </c>
      <c r="AW43" s="25">
        <f>IF((AQ43+AR43+AS43+AT43)&gt;30,30,(AQ43+AR43+AS43+AT43))</f>
        <v>7</v>
      </c>
      <c r="AX43" s="25">
        <f>(AW43)*G43*7.5</f>
        <v>3266.6666666666665</v>
      </c>
      <c r="AY43" s="444"/>
      <c r="AZ43" s="438">
        <f>SUM(AX43:AX45)+AY43</f>
        <v>3266.6666666666665</v>
      </c>
      <c r="BA43" s="441">
        <v>3040</v>
      </c>
      <c r="BB43" s="414">
        <v>0</v>
      </c>
      <c r="BC43" s="414"/>
      <c r="BD43" s="133"/>
      <c r="BE43" s="420">
        <f>AZ43-BA43-BB43-BC43+BD43</f>
        <v>226.66666666666652</v>
      </c>
      <c r="BF43" s="450"/>
      <c r="BG43" s="490"/>
      <c r="BH43" s="494"/>
      <c r="BI43" s="486"/>
      <c r="BJ43" s="11"/>
      <c r="BK43" s="11"/>
    </row>
    <row r="44" spans="1:63" ht="15.75" thickTop="1" x14ac:dyDescent="0.25">
      <c r="A44" s="412"/>
      <c r="B44" s="412"/>
      <c r="C44" s="412"/>
      <c r="D44" s="412"/>
      <c r="E44" s="476"/>
      <c r="F44" s="430"/>
      <c r="G44" s="433"/>
      <c r="H44" s="83" t="s">
        <v>26</v>
      </c>
      <c r="I44" s="27"/>
      <c r="J44" s="27"/>
      <c r="K44" s="27"/>
      <c r="L44" s="27"/>
      <c r="M44" s="27"/>
      <c r="N44" s="27"/>
      <c r="O44" s="61"/>
      <c r="P44" s="27"/>
      <c r="Q44" s="27"/>
      <c r="R44" s="27"/>
      <c r="S44" s="27"/>
      <c r="T44" s="71"/>
      <c r="U44" s="71"/>
      <c r="V44" s="61"/>
      <c r="W44" s="27"/>
      <c r="X44" s="27"/>
      <c r="Y44" s="27"/>
      <c r="Z44" s="27"/>
      <c r="AA44" s="27"/>
      <c r="AB44" s="27"/>
      <c r="AC44" s="61"/>
      <c r="AD44" s="27"/>
      <c r="AE44" s="27"/>
      <c r="AF44" s="27"/>
      <c r="AG44" s="27"/>
      <c r="AH44" s="27"/>
      <c r="AI44" s="27"/>
      <c r="AJ44" s="61"/>
      <c r="AK44" s="61"/>
      <c r="AL44" s="27"/>
      <c r="AM44" s="27"/>
      <c r="AN44" s="32"/>
      <c r="AO44" s="20">
        <f>COUNTIF(I44:AM44,"&gt;7")</f>
        <v>0</v>
      </c>
      <c r="AP44" s="50"/>
      <c r="AQ44" s="33">
        <f>SUM(I44:AM44)</f>
        <v>0</v>
      </c>
      <c r="AR44" s="33"/>
      <c r="AS44" s="33"/>
      <c r="AT44" s="33"/>
      <c r="AU44" s="33"/>
      <c r="AV44" s="33"/>
      <c r="AW44" s="33">
        <f>AQ44*1.5</f>
        <v>0</v>
      </c>
      <c r="AX44" s="33">
        <f>AQ44*G43*1.5</f>
        <v>0</v>
      </c>
      <c r="AY44" s="445"/>
      <c r="AZ44" s="439"/>
      <c r="BA44" s="442"/>
      <c r="BB44" s="415"/>
      <c r="BC44" s="415"/>
      <c r="BD44" s="133"/>
      <c r="BE44" s="421"/>
      <c r="BF44" s="451"/>
      <c r="BG44" s="490"/>
      <c r="BH44" s="494"/>
      <c r="BI44" s="487"/>
      <c r="BJ44" s="11"/>
    </row>
    <row r="45" spans="1:63" x14ac:dyDescent="0.25">
      <c r="A45" s="412"/>
      <c r="B45" s="412"/>
      <c r="C45" s="412"/>
      <c r="D45" s="412"/>
      <c r="E45" s="476"/>
      <c r="F45" s="430"/>
      <c r="G45" s="433"/>
      <c r="H45" s="84" t="s">
        <v>27</v>
      </c>
      <c r="I45" s="28"/>
      <c r="J45" s="28"/>
      <c r="K45" s="28"/>
      <c r="L45" s="28"/>
      <c r="M45" s="28"/>
      <c r="N45" s="28"/>
      <c r="O45" s="62"/>
      <c r="P45" s="28"/>
      <c r="Q45" s="28"/>
      <c r="R45" s="28"/>
      <c r="S45" s="28"/>
      <c r="T45" s="28"/>
      <c r="U45" s="28"/>
      <c r="V45" s="62"/>
      <c r="W45" s="28"/>
      <c r="X45" s="28"/>
      <c r="Y45" s="28"/>
      <c r="Z45" s="28"/>
      <c r="AA45" s="49"/>
      <c r="AB45" s="28"/>
      <c r="AC45" s="62"/>
      <c r="AD45" s="28"/>
      <c r="AE45" s="28"/>
      <c r="AF45" s="28"/>
      <c r="AG45" s="28"/>
      <c r="AH45" s="28"/>
      <c r="AI45" s="28"/>
      <c r="AJ45" s="62"/>
      <c r="AK45" s="62"/>
      <c r="AL45" s="28"/>
      <c r="AM45" s="28"/>
      <c r="AN45" s="40"/>
      <c r="AO45" s="41"/>
      <c r="AP45" s="50"/>
      <c r="AQ45" s="33">
        <f>SUM(I45:AM45)</f>
        <v>0</v>
      </c>
      <c r="AR45" s="42"/>
      <c r="AS45" s="42"/>
      <c r="AT45" s="42"/>
      <c r="AU45" s="42"/>
      <c r="AV45" s="42"/>
      <c r="AW45" s="33">
        <f>AQ45*2</f>
        <v>0</v>
      </c>
      <c r="AX45" s="42">
        <f>AQ45*G43*2</f>
        <v>0</v>
      </c>
      <c r="AY45" s="445"/>
      <c r="AZ45" s="439"/>
      <c r="BA45" s="442"/>
      <c r="BB45" s="415"/>
      <c r="BC45" s="415"/>
      <c r="BD45" s="133"/>
      <c r="BE45" s="421"/>
      <c r="BF45" s="451"/>
      <c r="BG45" s="490"/>
      <c r="BH45" s="494"/>
      <c r="BI45" s="487"/>
      <c r="BJ45" s="11"/>
    </row>
    <row r="46" spans="1:63" ht="15.75" thickBot="1" x14ac:dyDescent="0.3">
      <c r="A46" s="413"/>
      <c r="B46" s="413"/>
      <c r="C46" s="413"/>
      <c r="D46" s="413"/>
      <c r="E46" s="477"/>
      <c r="F46" s="431"/>
      <c r="G46" s="434"/>
      <c r="H46" s="85"/>
      <c r="I46" s="51"/>
      <c r="J46" s="51"/>
      <c r="K46" s="51"/>
      <c r="L46" s="51"/>
      <c r="M46" s="51"/>
      <c r="N46" s="51"/>
      <c r="O46" s="64"/>
      <c r="P46" s="51"/>
      <c r="Q46" s="51"/>
      <c r="R46" s="51"/>
      <c r="S46" s="51"/>
      <c r="T46" s="51"/>
      <c r="U46" s="51"/>
      <c r="V46" s="64"/>
      <c r="W46" s="51"/>
      <c r="X46" s="51"/>
      <c r="Y46" s="51"/>
      <c r="Z46" s="51"/>
      <c r="AA46" s="51"/>
      <c r="AB46" s="51"/>
      <c r="AC46" s="64"/>
      <c r="AD46" s="51"/>
      <c r="AE46" s="51"/>
      <c r="AF46" s="51"/>
      <c r="AG46" s="51"/>
      <c r="AH46" s="51"/>
      <c r="AI46" s="51"/>
      <c r="AJ46" s="64"/>
      <c r="AK46" s="64"/>
      <c r="AL46" s="51"/>
      <c r="AM46" s="51"/>
      <c r="AN46" s="46" t="s">
        <v>28</v>
      </c>
      <c r="AO46" s="47">
        <f>AO43+AO44</f>
        <v>7</v>
      </c>
      <c r="AP46" s="50"/>
      <c r="AQ46" s="52"/>
      <c r="AR46" s="52"/>
      <c r="AS46" s="52"/>
      <c r="AT46" s="47"/>
      <c r="AU46" s="52"/>
      <c r="AV46" s="52"/>
      <c r="AW46" s="48"/>
      <c r="AX46" s="48"/>
      <c r="AY46" s="446"/>
      <c r="AZ46" s="440"/>
      <c r="BA46" s="443"/>
      <c r="BB46" s="416"/>
      <c r="BC46" s="416"/>
      <c r="BD46" s="133"/>
      <c r="BE46" s="422"/>
      <c r="BF46" s="452"/>
      <c r="BG46" s="493"/>
      <c r="BH46" s="495"/>
      <c r="BI46" s="488"/>
      <c r="BJ46" s="11"/>
    </row>
    <row r="47" spans="1:63" ht="15.6" customHeight="1" thickTop="1" thickBot="1" x14ac:dyDescent="0.3">
      <c r="A47" s="411"/>
      <c r="B47" s="411"/>
      <c r="C47" s="411"/>
      <c r="D47" s="411"/>
      <c r="E47" s="475" t="s">
        <v>68</v>
      </c>
      <c r="F47" s="429">
        <v>15000</v>
      </c>
      <c r="G47" s="432">
        <f>F47/225</f>
        <v>66.666666666666671</v>
      </c>
      <c r="H47" s="82" t="s">
        <v>25</v>
      </c>
      <c r="I47" s="20"/>
      <c r="J47" s="20"/>
      <c r="K47" s="20"/>
      <c r="L47" s="20"/>
      <c r="M47" s="21"/>
      <c r="N47" s="21"/>
      <c r="O47" s="65"/>
      <c r="P47" s="21"/>
      <c r="Q47" s="20"/>
      <c r="R47" s="21"/>
      <c r="S47" s="21"/>
      <c r="T47" s="21"/>
      <c r="U47" s="21"/>
      <c r="V47" s="101" t="s">
        <v>36</v>
      </c>
      <c r="W47" s="102" t="s">
        <v>36</v>
      </c>
      <c r="X47" s="102" t="s">
        <v>36</v>
      </c>
      <c r="Y47" s="102" t="s">
        <v>36</v>
      </c>
      <c r="Z47" s="102">
        <v>7.5</v>
      </c>
      <c r="AA47" s="102">
        <v>7.5</v>
      </c>
      <c r="AB47" s="102">
        <v>7.5</v>
      </c>
      <c r="AC47" s="101">
        <v>7.5</v>
      </c>
      <c r="AD47" s="102">
        <v>7.5</v>
      </c>
      <c r="AE47" s="102" t="s">
        <v>36</v>
      </c>
      <c r="AF47" s="102">
        <v>4</v>
      </c>
      <c r="AG47" s="102">
        <v>3.41</v>
      </c>
      <c r="AH47" s="102">
        <v>7.5</v>
      </c>
      <c r="AI47" s="102">
        <v>7.5</v>
      </c>
      <c r="AJ47" s="95">
        <v>7.5</v>
      </c>
      <c r="AK47" s="95">
        <v>7.5</v>
      </c>
      <c r="AL47" s="102" t="s">
        <v>61</v>
      </c>
      <c r="AM47" s="102">
        <v>7.5</v>
      </c>
      <c r="AN47" s="20"/>
      <c r="AO47" s="20">
        <f>COUNTIF(I47:AM47,"&gt;0")</f>
        <v>12</v>
      </c>
      <c r="AP47" s="435"/>
      <c r="AQ47" s="25">
        <f>SUM(I47:AM47)/7.5</f>
        <v>10.988</v>
      </c>
      <c r="AR47" s="25">
        <f>COUNTIF(I47:AM47,"h")</f>
        <v>1</v>
      </c>
      <c r="AS47" s="25">
        <f>COUNTIF(I47:AM47,"ik")</f>
        <v>0</v>
      </c>
      <c r="AT47" s="25">
        <f>COUNTIF(I47:AN47,"İZ")</f>
        <v>0</v>
      </c>
      <c r="AU47" s="25">
        <f>COUNTIF(J47:AN47,"R")</f>
        <v>0</v>
      </c>
      <c r="AV47" s="25">
        <f>COUNTIF(K47:AO47,"y")</f>
        <v>5</v>
      </c>
      <c r="AW47" s="25">
        <f>IF((AQ47+AR47+AS47+AT47)&gt;30,30,(AQ47+AR47+AS47+AT47))</f>
        <v>11.988</v>
      </c>
      <c r="AX47" s="25">
        <f>(AW47)*G47*7.5</f>
        <v>5994</v>
      </c>
      <c r="AY47" s="414"/>
      <c r="AZ47" s="438">
        <f>SUM(AX47:AX49)+AY47</f>
        <v>5994</v>
      </c>
      <c r="BA47" s="441">
        <v>4941</v>
      </c>
      <c r="BB47" s="414">
        <v>0</v>
      </c>
      <c r="BC47" s="414"/>
      <c r="BD47" s="417">
        <v>780</v>
      </c>
      <c r="BE47" s="420">
        <f>AZ47-BA47-BB47-BC47+BD47</f>
        <v>1833</v>
      </c>
      <c r="BF47" s="423"/>
      <c r="BG47" s="415"/>
      <c r="BH47" s="473"/>
      <c r="BI47" s="441"/>
      <c r="BJ47" s="11"/>
      <c r="BK47" s="11"/>
    </row>
    <row r="48" spans="1:63" ht="15" customHeight="1" thickTop="1" x14ac:dyDescent="0.25">
      <c r="A48" s="412"/>
      <c r="B48" s="412"/>
      <c r="C48" s="412"/>
      <c r="D48" s="412"/>
      <c r="E48" s="476"/>
      <c r="F48" s="430"/>
      <c r="G48" s="433"/>
      <c r="H48" s="83" t="s">
        <v>26</v>
      </c>
      <c r="I48" s="27"/>
      <c r="J48" s="27"/>
      <c r="K48" s="27"/>
      <c r="L48" s="27"/>
      <c r="M48" s="27"/>
      <c r="N48" s="27"/>
      <c r="O48" s="61"/>
      <c r="P48" s="27"/>
      <c r="Q48" s="27"/>
      <c r="R48" s="27"/>
      <c r="S48" s="27"/>
      <c r="T48" s="27"/>
      <c r="U48" s="27"/>
      <c r="V48" s="61"/>
      <c r="W48" s="27"/>
      <c r="X48" s="27"/>
      <c r="Y48" s="27"/>
      <c r="Z48" s="27"/>
      <c r="AA48" s="27"/>
      <c r="AB48" s="27"/>
      <c r="AC48" s="61"/>
      <c r="AD48" s="27"/>
      <c r="AE48" s="27"/>
      <c r="AF48" s="27"/>
      <c r="AG48" s="27"/>
      <c r="AH48" s="27"/>
      <c r="AI48" s="27"/>
      <c r="AJ48" s="61"/>
      <c r="AK48" s="30"/>
      <c r="AL48" s="27"/>
      <c r="AM48" s="27"/>
      <c r="AN48" s="32"/>
      <c r="AO48" s="20">
        <f>COUNTIF(I48:AM48,"&gt;7")</f>
        <v>0</v>
      </c>
      <c r="AP48" s="436"/>
      <c r="AQ48" s="33">
        <f>SUM(I48:AM48)</f>
        <v>0</v>
      </c>
      <c r="AR48" s="33"/>
      <c r="AS48" s="33"/>
      <c r="AT48" s="33"/>
      <c r="AU48" s="33"/>
      <c r="AV48" s="33"/>
      <c r="AW48" s="33">
        <f>AQ48*1.5</f>
        <v>0</v>
      </c>
      <c r="AX48" s="33">
        <f>AQ48*G47*1.5</f>
        <v>0</v>
      </c>
      <c r="AY48" s="415"/>
      <c r="AZ48" s="439"/>
      <c r="BA48" s="442"/>
      <c r="BB48" s="415"/>
      <c r="BC48" s="415"/>
      <c r="BD48" s="418"/>
      <c r="BE48" s="421"/>
      <c r="BF48" s="424"/>
      <c r="BG48" s="415"/>
      <c r="BH48" s="473"/>
      <c r="BI48" s="442"/>
      <c r="BJ48" s="11"/>
    </row>
    <row r="49" spans="1:63" ht="14.45" customHeight="1" x14ac:dyDescent="0.25">
      <c r="A49" s="412"/>
      <c r="B49" s="412"/>
      <c r="C49" s="412"/>
      <c r="D49" s="412"/>
      <c r="E49" s="476"/>
      <c r="F49" s="430"/>
      <c r="G49" s="433"/>
      <c r="H49" s="84" t="s">
        <v>27</v>
      </c>
      <c r="I49" s="28"/>
      <c r="J49" s="28"/>
      <c r="K49" s="28"/>
      <c r="L49" s="28"/>
      <c r="M49" s="28"/>
      <c r="N49" s="28"/>
      <c r="O49" s="62"/>
      <c r="P49" s="28"/>
      <c r="Q49" s="28"/>
      <c r="R49" s="28"/>
      <c r="S49" s="28"/>
      <c r="T49" s="28"/>
      <c r="U49" s="28"/>
      <c r="V49" s="62"/>
      <c r="W49" s="28"/>
      <c r="X49" s="28"/>
      <c r="Y49" s="28"/>
      <c r="Z49" s="28"/>
      <c r="AA49" s="28"/>
      <c r="AB49" s="28"/>
      <c r="AC49" s="62"/>
      <c r="AD49" s="28"/>
      <c r="AE49" s="28"/>
      <c r="AF49" s="28"/>
      <c r="AG49" s="28"/>
      <c r="AH49" s="28"/>
      <c r="AI49" s="28"/>
      <c r="AJ49" s="62"/>
      <c r="AK49" s="38"/>
      <c r="AL49" s="28"/>
      <c r="AM49" s="28"/>
      <c r="AN49" s="40"/>
      <c r="AO49" s="41"/>
      <c r="AP49" s="436"/>
      <c r="AQ49" s="33">
        <f>SUM(I49:AM49)</f>
        <v>0</v>
      </c>
      <c r="AR49" s="42"/>
      <c r="AS49" s="42"/>
      <c r="AT49" s="42"/>
      <c r="AU49" s="42"/>
      <c r="AV49" s="42"/>
      <c r="AW49" s="33">
        <f>AQ49*2</f>
        <v>0</v>
      </c>
      <c r="AX49" s="42">
        <f>AQ49*G47*2</f>
        <v>0</v>
      </c>
      <c r="AY49" s="415"/>
      <c r="AZ49" s="439"/>
      <c r="BA49" s="442"/>
      <c r="BB49" s="415"/>
      <c r="BC49" s="415"/>
      <c r="BD49" s="418"/>
      <c r="BE49" s="421"/>
      <c r="BF49" s="424"/>
      <c r="BG49" s="415"/>
      <c r="BH49" s="473"/>
      <c r="BI49" s="442"/>
      <c r="BJ49" s="11"/>
    </row>
    <row r="50" spans="1:63" ht="15" customHeight="1" thickBot="1" x14ac:dyDescent="0.3">
      <c r="A50" s="413"/>
      <c r="B50" s="413"/>
      <c r="C50" s="413"/>
      <c r="D50" s="413"/>
      <c r="E50" s="477"/>
      <c r="F50" s="431"/>
      <c r="G50" s="434"/>
      <c r="H50" s="85"/>
      <c r="I50" s="44"/>
      <c r="J50" s="44"/>
      <c r="K50" s="44"/>
      <c r="L50" s="44"/>
      <c r="M50" s="44"/>
      <c r="N50" s="44"/>
      <c r="O50" s="63"/>
      <c r="P50" s="44"/>
      <c r="Q50" s="44"/>
      <c r="R50" s="44"/>
      <c r="S50" s="44"/>
      <c r="T50" s="44"/>
      <c r="U50" s="44"/>
      <c r="V50" s="63"/>
      <c r="W50" s="44"/>
      <c r="X50" s="44"/>
      <c r="Y50" s="44"/>
      <c r="Z50" s="44"/>
      <c r="AA50" s="44"/>
      <c r="AB50" s="44"/>
      <c r="AC50" s="63"/>
      <c r="AD50" s="44"/>
      <c r="AE50" s="44"/>
      <c r="AF50" s="44"/>
      <c r="AG50" s="44"/>
      <c r="AH50" s="44"/>
      <c r="AI50" s="44"/>
      <c r="AJ50" s="63"/>
      <c r="AK50" s="44"/>
      <c r="AL50" s="44"/>
      <c r="AM50" s="44"/>
      <c r="AN50" s="46" t="s">
        <v>28</v>
      </c>
      <c r="AO50" s="47">
        <f>AO47+AO48</f>
        <v>12</v>
      </c>
      <c r="AP50" s="437"/>
      <c r="AQ50" s="48"/>
      <c r="AR50" s="48"/>
      <c r="AS50" s="48"/>
      <c r="AT50" s="47"/>
      <c r="AU50" s="48"/>
      <c r="AV50" s="48"/>
      <c r="AW50" s="48"/>
      <c r="AX50" s="48"/>
      <c r="AY50" s="416"/>
      <c r="AZ50" s="440"/>
      <c r="BA50" s="443"/>
      <c r="BB50" s="416"/>
      <c r="BC50" s="416"/>
      <c r="BD50" s="419"/>
      <c r="BE50" s="422"/>
      <c r="BF50" s="425"/>
      <c r="BG50" s="416"/>
      <c r="BH50" s="474"/>
      <c r="BI50" s="443"/>
      <c r="BJ50" s="11"/>
    </row>
    <row r="51" spans="1:63" ht="16.5" thickTop="1" thickBot="1" x14ac:dyDescent="0.3">
      <c r="A51" s="411"/>
      <c r="B51" s="411"/>
      <c r="C51" s="411"/>
      <c r="D51" s="411"/>
      <c r="E51" s="426"/>
      <c r="F51" s="429"/>
      <c r="G51" s="432">
        <f>F51/225</f>
        <v>0</v>
      </c>
      <c r="H51" s="82" t="s">
        <v>25</v>
      </c>
      <c r="I51" s="20"/>
      <c r="J51" s="20"/>
      <c r="K51" s="20"/>
      <c r="L51" s="20"/>
      <c r="M51" s="21"/>
      <c r="N51" s="21"/>
      <c r="O51" s="65"/>
      <c r="P51" s="21"/>
      <c r="Q51" s="20"/>
      <c r="R51" s="21"/>
      <c r="S51" s="21"/>
      <c r="T51" s="21"/>
      <c r="U51" s="21"/>
      <c r="V51" s="65"/>
      <c r="W51" s="21"/>
      <c r="X51" s="20"/>
      <c r="Y51" s="21"/>
      <c r="Z51" s="21"/>
      <c r="AA51" s="20"/>
      <c r="AB51" s="20"/>
      <c r="AC51" s="60"/>
      <c r="AD51" s="20"/>
      <c r="AE51" s="20"/>
      <c r="AF51" s="20"/>
      <c r="AG51" s="20"/>
      <c r="AH51" s="20"/>
      <c r="AI51" s="20"/>
      <c r="AJ51" s="67"/>
      <c r="AK51" s="20"/>
      <c r="AL51" s="20"/>
      <c r="AM51" s="20"/>
      <c r="AN51" s="20"/>
      <c r="AO51" s="20">
        <f>COUNTIF(I51:AM51,"&gt;0")</f>
        <v>0</v>
      </c>
      <c r="AP51" s="435"/>
      <c r="AQ51" s="25">
        <f>SUM(I51:AM51)/7.5</f>
        <v>0</v>
      </c>
      <c r="AR51" s="25">
        <f>COUNTIF(I51:AM51,"h")</f>
        <v>0</v>
      </c>
      <c r="AS51" s="25">
        <f>COUNTIF(I51:AM51,"ik")</f>
        <v>0</v>
      </c>
      <c r="AT51" s="25">
        <f>COUNTIF(I51:AN51,"İZ")</f>
        <v>0</v>
      </c>
      <c r="AU51" s="25">
        <f>COUNTIF(J51:AN51,"R")</f>
        <v>0</v>
      </c>
      <c r="AV51" s="25">
        <f>COUNTIF(K51:AO51,"y")</f>
        <v>0</v>
      </c>
      <c r="AW51" s="25">
        <f>IF((AQ51+AR51+AS51+AT51)&gt;30,30,(AQ51+AR51+AS51+AT51))</f>
        <v>0</v>
      </c>
      <c r="AX51" s="25">
        <f>(AW51)*G51*7.5</f>
        <v>0</v>
      </c>
      <c r="AY51" s="414"/>
      <c r="AZ51" s="438">
        <f>SUM(AX51:AX53)+AY51</f>
        <v>0</v>
      </c>
      <c r="BA51" s="441"/>
      <c r="BB51" s="414">
        <v>0</v>
      </c>
      <c r="BC51" s="414"/>
      <c r="BD51" s="417"/>
      <c r="BE51" s="420">
        <f>AZ51-BA51-BB51-BC51+BD51</f>
        <v>0</v>
      </c>
      <c r="BF51" s="423"/>
      <c r="BG51" s="414"/>
      <c r="BH51" s="423"/>
      <c r="BI51" s="441"/>
      <c r="BJ51" s="11"/>
      <c r="BK51" s="11"/>
    </row>
    <row r="52" spans="1:63" ht="15.75" thickTop="1" x14ac:dyDescent="0.25">
      <c r="A52" s="412"/>
      <c r="B52" s="412"/>
      <c r="C52" s="412"/>
      <c r="D52" s="412"/>
      <c r="E52" s="427"/>
      <c r="F52" s="430"/>
      <c r="G52" s="433"/>
      <c r="H52" s="83" t="s">
        <v>26</v>
      </c>
      <c r="I52" s="27"/>
      <c r="J52" s="27"/>
      <c r="K52" s="27"/>
      <c r="L52" s="27"/>
      <c r="M52" s="27"/>
      <c r="N52" s="27"/>
      <c r="O52" s="61"/>
      <c r="P52" s="27"/>
      <c r="Q52" s="27"/>
      <c r="R52" s="27"/>
      <c r="S52" s="27"/>
      <c r="T52" s="27"/>
      <c r="U52" s="27"/>
      <c r="V52" s="61"/>
      <c r="W52" s="27"/>
      <c r="X52" s="27"/>
      <c r="Y52" s="27"/>
      <c r="Z52" s="27"/>
      <c r="AA52" s="27"/>
      <c r="AB52" s="27"/>
      <c r="AC52" s="61"/>
      <c r="AD52" s="27"/>
      <c r="AE52" s="27"/>
      <c r="AF52" s="27"/>
      <c r="AG52" s="27"/>
      <c r="AH52" s="27"/>
      <c r="AI52" s="27"/>
      <c r="AJ52" s="61"/>
      <c r="AK52" s="30"/>
      <c r="AL52" s="27"/>
      <c r="AM52" s="27"/>
      <c r="AN52" s="32"/>
      <c r="AO52" s="20">
        <f>COUNTIF(I52:AM52,"&gt;7")</f>
        <v>0</v>
      </c>
      <c r="AP52" s="436"/>
      <c r="AQ52" s="33">
        <f>SUM(I52:AM52)</f>
        <v>0</v>
      </c>
      <c r="AR52" s="33"/>
      <c r="AS52" s="33"/>
      <c r="AT52" s="33"/>
      <c r="AU52" s="33"/>
      <c r="AV52" s="33"/>
      <c r="AW52" s="33">
        <f>AQ52*1.5</f>
        <v>0</v>
      </c>
      <c r="AX52" s="33">
        <f>AQ52*G51*1.5</f>
        <v>0</v>
      </c>
      <c r="AY52" s="415"/>
      <c r="AZ52" s="439"/>
      <c r="BA52" s="442"/>
      <c r="BB52" s="415"/>
      <c r="BC52" s="415"/>
      <c r="BD52" s="418"/>
      <c r="BE52" s="421"/>
      <c r="BF52" s="424"/>
      <c r="BG52" s="415"/>
      <c r="BH52" s="424"/>
      <c r="BI52" s="442"/>
      <c r="BJ52" s="11"/>
    </row>
    <row r="53" spans="1:63" x14ac:dyDescent="0.25">
      <c r="A53" s="412"/>
      <c r="B53" s="412"/>
      <c r="C53" s="412"/>
      <c r="D53" s="412"/>
      <c r="E53" s="427"/>
      <c r="F53" s="430"/>
      <c r="G53" s="433"/>
      <c r="H53" s="84" t="s">
        <v>27</v>
      </c>
      <c r="I53" s="28"/>
      <c r="J53" s="28"/>
      <c r="K53" s="28"/>
      <c r="L53" s="28"/>
      <c r="M53" s="28"/>
      <c r="N53" s="28"/>
      <c r="O53" s="62"/>
      <c r="P53" s="28"/>
      <c r="Q53" s="28"/>
      <c r="R53" s="28"/>
      <c r="S53" s="28"/>
      <c r="T53" s="28"/>
      <c r="U53" s="28"/>
      <c r="V53" s="62"/>
      <c r="W53" s="28"/>
      <c r="X53" s="28"/>
      <c r="Y53" s="28"/>
      <c r="Z53" s="28"/>
      <c r="AA53" s="49"/>
      <c r="AB53" s="28"/>
      <c r="AC53" s="62"/>
      <c r="AD53" s="28"/>
      <c r="AE53" s="28"/>
      <c r="AF53" s="28"/>
      <c r="AG53" s="28"/>
      <c r="AH53" s="28"/>
      <c r="AI53" s="28"/>
      <c r="AJ53" s="62"/>
      <c r="AK53" s="38"/>
      <c r="AL53" s="28"/>
      <c r="AM53" s="28"/>
      <c r="AN53" s="40"/>
      <c r="AO53" s="41"/>
      <c r="AP53" s="436"/>
      <c r="AQ53" s="33">
        <f>SUM(I53:AM53)</f>
        <v>0</v>
      </c>
      <c r="AR53" s="42"/>
      <c r="AS53" s="42"/>
      <c r="AT53" s="42"/>
      <c r="AU53" s="42"/>
      <c r="AV53" s="42"/>
      <c r="AW53" s="33">
        <f>AQ53*2</f>
        <v>0</v>
      </c>
      <c r="AX53" s="42">
        <f>AQ53*G51*2</f>
        <v>0</v>
      </c>
      <c r="AY53" s="415"/>
      <c r="AZ53" s="439"/>
      <c r="BA53" s="442"/>
      <c r="BB53" s="415"/>
      <c r="BC53" s="415"/>
      <c r="BD53" s="418"/>
      <c r="BE53" s="421"/>
      <c r="BF53" s="424"/>
      <c r="BG53" s="415"/>
      <c r="BH53" s="424"/>
      <c r="BI53" s="442"/>
      <c r="BJ53" s="11"/>
    </row>
    <row r="54" spans="1:63" ht="15.75" thickBot="1" x14ac:dyDescent="0.3">
      <c r="A54" s="413"/>
      <c r="B54" s="413"/>
      <c r="C54" s="413"/>
      <c r="D54" s="413"/>
      <c r="E54" s="428"/>
      <c r="F54" s="431"/>
      <c r="G54" s="434"/>
      <c r="H54" s="85"/>
      <c r="I54" s="44"/>
      <c r="J54" s="44"/>
      <c r="K54" s="44"/>
      <c r="L54" s="44"/>
      <c r="M54" s="44"/>
      <c r="N54" s="44"/>
      <c r="O54" s="63"/>
      <c r="P54" s="44"/>
      <c r="Q54" s="44"/>
      <c r="R54" s="44"/>
      <c r="S54" s="44"/>
      <c r="T54" s="44"/>
      <c r="U54" s="44"/>
      <c r="V54" s="63"/>
      <c r="W54" s="44"/>
      <c r="X54" s="44"/>
      <c r="Y54" s="44"/>
      <c r="Z54" s="44"/>
      <c r="AA54" s="44"/>
      <c r="AB54" s="44"/>
      <c r="AC54" s="63"/>
      <c r="AD54" s="44"/>
      <c r="AE54" s="44"/>
      <c r="AF54" s="44"/>
      <c r="AG54" s="44"/>
      <c r="AH54" s="44"/>
      <c r="AI54" s="44"/>
      <c r="AJ54" s="63"/>
      <c r="AK54" s="44"/>
      <c r="AL54" s="44"/>
      <c r="AM54" s="44"/>
      <c r="AN54" s="46" t="s">
        <v>28</v>
      </c>
      <c r="AO54" s="47">
        <f>AO51+AO52</f>
        <v>0</v>
      </c>
      <c r="AP54" s="437"/>
      <c r="AQ54" s="48"/>
      <c r="AR54" s="48"/>
      <c r="AS54" s="48"/>
      <c r="AT54" s="47"/>
      <c r="AU54" s="48"/>
      <c r="AV54" s="48"/>
      <c r="AW54" s="48"/>
      <c r="AX54" s="48"/>
      <c r="AY54" s="416"/>
      <c r="AZ54" s="440"/>
      <c r="BA54" s="443"/>
      <c r="BB54" s="416"/>
      <c r="BC54" s="416"/>
      <c r="BD54" s="419"/>
      <c r="BE54" s="422"/>
      <c r="BF54" s="425"/>
      <c r="BG54" s="416"/>
      <c r="BH54" s="425"/>
      <c r="BI54" s="443"/>
      <c r="BJ54" s="11"/>
    </row>
    <row r="55" spans="1:63" ht="16.5" thickTop="1" thickBot="1" x14ac:dyDescent="0.3">
      <c r="A55" s="411"/>
      <c r="B55" s="411"/>
      <c r="C55" s="411"/>
      <c r="D55" s="411"/>
      <c r="E55" s="426"/>
      <c r="F55" s="429"/>
      <c r="G55" s="432">
        <f>F55/225</f>
        <v>0</v>
      </c>
      <c r="H55" s="82" t="s">
        <v>25</v>
      </c>
      <c r="I55" s="20"/>
      <c r="J55" s="20"/>
      <c r="K55" s="20"/>
      <c r="L55" s="20"/>
      <c r="M55" s="20"/>
      <c r="N55" s="20"/>
      <c r="O55" s="60"/>
      <c r="P55" s="20"/>
      <c r="Q55" s="20"/>
      <c r="R55" s="20"/>
      <c r="S55" s="20"/>
      <c r="T55" s="20"/>
      <c r="U55" s="20"/>
      <c r="V55" s="60"/>
      <c r="W55" s="20"/>
      <c r="X55" s="20"/>
      <c r="Y55" s="20"/>
      <c r="Z55" s="20"/>
      <c r="AA55" s="20"/>
      <c r="AB55" s="20"/>
      <c r="AC55" s="60"/>
      <c r="AD55" s="20"/>
      <c r="AE55" s="20"/>
      <c r="AF55" s="20"/>
      <c r="AG55" s="20"/>
      <c r="AH55" s="20"/>
      <c r="AI55" s="20"/>
      <c r="AJ55" s="60"/>
      <c r="AK55" s="20"/>
      <c r="AL55" s="20"/>
      <c r="AM55" s="20"/>
      <c r="AN55" s="20"/>
      <c r="AO55" s="20">
        <f>COUNTIF(I55:AM55,"&gt;0")</f>
        <v>0</v>
      </c>
      <c r="AP55" s="435"/>
      <c r="AQ55" s="25">
        <f>SUM(I55:AM55)/7.5</f>
        <v>0</v>
      </c>
      <c r="AR55" s="25">
        <f>COUNTIF(I55:AM55,"h")</f>
        <v>0</v>
      </c>
      <c r="AS55" s="25">
        <f>COUNTIF(I55:AM55,"ik")</f>
        <v>0</v>
      </c>
      <c r="AT55" s="25">
        <f>COUNTIF(I55:AN55,"İZ")</f>
        <v>0</v>
      </c>
      <c r="AU55" s="25">
        <f>COUNTIF(J55:AN55,"R")</f>
        <v>0</v>
      </c>
      <c r="AV55" s="25">
        <f>COUNTIF(K55:AO55,"y")</f>
        <v>0</v>
      </c>
      <c r="AW55" s="25">
        <f>IF((AQ55+AR55+AS55+AT55)&gt;30,30,(AQ55+AR55+AS55+AT55))</f>
        <v>0</v>
      </c>
      <c r="AX55" s="25">
        <f>(AW55)*G55*7.5</f>
        <v>0</v>
      </c>
      <c r="AY55" s="414"/>
      <c r="AZ55" s="438">
        <f>SUM(AX55:AX57)+AY55</f>
        <v>0</v>
      </c>
      <c r="BA55" s="441"/>
      <c r="BB55" s="414">
        <v>0</v>
      </c>
      <c r="BC55" s="414"/>
      <c r="BD55" s="417"/>
      <c r="BE55" s="420">
        <f>AZ55-BA55-BB55-BC55+BD55</f>
        <v>0</v>
      </c>
      <c r="BF55" s="423"/>
      <c r="BG55" s="414"/>
      <c r="BH55" s="423"/>
      <c r="BI55" s="441"/>
      <c r="BJ55" s="11"/>
      <c r="BK55" s="11"/>
    </row>
    <row r="56" spans="1:63" ht="15.75" thickTop="1" x14ac:dyDescent="0.25">
      <c r="A56" s="412"/>
      <c r="B56" s="412"/>
      <c r="C56" s="412"/>
      <c r="D56" s="412"/>
      <c r="E56" s="427"/>
      <c r="F56" s="430"/>
      <c r="G56" s="433"/>
      <c r="H56" s="83" t="s">
        <v>26</v>
      </c>
      <c r="I56" s="27"/>
      <c r="J56" s="27"/>
      <c r="K56" s="27"/>
      <c r="L56" s="27"/>
      <c r="M56" s="27"/>
      <c r="N56" s="27"/>
      <c r="O56" s="61"/>
      <c r="P56" s="27"/>
      <c r="Q56" s="27"/>
      <c r="R56" s="27"/>
      <c r="S56" s="27"/>
      <c r="T56" s="27"/>
      <c r="U56" s="27"/>
      <c r="V56" s="61"/>
      <c r="W56" s="27"/>
      <c r="X56" s="27"/>
      <c r="Y56" s="27"/>
      <c r="Z56" s="27"/>
      <c r="AA56" s="27"/>
      <c r="AB56" s="27"/>
      <c r="AC56" s="61"/>
      <c r="AD56" s="27"/>
      <c r="AE56" s="27"/>
      <c r="AF56" s="27"/>
      <c r="AG56" s="27"/>
      <c r="AH56" s="27"/>
      <c r="AI56" s="27"/>
      <c r="AJ56" s="61"/>
      <c r="AK56" s="30"/>
      <c r="AL56" s="27"/>
      <c r="AM56" s="27"/>
      <c r="AN56" s="32"/>
      <c r="AO56" s="20">
        <f>COUNTIF(I56:AM56,"&gt;7")</f>
        <v>0</v>
      </c>
      <c r="AP56" s="436"/>
      <c r="AQ56" s="33">
        <f>SUM(I56:AM56)</f>
        <v>0</v>
      </c>
      <c r="AR56" s="33"/>
      <c r="AS56" s="33"/>
      <c r="AT56" s="33"/>
      <c r="AU56" s="33"/>
      <c r="AV56" s="33"/>
      <c r="AW56" s="33">
        <f>AQ56*1.5</f>
        <v>0</v>
      </c>
      <c r="AX56" s="33">
        <f>AQ56*G55*1.5</f>
        <v>0</v>
      </c>
      <c r="AY56" s="415"/>
      <c r="AZ56" s="439"/>
      <c r="BA56" s="442"/>
      <c r="BB56" s="415"/>
      <c r="BC56" s="415"/>
      <c r="BD56" s="418"/>
      <c r="BE56" s="421"/>
      <c r="BF56" s="424"/>
      <c r="BG56" s="415"/>
      <c r="BH56" s="424"/>
      <c r="BI56" s="442"/>
      <c r="BJ56" s="11"/>
    </row>
    <row r="57" spans="1:63" x14ac:dyDescent="0.25">
      <c r="A57" s="412"/>
      <c r="B57" s="412"/>
      <c r="C57" s="412"/>
      <c r="D57" s="412"/>
      <c r="E57" s="427"/>
      <c r="F57" s="430"/>
      <c r="G57" s="433"/>
      <c r="H57" s="84" t="s">
        <v>27</v>
      </c>
      <c r="I57" s="28"/>
      <c r="J57" s="28"/>
      <c r="K57" s="28"/>
      <c r="L57" s="28"/>
      <c r="M57" s="28"/>
      <c r="N57" s="28"/>
      <c r="O57" s="62"/>
      <c r="P57" s="28"/>
      <c r="Q57" s="28"/>
      <c r="R57" s="28"/>
      <c r="S57" s="28"/>
      <c r="T57" s="28"/>
      <c r="U57" s="28"/>
      <c r="V57" s="62"/>
      <c r="W57" s="28"/>
      <c r="X57" s="28"/>
      <c r="Y57" s="28"/>
      <c r="Z57" s="28"/>
      <c r="AA57" s="49"/>
      <c r="AB57" s="28"/>
      <c r="AC57" s="62"/>
      <c r="AD57" s="28"/>
      <c r="AE57" s="28"/>
      <c r="AF57" s="28"/>
      <c r="AG57" s="28"/>
      <c r="AH57" s="28"/>
      <c r="AI57" s="28"/>
      <c r="AJ57" s="62"/>
      <c r="AK57" s="38"/>
      <c r="AL57" s="28"/>
      <c r="AM57" s="28"/>
      <c r="AN57" s="40"/>
      <c r="AO57" s="41"/>
      <c r="AP57" s="436"/>
      <c r="AQ57" s="33">
        <f>SUM(I57:AM57)</f>
        <v>0</v>
      </c>
      <c r="AR57" s="42"/>
      <c r="AS57" s="42"/>
      <c r="AT57" s="42"/>
      <c r="AU57" s="42"/>
      <c r="AV57" s="42"/>
      <c r="AW57" s="33">
        <f>AQ57*2</f>
        <v>0</v>
      </c>
      <c r="AX57" s="42">
        <f>AQ57*G55*2</f>
        <v>0</v>
      </c>
      <c r="AY57" s="415"/>
      <c r="AZ57" s="439"/>
      <c r="BA57" s="442"/>
      <c r="BB57" s="415"/>
      <c r="BC57" s="415"/>
      <c r="BD57" s="418"/>
      <c r="BE57" s="421"/>
      <c r="BF57" s="424"/>
      <c r="BG57" s="415"/>
      <c r="BH57" s="424"/>
      <c r="BI57" s="442"/>
      <c r="BJ57" s="11"/>
    </row>
    <row r="58" spans="1:63" ht="15.75" thickBot="1" x14ac:dyDescent="0.3">
      <c r="A58" s="413"/>
      <c r="B58" s="413"/>
      <c r="C58" s="413"/>
      <c r="D58" s="413"/>
      <c r="E58" s="428"/>
      <c r="F58" s="431"/>
      <c r="G58" s="434"/>
      <c r="H58" s="85"/>
      <c r="I58" s="44"/>
      <c r="J58" s="44"/>
      <c r="K58" s="44"/>
      <c r="L58" s="44"/>
      <c r="M58" s="44"/>
      <c r="N58" s="44"/>
      <c r="O58" s="63"/>
      <c r="P58" s="44"/>
      <c r="Q58" s="44"/>
      <c r="R58" s="44"/>
      <c r="S58" s="44"/>
      <c r="T58" s="44"/>
      <c r="U58" s="44"/>
      <c r="V58" s="63"/>
      <c r="W58" s="44"/>
      <c r="X58" s="44"/>
      <c r="Y58" s="44"/>
      <c r="Z58" s="44"/>
      <c r="AA58" s="44"/>
      <c r="AB58" s="44"/>
      <c r="AC58" s="63"/>
      <c r="AD58" s="44"/>
      <c r="AE58" s="44"/>
      <c r="AF58" s="44"/>
      <c r="AG58" s="44"/>
      <c r="AH58" s="44"/>
      <c r="AI58" s="44"/>
      <c r="AJ58" s="63"/>
      <c r="AK58" s="44"/>
      <c r="AL58" s="44"/>
      <c r="AM58" s="44"/>
      <c r="AN58" s="46" t="s">
        <v>28</v>
      </c>
      <c r="AO58" s="47">
        <f>AO55+AO56</f>
        <v>0</v>
      </c>
      <c r="AP58" s="437"/>
      <c r="AQ58" s="48"/>
      <c r="AR58" s="48"/>
      <c r="AS58" s="48"/>
      <c r="AT58" s="47"/>
      <c r="AU58" s="48"/>
      <c r="AV58" s="48"/>
      <c r="AW58" s="48"/>
      <c r="AX58" s="48"/>
      <c r="AY58" s="416"/>
      <c r="AZ58" s="440"/>
      <c r="BA58" s="443"/>
      <c r="BB58" s="416"/>
      <c r="BC58" s="416"/>
      <c r="BD58" s="419"/>
      <c r="BE58" s="422"/>
      <c r="BF58" s="425"/>
      <c r="BG58" s="416"/>
      <c r="BH58" s="425"/>
      <c r="BI58" s="443"/>
      <c r="BJ58" s="11"/>
    </row>
    <row r="59" spans="1:63" ht="16.5" thickTop="1" thickBot="1" x14ac:dyDescent="0.3">
      <c r="A59" s="411"/>
      <c r="B59" s="411"/>
      <c r="C59" s="411"/>
      <c r="D59" s="411"/>
      <c r="E59" s="426"/>
      <c r="F59" s="429"/>
      <c r="G59" s="432">
        <f>F59/225</f>
        <v>0</v>
      </c>
      <c r="H59" s="82" t="s">
        <v>25</v>
      </c>
      <c r="I59" s="20"/>
      <c r="J59" s="20"/>
      <c r="K59" s="20"/>
      <c r="L59" s="20"/>
      <c r="M59" s="20"/>
      <c r="N59" s="20"/>
      <c r="O59" s="60"/>
      <c r="P59" s="20"/>
      <c r="Q59" s="20"/>
      <c r="R59" s="20"/>
      <c r="S59" s="20"/>
      <c r="T59" s="20"/>
      <c r="U59" s="20"/>
      <c r="V59" s="60"/>
      <c r="W59" s="20"/>
      <c r="X59" s="20"/>
      <c r="Y59" s="20"/>
      <c r="Z59" s="20"/>
      <c r="AA59" s="20"/>
      <c r="AB59" s="20"/>
      <c r="AC59" s="60"/>
      <c r="AD59" s="20"/>
      <c r="AE59" s="20"/>
      <c r="AF59" s="20"/>
      <c r="AG59" s="20"/>
      <c r="AH59" s="20"/>
      <c r="AI59" s="20"/>
      <c r="AJ59" s="60"/>
      <c r="AK59" s="20"/>
      <c r="AL59" s="20"/>
      <c r="AM59" s="20"/>
      <c r="AN59" s="20"/>
      <c r="AO59" s="20">
        <f>COUNTIF(I59:AM59,"&gt;0")</f>
        <v>0</v>
      </c>
      <c r="AP59" s="435"/>
      <c r="AQ59" s="25">
        <f>SUM(I59:AM59)/7.5</f>
        <v>0</v>
      </c>
      <c r="AR59" s="25">
        <f>COUNTIF(I59:AM59,"h")</f>
        <v>0</v>
      </c>
      <c r="AS59" s="25">
        <f>COUNTIF(I59:AM59,"ik")</f>
        <v>0</v>
      </c>
      <c r="AT59" s="25">
        <f>COUNTIF(I59:AN59,"İZ")</f>
        <v>0</v>
      </c>
      <c r="AU59" s="25">
        <f>COUNTIF(J59:AN59,"R")</f>
        <v>0</v>
      </c>
      <c r="AV59" s="25">
        <f>COUNTIF(K59:AO59,"y")</f>
        <v>0</v>
      </c>
      <c r="AW59" s="25">
        <f>IF((AQ59+AR59+AS59+AT59)&gt;30,30,(AQ59+AR59+AS59+AT59))</f>
        <v>0</v>
      </c>
      <c r="AX59" s="25">
        <f>(AW59)*G59*7.5</f>
        <v>0</v>
      </c>
      <c r="AY59" s="414"/>
      <c r="AZ59" s="438">
        <f>SUM(AX59:AX61)+AY59</f>
        <v>0</v>
      </c>
      <c r="BA59" s="441"/>
      <c r="BB59" s="414">
        <v>0</v>
      </c>
      <c r="BC59" s="414"/>
      <c r="BD59" s="417"/>
      <c r="BE59" s="420">
        <f>AZ59-BA59-BB59-BC59+BD59</f>
        <v>0</v>
      </c>
      <c r="BF59" s="423"/>
      <c r="BG59" s="414"/>
      <c r="BH59" s="423"/>
      <c r="BI59" s="441"/>
      <c r="BJ59" s="11"/>
      <c r="BK59" s="11"/>
    </row>
    <row r="60" spans="1:63" ht="15.75" thickTop="1" x14ac:dyDescent="0.25">
      <c r="A60" s="412"/>
      <c r="B60" s="412"/>
      <c r="C60" s="412"/>
      <c r="D60" s="412"/>
      <c r="E60" s="427"/>
      <c r="F60" s="430"/>
      <c r="G60" s="433"/>
      <c r="H60" s="83" t="s">
        <v>26</v>
      </c>
      <c r="I60" s="27"/>
      <c r="J60" s="27"/>
      <c r="K60" s="27"/>
      <c r="L60" s="27"/>
      <c r="M60" s="27"/>
      <c r="N60" s="27"/>
      <c r="O60" s="61"/>
      <c r="P60" s="27"/>
      <c r="Q60" s="27"/>
      <c r="R60" s="27"/>
      <c r="S60" s="27"/>
      <c r="T60" s="27"/>
      <c r="U60" s="27"/>
      <c r="V60" s="61"/>
      <c r="W60" s="27"/>
      <c r="X60" s="27"/>
      <c r="Y60" s="27"/>
      <c r="Z60" s="27"/>
      <c r="AA60" s="27"/>
      <c r="AB60" s="27"/>
      <c r="AC60" s="61"/>
      <c r="AD60" s="27"/>
      <c r="AE60" s="27"/>
      <c r="AF60" s="27"/>
      <c r="AG60" s="27"/>
      <c r="AH60" s="27"/>
      <c r="AI60" s="27"/>
      <c r="AJ60" s="61"/>
      <c r="AK60" s="30"/>
      <c r="AL60" s="27"/>
      <c r="AM60" s="27"/>
      <c r="AN60" s="32"/>
      <c r="AO60" s="20">
        <f>COUNTIF(I60:AM60,"&gt;7")</f>
        <v>0</v>
      </c>
      <c r="AP60" s="436"/>
      <c r="AQ60" s="33">
        <f>SUM(I60:AM60)</f>
        <v>0</v>
      </c>
      <c r="AR60" s="33"/>
      <c r="AS60" s="33"/>
      <c r="AT60" s="33"/>
      <c r="AU60" s="33"/>
      <c r="AV60" s="33"/>
      <c r="AW60" s="33">
        <f>AQ60*1.5</f>
        <v>0</v>
      </c>
      <c r="AX60" s="33">
        <f>AQ60*G59*1.5</f>
        <v>0</v>
      </c>
      <c r="AY60" s="415"/>
      <c r="AZ60" s="439"/>
      <c r="BA60" s="442"/>
      <c r="BB60" s="415"/>
      <c r="BC60" s="415"/>
      <c r="BD60" s="418"/>
      <c r="BE60" s="421"/>
      <c r="BF60" s="424"/>
      <c r="BG60" s="415"/>
      <c r="BH60" s="424"/>
      <c r="BI60" s="442"/>
      <c r="BJ60" s="11"/>
    </row>
    <row r="61" spans="1:63" x14ac:dyDescent="0.25">
      <c r="A61" s="412"/>
      <c r="B61" s="412"/>
      <c r="C61" s="412"/>
      <c r="D61" s="412"/>
      <c r="E61" s="427"/>
      <c r="F61" s="430"/>
      <c r="G61" s="433"/>
      <c r="H61" s="84" t="s">
        <v>27</v>
      </c>
      <c r="I61" s="28"/>
      <c r="J61" s="28"/>
      <c r="K61" s="28"/>
      <c r="L61" s="28"/>
      <c r="M61" s="28"/>
      <c r="N61" s="28"/>
      <c r="O61" s="62"/>
      <c r="P61" s="28"/>
      <c r="Q61" s="28"/>
      <c r="R61" s="28"/>
      <c r="S61" s="28"/>
      <c r="T61" s="28"/>
      <c r="U61" s="28"/>
      <c r="V61" s="62"/>
      <c r="W61" s="28"/>
      <c r="X61" s="28"/>
      <c r="Y61" s="28"/>
      <c r="Z61" s="28"/>
      <c r="AA61" s="49"/>
      <c r="AB61" s="28"/>
      <c r="AC61" s="62"/>
      <c r="AD61" s="28"/>
      <c r="AE61" s="28"/>
      <c r="AF61" s="28"/>
      <c r="AG61" s="28"/>
      <c r="AH61" s="28"/>
      <c r="AI61" s="28"/>
      <c r="AJ61" s="62"/>
      <c r="AK61" s="38"/>
      <c r="AL61" s="28"/>
      <c r="AM61" s="28"/>
      <c r="AN61" s="40"/>
      <c r="AO61" s="41"/>
      <c r="AP61" s="436"/>
      <c r="AQ61" s="33">
        <f>SUM(I61:AM61)</f>
        <v>0</v>
      </c>
      <c r="AR61" s="42"/>
      <c r="AS61" s="42"/>
      <c r="AT61" s="42"/>
      <c r="AU61" s="42"/>
      <c r="AV61" s="42"/>
      <c r="AW61" s="33">
        <f>AQ61*2</f>
        <v>0</v>
      </c>
      <c r="AX61" s="42">
        <f>AQ61*G59*2</f>
        <v>0</v>
      </c>
      <c r="AY61" s="415"/>
      <c r="AZ61" s="439"/>
      <c r="BA61" s="442"/>
      <c r="BB61" s="415"/>
      <c r="BC61" s="415"/>
      <c r="BD61" s="418"/>
      <c r="BE61" s="421"/>
      <c r="BF61" s="424"/>
      <c r="BG61" s="415"/>
      <c r="BH61" s="424"/>
      <c r="BI61" s="442"/>
      <c r="BJ61" s="11"/>
    </row>
    <row r="62" spans="1:63" ht="15.75" thickBot="1" x14ac:dyDescent="0.3">
      <c r="A62" s="413"/>
      <c r="B62" s="413"/>
      <c r="C62" s="413"/>
      <c r="D62" s="413"/>
      <c r="E62" s="428"/>
      <c r="F62" s="431"/>
      <c r="G62" s="434"/>
      <c r="H62" s="85"/>
      <c r="I62" s="44"/>
      <c r="J62" s="44"/>
      <c r="K62" s="44"/>
      <c r="L62" s="44"/>
      <c r="M62" s="44"/>
      <c r="N62" s="44"/>
      <c r="O62" s="63"/>
      <c r="P62" s="44"/>
      <c r="Q62" s="44"/>
      <c r="R62" s="44"/>
      <c r="S62" s="44"/>
      <c r="T62" s="44"/>
      <c r="U62" s="44"/>
      <c r="V62" s="63"/>
      <c r="W62" s="44"/>
      <c r="X62" s="44"/>
      <c r="Y62" s="44"/>
      <c r="Z62" s="44"/>
      <c r="AA62" s="44"/>
      <c r="AB62" s="44"/>
      <c r="AC62" s="63"/>
      <c r="AD62" s="44"/>
      <c r="AE62" s="44"/>
      <c r="AF62" s="44"/>
      <c r="AG62" s="44"/>
      <c r="AH62" s="44"/>
      <c r="AI62" s="44"/>
      <c r="AJ62" s="63"/>
      <c r="AK62" s="44"/>
      <c r="AL62" s="44"/>
      <c r="AM62" s="44"/>
      <c r="AN62" s="46" t="s">
        <v>28</v>
      </c>
      <c r="AO62" s="47">
        <f>AO59+AO60</f>
        <v>0</v>
      </c>
      <c r="AP62" s="437"/>
      <c r="AQ62" s="48"/>
      <c r="AR62" s="48"/>
      <c r="AS62" s="48"/>
      <c r="AT62" s="47"/>
      <c r="AU62" s="48"/>
      <c r="AV62" s="48"/>
      <c r="AW62" s="48"/>
      <c r="AX62" s="48"/>
      <c r="AY62" s="416"/>
      <c r="AZ62" s="440"/>
      <c r="BA62" s="443"/>
      <c r="BB62" s="416"/>
      <c r="BC62" s="416"/>
      <c r="BD62" s="419"/>
      <c r="BE62" s="422"/>
      <c r="BF62" s="425"/>
      <c r="BG62" s="416"/>
      <c r="BH62" s="425"/>
      <c r="BI62" s="443"/>
      <c r="BJ62" s="11"/>
    </row>
    <row r="63" spans="1:63" ht="16.5" thickTop="1" thickBot="1" x14ac:dyDescent="0.3">
      <c r="A63" s="411"/>
      <c r="B63" s="411"/>
      <c r="C63" s="411"/>
      <c r="D63" s="411"/>
      <c r="E63" s="426"/>
      <c r="F63" s="429"/>
      <c r="G63" s="432">
        <f>F63/225</f>
        <v>0</v>
      </c>
      <c r="H63" s="82" t="s">
        <v>25</v>
      </c>
      <c r="I63" s="21"/>
      <c r="J63" s="20"/>
      <c r="K63" s="20"/>
      <c r="L63" s="20"/>
      <c r="M63" s="20"/>
      <c r="N63" s="20"/>
      <c r="O63" s="60"/>
      <c r="P63" s="20"/>
      <c r="Q63" s="20"/>
      <c r="R63" s="20"/>
      <c r="S63" s="20"/>
      <c r="T63" s="20"/>
      <c r="U63" s="20"/>
      <c r="V63" s="60"/>
      <c r="W63" s="20"/>
      <c r="X63" s="20"/>
      <c r="Y63" s="20"/>
      <c r="Z63" s="20"/>
      <c r="AA63" s="20"/>
      <c r="AB63" s="20"/>
      <c r="AC63" s="60"/>
      <c r="AD63" s="20"/>
      <c r="AE63" s="20"/>
      <c r="AF63" s="20"/>
      <c r="AG63" s="20"/>
      <c r="AH63" s="20"/>
      <c r="AI63" s="20"/>
      <c r="AJ63" s="67"/>
      <c r="AK63" s="20"/>
      <c r="AL63" s="20"/>
      <c r="AM63" s="20"/>
      <c r="AN63" s="20"/>
      <c r="AO63" s="20">
        <f>COUNTIF(I63:AM63,"&gt;0")</f>
        <v>0</v>
      </c>
      <c r="AP63" s="435"/>
      <c r="AQ63" s="25">
        <f>SUM(I63:AM63)/7.5</f>
        <v>0</v>
      </c>
      <c r="AR63" s="25">
        <f>COUNTIF(I63:AM63,"h")</f>
        <v>0</v>
      </c>
      <c r="AS63" s="25">
        <f>COUNTIF(I63:AM63,"ik")</f>
        <v>0</v>
      </c>
      <c r="AT63" s="25">
        <f>COUNTIF(I63:AN63,"İZ")</f>
        <v>0</v>
      </c>
      <c r="AU63" s="25">
        <f>COUNTIF(J63:AN63,"R")</f>
        <v>0</v>
      </c>
      <c r="AV63" s="25">
        <f>COUNTIF(K63:AO63,"y")</f>
        <v>0</v>
      </c>
      <c r="AW63" s="25">
        <f>IF((AQ63+AR63+AS63+AT63)&gt;30,30,(AQ63+AR63+AS63+AT63))</f>
        <v>0</v>
      </c>
      <c r="AX63" s="25">
        <f>(AW63)*G63*7.5</f>
        <v>0</v>
      </c>
      <c r="AY63" s="414"/>
      <c r="AZ63" s="438">
        <f>SUM(AX63:AX65)+AY63</f>
        <v>0</v>
      </c>
      <c r="BA63" s="441"/>
      <c r="BB63" s="414">
        <v>0</v>
      </c>
      <c r="BC63" s="414"/>
      <c r="BD63" s="417"/>
      <c r="BE63" s="420">
        <f>AZ63-BA63-BB63-BC63+BD63</f>
        <v>0</v>
      </c>
      <c r="BF63" s="447"/>
      <c r="BG63" s="414"/>
      <c r="BH63" s="423"/>
      <c r="BI63" s="441"/>
      <c r="BJ63" s="11"/>
      <c r="BK63" s="11"/>
    </row>
    <row r="64" spans="1:63" ht="15.75" thickTop="1" x14ac:dyDescent="0.25">
      <c r="A64" s="412"/>
      <c r="B64" s="412"/>
      <c r="C64" s="412"/>
      <c r="D64" s="412"/>
      <c r="E64" s="427"/>
      <c r="F64" s="430"/>
      <c r="G64" s="433"/>
      <c r="H64" s="83" t="s">
        <v>26</v>
      </c>
      <c r="I64" s="27"/>
      <c r="J64" s="27"/>
      <c r="K64" s="27"/>
      <c r="L64" s="27"/>
      <c r="M64" s="27"/>
      <c r="N64" s="27"/>
      <c r="O64" s="61"/>
      <c r="P64" s="27"/>
      <c r="Q64" s="27"/>
      <c r="R64" s="27"/>
      <c r="S64" s="27"/>
      <c r="T64" s="27"/>
      <c r="U64" s="27"/>
      <c r="V64" s="61"/>
      <c r="W64" s="27"/>
      <c r="X64" s="27"/>
      <c r="Y64" s="27"/>
      <c r="Z64" s="27"/>
      <c r="AA64" s="27"/>
      <c r="AB64" s="27"/>
      <c r="AC64" s="60"/>
      <c r="AD64" s="27"/>
      <c r="AE64" s="27"/>
      <c r="AF64" s="28"/>
      <c r="AG64" s="27"/>
      <c r="AH64" s="27"/>
      <c r="AI64" s="27"/>
      <c r="AJ64" s="61"/>
      <c r="AK64" s="30"/>
      <c r="AL64" s="27"/>
      <c r="AM64" s="27"/>
      <c r="AN64" s="32"/>
      <c r="AO64" s="20">
        <f>COUNTIF(I64:AM64,"&gt;7")</f>
        <v>0</v>
      </c>
      <c r="AP64" s="436"/>
      <c r="AQ64" s="33">
        <f>SUM(I64:AM64)</f>
        <v>0</v>
      </c>
      <c r="AR64" s="33"/>
      <c r="AS64" s="33"/>
      <c r="AT64" s="33"/>
      <c r="AU64" s="33"/>
      <c r="AV64" s="33"/>
      <c r="AW64" s="33">
        <f>AQ64*1.5</f>
        <v>0</v>
      </c>
      <c r="AX64" s="33">
        <f>AQ64*G63*1.5</f>
        <v>0</v>
      </c>
      <c r="AY64" s="415"/>
      <c r="AZ64" s="439"/>
      <c r="BA64" s="442"/>
      <c r="BB64" s="415"/>
      <c r="BC64" s="415"/>
      <c r="BD64" s="418"/>
      <c r="BE64" s="421"/>
      <c r="BF64" s="448"/>
      <c r="BG64" s="415"/>
      <c r="BH64" s="424"/>
      <c r="BI64" s="442"/>
      <c r="BJ64" s="11"/>
    </row>
    <row r="65" spans="1:63" x14ac:dyDescent="0.25">
      <c r="A65" s="412"/>
      <c r="B65" s="412"/>
      <c r="C65" s="412"/>
      <c r="D65" s="412"/>
      <c r="E65" s="427"/>
      <c r="F65" s="430"/>
      <c r="G65" s="433"/>
      <c r="H65" s="84" t="s">
        <v>27</v>
      </c>
      <c r="I65" s="28"/>
      <c r="J65" s="28"/>
      <c r="K65" s="28"/>
      <c r="L65" s="28"/>
      <c r="M65" s="28"/>
      <c r="N65" s="28"/>
      <c r="O65" s="62"/>
      <c r="P65" s="28"/>
      <c r="Q65" s="28"/>
      <c r="R65" s="28"/>
      <c r="S65" s="28"/>
      <c r="T65" s="28"/>
      <c r="U65" s="28"/>
      <c r="V65" s="62"/>
      <c r="W65" s="28"/>
      <c r="X65" s="28"/>
      <c r="Y65" s="28"/>
      <c r="Z65" s="28"/>
      <c r="AA65" s="49"/>
      <c r="AB65" s="28"/>
      <c r="AC65" s="62"/>
      <c r="AD65" s="28"/>
      <c r="AE65" s="28"/>
      <c r="AF65" s="53"/>
      <c r="AG65" s="28"/>
      <c r="AH65" s="28"/>
      <c r="AI65" s="28"/>
      <c r="AJ65" s="62"/>
      <c r="AK65" s="38"/>
      <c r="AL65" s="28"/>
      <c r="AM65" s="28"/>
      <c r="AN65" s="40"/>
      <c r="AO65" s="41"/>
      <c r="AP65" s="436"/>
      <c r="AQ65" s="33">
        <f>SUM(I65:AM65)</f>
        <v>0</v>
      </c>
      <c r="AR65" s="42"/>
      <c r="AS65" s="42"/>
      <c r="AT65" s="42"/>
      <c r="AU65" s="42"/>
      <c r="AV65" s="42"/>
      <c r="AW65" s="33">
        <f>AQ65*2</f>
        <v>0</v>
      </c>
      <c r="AX65" s="42">
        <f>AQ65*G63*2</f>
        <v>0</v>
      </c>
      <c r="AY65" s="415"/>
      <c r="AZ65" s="439"/>
      <c r="BA65" s="442"/>
      <c r="BB65" s="415"/>
      <c r="BC65" s="415"/>
      <c r="BD65" s="418"/>
      <c r="BE65" s="421"/>
      <c r="BF65" s="448"/>
      <c r="BG65" s="415"/>
      <c r="BH65" s="424"/>
      <c r="BI65" s="442"/>
      <c r="BJ65" s="11"/>
    </row>
    <row r="66" spans="1:63" ht="15.75" thickBot="1" x14ac:dyDescent="0.3">
      <c r="A66" s="413"/>
      <c r="B66" s="413"/>
      <c r="C66" s="413"/>
      <c r="D66" s="413"/>
      <c r="E66" s="428"/>
      <c r="F66" s="431"/>
      <c r="G66" s="434"/>
      <c r="H66" s="85"/>
      <c r="I66" s="44"/>
      <c r="J66" s="44"/>
      <c r="K66" s="44"/>
      <c r="L66" s="44"/>
      <c r="M66" s="44"/>
      <c r="N66" s="44"/>
      <c r="O66" s="63"/>
      <c r="P66" s="44"/>
      <c r="Q66" s="44"/>
      <c r="R66" s="44"/>
      <c r="S66" s="44"/>
      <c r="T66" s="44"/>
      <c r="U66" s="44"/>
      <c r="V66" s="63"/>
      <c r="W66" s="44"/>
      <c r="X66" s="44"/>
      <c r="Y66" s="44"/>
      <c r="Z66" s="44"/>
      <c r="AA66" s="44"/>
      <c r="AB66" s="44"/>
      <c r="AC66" s="63"/>
      <c r="AD66" s="44"/>
      <c r="AE66" s="44"/>
      <c r="AF66" s="44"/>
      <c r="AG66" s="44"/>
      <c r="AH66" s="44"/>
      <c r="AI66" s="44"/>
      <c r="AJ66" s="63"/>
      <c r="AK66" s="44"/>
      <c r="AL66" s="44"/>
      <c r="AM66" s="44"/>
      <c r="AN66" s="46" t="s">
        <v>28</v>
      </c>
      <c r="AO66" s="47">
        <f>AO63+AO64</f>
        <v>0</v>
      </c>
      <c r="AP66" s="437"/>
      <c r="AQ66" s="48"/>
      <c r="AR66" s="48"/>
      <c r="AS66" s="48"/>
      <c r="AT66" s="47"/>
      <c r="AU66" s="48"/>
      <c r="AV66" s="48"/>
      <c r="AW66" s="48"/>
      <c r="AX66" s="48"/>
      <c r="AY66" s="416"/>
      <c r="AZ66" s="440"/>
      <c r="BA66" s="443"/>
      <c r="BB66" s="416"/>
      <c r="BC66" s="416"/>
      <c r="BD66" s="419"/>
      <c r="BE66" s="422"/>
      <c r="BF66" s="449"/>
      <c r="BG66" s="416"/>
      <c r="BH66" s="425"/>
      <c r="BI66" s="443"/>
      <c r="BJ66" s="11"/>
    </row>
    <row r="67" spans="1:63" ht="16.5" thickTop="1" thickBot="1" x14ac:dyDescent="0.3">
      <c r="A67" s="411"/>
      <c r="B67" s="411"/>
      <c r="C67" s="411"/>
      <c r="D67" s="411"/>
      <c r="E67" s="426"/>
      <c r="F67" s="429"/>
      <c r="G67" s="432">
        <f>F67/225</f>
        <v>0</v>
      </c>
      <c r="H67" s="82" t="s">
        <v>25</v>
      </c>
      <c r="I67" s="20"/>
      <c r="J67" s="20"/>
      <c r="K67" s="20"/>
      <c r="L67" s="20"/>
      <c r="M67" s="20"/>
      <c r="N67" s="20"/>
      <c r="O67" s="60"/>
      <c r="P67" s="20"/>
      <c r="Q67" s="20"/>
      <c r="R67" s="20"/>
      <c r="S67" s="20"/>
      <c r="T67" s="20"/>
      <c r="U67" s="20"/>
      <c r="V67" s="60"/>
      <c r="W67" s="20"/>
      <c r="X67" s="20"/>
      <c r="Y67" s="20"/>
      <c r="Z67" s="20"/>
      <c r="AA67" s="20"/>
      <c r="AB67" s="20"/>
      <c r="AC67" s="60"/>
      <c r="AD67" s="20"/>
      <c r="AE67" s="20"/>
      <c r="AF67" s="20"/>
      <c r="AG67" s="20"/>
      <c r="AH67" s="20"/>
      <c r="AI67" s="20"/>
      <c r="AJ67" s="67"/>
      <c r="AK67" s="20"/>
      <c r="AL67" s="20"/>
      <c r="AM67" s="20"/>
      <c r="AN67" s="20"/>
      <c r="AO67" s="20">
        <f>COUNTIF(I67:AM67,"&gt;0")</f>
        <v>0</v>
      </c>
      <c r="AP67" s="435"/>
      <c r="AQ67" s="25">
        <f>SUM(I67:AM67)/7.5</f>
        <v>0</v>
      </c>
      <c r="AR67" s="25">
        <f>COUNTIF(I67:AM67,"h")</f>
        <v>0</v>
      </c>
      <c r="AS67" s="25">
        <f>COUNTIF(I67:AM67,"ik")</f>
        <v>0</v>
      </c>
      <c r="AT67" s="25">
        <f>COUNTIF(I67:AN67,"İZ")</f>
        <v>0</v>
      </c>
      <c r="AU67" s="25">
        <f>COUNTIF(J67:AN67,"R")</f>
        <v>0</v>
      </c>
      <c r="AV67" s="25">
        <f>COUNTIF(K67:AO67,"y")</f>
        <v>0</v>
      </c>
      <c r="AW67" s="25">
        <f>IF((AQ67+AR67+AS67+AT67)&gt;30,30,(AQ67+AR67+AS67+AT67))</f>
        <v>0</v>
      </c>
      <c r="AX67" s="25">
        <f>(AW67)*G67*7.5</f>
        <v>0</v>
      </c>
      <c r="AY67" s="414"/>
      <c r="AZ67" s="438">
        <f>SUM(AX67:AX69)+AY67</f>
        <v>0</v>
      </c>
      <c r="BA67" s="441"/>
      <c r="BB67" s="414">
        <v>0</v>
      </c>
      <c r="BC67" s="414"/>
      <c r="BD67" s="417"/>
      <c r="BE67" s="420">
        <f>AZ67-BA67-BB67-BC67+BD67</f>
        <v>0</v>
      </c>
      <c r="BF67" s="447"/>
      <c r="BG67" s="414"/>
      <c r="BH67" s="423"/>
      <c r="BI67" s="441"/>
      <c r="BJ67" s="11"/>
      <c r="BK67" s="11"/>
    </row>
    <row r="68" spans="1:63" ht="15.75" thickTop="1" x14ac:dyDescent="0.25">
      <c r="A68" s="412"/>
      <c r="B68" s="412"/>
      <c r="C68" s="412"/>
      <c r="D68" s="412"/>
      <c r="E68" s="427"/>
      <c r="F68" s="430"/>
      <c r="G68" s="433"/>
      <c r="H68" s="83" t="s">
        <v>26</v>
      </c>
      <c r="I68" s="27"/>
      <c r="J68" s="27"/>
      <c r="K68" s="27"/>
      <c r="L68" s="27"/>
      <c r="M68" s="27"/>
      <c r="N68" s="27"/>
      <c r="O68" s="61"/>
      <c r="P68" s="27"/>
      <c r="Q68" s="27"/>
      <c r="R68" s="27"/>
      <c r="S68" s="27"/>
      <c r="T68" s="27"/>
      <c r="U68" s="27"/>
      <c r="V68" s="61"/>
      <c r="W68" s="27"/>
      <c r="X68" s="27"/>
      <c r="Y68" s="27"/>
      <c r="Z68" s="27"/>
      <c r="AA68" s="27"/>
      <c r="AB68" s="27"/>
      <c r="AC68" s="61"/>
      <c r="AD68" s="27"/>
      <c r="AE68" s="27"/>
      <c r="AF68" s="27"/>
      <c r="AG68" s="27"/>
      <c r="AH68" s="27"/>
      <c r="AI68" s="27"/>
      <c r="AJ68" s="61"/>
      <c r="AK68" s="30"/>
      <c r="AL68" s="27"/>
      <c r="AM68" s="27"/>
      <c r="AN68" s="32"/>
      <c r="AO68" s="20">
        <f>COUNTIF(I68:AM68,"&gt;7")</f>
        <v>0</v>
      </c>
      <c r="AP68" s="436"/>
      <c r="AQ68" s="33">
        <f>SUM(I68:AM68)</f>
        <v>0</v>
      </c>
      <c r="AR68" s="33"/>
      <c r="AS68" s="33"/>
      <c r="AT68" s="33"/>
      <c r="AU68" s="33"/>
      <c r="AV68" s="33"/>
      <c r="AW68" s="33">
        <f>AQ68*1.5</f>
        <v>0</v>
      </c>
      <c r="AX68" s="33">
        <f>AQ68*G67*1.5</f>
        <v>0</v>
      </c>
      <c r="AY68" s="415"/>
      <c r="AZ68" s="439"/>
      <c r="BA68" s="442"/>
      <c r="BB68" s="415"/>
      <c r="BC68" s="415"/>
      <c r="BD68" s="418"/>
      <c r="BE68" s="421"/>
      <c r="BF68" s="448"/>
      <c r="BG68" s="415"/>
      <c r="BH68" s="424"/>
      <c r="BI68" s="442"/>
      <c r="BJ68" s="11"/>
    </row>
    <row r="69" spans="1:63" x14ac:dyDescent="0.25">
      <c r="A69" s="412"/>
      <c r="B69" s="412"/>
      <c r="C69" s="412"/>
      <c r="D69" s="412"/>
      <c r="E69" s="427"/>
      <c r="F69" s="430"/>
      <c r="G69" s="433"/>
      <c r="H69" s="84" t="s">
        <v>27</v>
      </c>
      <c r="I69" s="28"/>
      <c r="J69" s="28"/>
      <c r="K69" s="28"/>
      <c r="L69" s="28"/>
      <c r="M69" s="28"/>
      <c r="N69" s="28"/>
      <c r="O69" s="62"/>
      <c r="P69" s="28"/>
      <c r="Q69" s="28"/>
      <c r="R69" s="28"/>
      <c r="S69" s="28"/>
      <c r="T69" s="28"/>
      <c r="U69" s="28"/>
      <c r="V69" s="62"/>
      <c r="W69" s="28"/>
      <c r="X69" s="28"/>
      <c r="Y69" s="28"/>
      <c r="Z69" s="28"/>
      <c r="AA69" s="28"/>
      <c r="AB69" s="28"/>
      <c r="AC69" s="62"/>
      <c r="AD69" s="28"/>
      <c r="AE69" s="28"/>
      <c r="AF69" s="28"/>
      <c r="AG69" s="28"/>
      <c r="AH69" s="28"/>
      <c r="AI69" s="28"/>
      <c r="AJ69" s="62"/>
      <c r="AK69" s="38"/>
      <c r="AL69" s="28"/>
      <c r="AM69" s="28"/>
      <c r="AN69" s="40"/>
      <c r="AO69" s="41"/>
      <c r="AP69" s="436"/>
      <c r="AQ69" s="33">
        <f>SUM(I69:AM69)</f>
        <v>0</v>
      </c>
      <c r="AR69" s="42"/>
      <c r="AS69" s="42"/>
      <c r="AT69" s="42"/>
      <c r="AU69" s="42"/>
      <c r="AV69" s="42"/>
      <c r="AW69" s="33">
        <f>AQ69*2</f>
        <v>0</v>
      </c>
      <c r="AX69" s="42">
        <f>AQ69*G67*2</f>
        <v>0</v>
      </c>
      <c r="AY69" s="415"/>
      <c r="AZ69" s="439"/>
      <c r="BA69" s="442"/>
      <c r="BB69" s="415"/>
      <c r="BC69" s="415"/>
      <c r="BD69" s="418"/>
      <c r="BE69" s="421"/>
      <c r="BF69" s="448"/>
      <c r="BG69" s="415"/>
      <c r="BH69" s="424"/>
      <c r="BI69" s="442"/>
      <c r="BJ69" s="11"/>
    </row>
    <row r="70" spans="1:63" ht="15.75" thickBot="1" x14ac:dyDescent="0.3">
      <c r="A70" s="413"/>
      <c r="B70" s="413"/>
      <c r="C70" s="413"/>
      <c r="D70" s="413"/>
      <c r="E70" s="428"/>
      <c r="F70" s="431"/>
      <c r="G70" s="434"/>
      <c r="H70" s="85"/>
      <c r="I70" s="44"/>
      <c r="J70" s="44"/>
      <c r="K70" s="44"/>
      <c r="L70" s="44"/>
      <c r="M70" s="44"/>
      <c r="N70" s="44"/>
      <c r="O70" s="63"/>
      <c r="P70" s="44"/>
      <c r="Q70" s="44"/>
      <c r="R70" s="44"/>
      <c r="S70" s="44"/>
      <c r="T70" s="44"/>
      <c r="U70" s="44"/>
      <c r="V70" s="63"/>
      <c r="W70" s="44"/>
      <c r="X70" s="44"/>
      <c r="Y70" s="44"/>
      <c r="Z70" s="44"/>
      <c r="AA70" s="44"/>
      <c r="AB70" s="44"/>
      <c r="AC70" s="63"/>
      <c r="AD70" s="44"/>
      <c r="AE70" s="44"/>
      <c r="AF70" s="44"/>
      <c r="AG70" s="44"/>
      <c r="AH70" s="44"/>
      <c r="AI70" s="44"/>
      <c r="AJ70" s="63"/>
      <c r="AK70" s="44"/>
      <c r="AL70" s="44"/>
      <c r="AM70" s="44"/>
      <c r="AN70" s="46" t="s">
        <v>28</v>
      </c>
      <c r="AO70" s="47">
        <f>AO67+AO68</f>
        <v>0</v>
      </c>
      <c r="AP70" s="437"/>
      <c r="AQ70" s="48"/>
      <c r="AR70" s="48"/>
      <c r="AS70" s="48"/>
      <c r="AT70" s="47"/>
      <c r="AU70" s="48"/>
      <c r="AV70" s="48"/>
      <c r="AW70" s="48"/>
      <c r="AX70" s="48"/>
      <c r="AY70" s="416"/>
      <c r="AZ70" s="440"/>
      <c r="BA70" s="443"/>
      <c r="BB70" s="416"/>
      <c r="BC70" s="416"/>
      <c r="BD70" s="419"/>
      <c r="BE70" s="422"/>
      <c r="BF70" s="449"/>
      <c r="BG70" s="416"/>
      <c r="BH70" s="425"/>
      <c r="BI70" s="443"/>
      <c r="BJ70" s="11"/>
    </row>
    <row r="71" spans="1:63" ht="16.5" thickTop="1" thickBot="1" x14ac:dyDescent="0.3">
      <c r="A71" s="411"/>
      <c r="B71" s="411"/>
      <c r="C71" s="411"/>
      <c r="D71" s="411"/>
      <c r="E71" s="426"/>
      <c r="F71" s="429"/>
      <c r="G71" s="432">
        <f>F71/225</f>
        <v>0</v>
      </c>
      <c r="H71" s="82" t="s">
        <v>25</v>
      </c>
      <c r="I71" s="20"/>
      <c r="J71" s="21"/>
      <c r="K71" s="21"/>
      <c r="L71" s="21"/>
      <c r="M71" s="21"/>
      <c r="N71" s="21"/>
      <c r="O71" s="65"/>
      <c r="P71" s="20"/>
      <c r="Q71" s="20"/>
      <c r="R71" s="20"/>
      <c r="S71" s="20"/>
      <c r="T71" s="20"/>
      <c r="U71" s="21"/>
      <c r="V71" s="60"/>
      <c r="W71" s="20"/>
      <c r="X71" s="20"/>
      <c r="Y71" s="20"/>
      <c r="Z71" s="20"/>
      <c r="AA71" s="20"/>
      <c r="AB71" s="20"/>
      <c r="AC71" s="60"/>
      <c r="AD71" s="20"/>
      <c r="AE71" s="20"/>
      <c r="AF71" s="20"/>
      <c r="AG71" s="20"/>
      <c r="AH71" s="20"/>
      <c r="AI71" s="20"/>
      <c r="AJ71" s="67"/>
      <c r="AK71" s="20"/>
      <c r="AL71" s="20"/>
      <c r="AM71" s="20"/>
      <c r="AN71" s="20"/>
      <c r="AO71" s="20">
        <f>COUNTIF(I71:AM71,"&gt;0")</f>
        <v>0</v>
      </c>
      <c r="AP71" s="435"/>
      <c r="AQ71" s="25">
        <f>SUM(I71:AM71)/7.5</f>
        <v>0</v>
      </c>
      <c r="AR71" s="25">
        <f>COUNTIF(I71:AM71,"h")</f>
        <v>0</v>
      </c>
      <c r="AS71" s="25">
        <f>COUNTIF(I71:AM71,"ik")</f>
        <v>0</v>
      </c>
      <c r="AT71" s="25">
        <f>COUNTIF(I71:AN71,"İZ")</f>
        <v>0</v>
      </c>
      <c r="AU71" s="25">
        <f>COUNTIF(J71:AN71,"R")</f>
        <v>0</v>
      </c>
      <c r="AV71" s="25">
        <f>COUNTIF(K71:AO71,"y")</f>
        <v>0</v>
      </c>
      <c r="AW71" s="25">
        <f>IF((AQ71+AR71+AS71+AT71)&gt;30,30,(AQ71+AR71+AS71+AT71))</f>
        <v>0</v>
      </c>
      <c r="AX71" s="25">
        <f>(AW71)*G71*7.5</f>
        <v>0</v>
      </c>
      <c r="AY71" s="414"/>
      <c r="AZ71" s="438">
        <f>SUM(AX71:AX73)+AY71</f>
        <v>0</v>
      </c>
      <c r="BA71" s="441"/>
      <c r="BB71" s="414">
        <v>0</v>
      </c>
      <c r="BC71" s="414"/>
      <c r="BD71" s="417"/>
      <c r="BE71" s="420">
        <f>AZ71-BA71-BB71-BC71+BD71</f>
        <v>0</v>
      </c>
      <c r="BF71" s="447"/>
      <c r="BG71" s="414"/>
      <c r="BH71" s="423"/>
      <c r="BI71" s="441"/>
      <c r="BJ71" s="11"/>
      <c r="BK71" s="11"/>
    </row>
    <row r="72" spans="1:63" ht="15.75" thickTop="1" x14ac:dyDescent="0.25">
      <c r="A72" s="412"/>
      <c r="B72" s="412"/>
      <c r="C72" s="412"/>
      <c r="D72" s="412"/>
      <c r="E72" s="427"/>
      <c r="F72" s="430"/>
      <c r="G72" s="433"/>
      <c r="H72" s="83" t="s">
        <v>26</v>
      </c>
      <c r="I72" s="27"/>
      <c r="J72" s="27"/>
      <c r="K72" s="27"/>
      <c r="L72" s="27"/>
      <c r="M72" s="27"/>
      <c r="N72" s="27"/>
      <c r="O72" s="61"/>
      <c r="P72" s="27"/>
      <c r="Q72" s="27"/>
      <c r="R72" s="27"/>
      <c r="S72" s="27"/>
      <c r="T72" s="27"/>
      <c r="U72" s="27"/>
      <c r="V72" s="61"/>
      <c r="W72" s="27"/>
      <c r="X72" s="27"/>
      <c r="Y72" s="27"/>
      <c r="Z72" s="27"/>
      <c r="AA72" s="27"/>
      <c r="AB72" s="27"/>
      <c r="AC72" s="61"/>
      <c r="AD72" s="27"/>
      <c r="AE72" s="27"/>
      <c r="AF72" s="27"/>
      <c r="AG72" s="27"/>
      <c r="AH72" s="27"/>
      <c r="AI72" s="27"/>
      <c r="AJ72" s="61"/>
      <c r="AK72" s="30"/>
      <c r="AL72" s="27"/>
      <c r="AM72" s="27"/>
      <c r="AN72" s="32"/>
      <c r="AO72" s="20">
        <f>COUNTIF(I72:AM72,"&gt;7")</f>
        <v>0</v>
      </c>
      <c r="AP72" s="436"/>
      <c r="AQ72" s="33">
        <f>SUM(I72:AM72)</f>
        <v>0</v>
      </c>
      <c r="AR72" s="33"/>
      <c r="AS72" s="33"/>
      <c r="AT72" s="33"/>
      <c r="AU72" s="33"/>
      <c r="AV72" s="33"/>
      <c r="AW72" s="33">
        <f>AQ72*1.5</f>
        <v>0</v>
      </c>
      <c r="AX72" s="33">
        <f>AQ72*G71*1.5</f>
        <v>0</v>
      </c>
      <c r="AY72" s="415"/>
      <c r="AZ72" s="439"/>
      <c r="BA72" s="442"/>
      <c r="BB72" s="415"/>
      <c r="BC72" s="415"/>
      <c r="BD72" s="418"/>
      <c r="BE72" s="421"/>
      <c r="BF72" s="448"/>
      <c r="BG72" s="415"/>
      <c r="BH72" s="424"/>
      <c r="BI72" s="442"/>
      <c r="BJ72" s="11"/>
    </row>
    <row r="73" spans="1:63" x14ac:dyDescent="0.25">
      <c r="A73" s="412"/>
      <c r="B73" s="412"/>
      <c r="C73" s="412"/>
      <c r="D73" s="412"/>
      <c r="E73" s="427"/>
      <c r="F73" s="430"/>
      <c r="G73" s="433"/>
      <c r="H73" s="84" t="s">
        <v>27</v>
      </c>
      <c r="I73" s="28"/>
      <c r="J73" s="28"/>
      <c r="K73" s="28"/>
      <c r="L73" s="28"/>
      <c r="M73" s="28"/>
      <c r="N73" s="28"/>
      <c r="O73" s="62"/>
      <c r="P73" s="28"/>
      <c r="Q73" s="28"/>
      <c r="R73" s="28"/>
      <c r="S73" s="28"/>
      <c r="T73" s="28"/>
      <c r="U73" s="28"/>
      <c r="V73" s="62"/>
      <c r="W73" s="28"/>
      <c r="X73" s="28"/>
      <c r="Y73" s="28"/>
      <c r="Z73" s="28"/>
      <c r="AA73" s="49"/>
      <c r="AB73" s="28"/>
      <c r="AC73" s="62"/>
      <c r="AD73" s="28"/>
      <c r="AE73" s="28"/>
      <c r="AF73" s="28"/>
      <c r="AG73" s="28"/>
      <c r="AH73" s="28"/>
      <c r="AI73" s="28"/>
      <c r="AJ73" s="62"/>
      <c r="AK73" s="38"/>
      <c r="AL73" s="28"/>
      <c r="AM73" s="28"/>
      <c r="AN73" s="40"/>
      <c r="AO73" s="41"/>
      <c r="AP73" s="436"/>
      <c r="AQ73" s="33">
        <f>SUM(I73:AM73)</f>
        <v>0</v>
      </c>
      <c r="AR73" s="42"/>
      <c r="AS73" s="42"/>
      <c r="AT73" s="42"/>
      <c r="AU73" s="42"/>
      <c r="AV73" s="42"/>
      <c r="AW73" s="33">
        <f>AQ73*2</f>
        <v>0</v>
      </c>
      <c r="AX73" s="42">
        <f>AQ73*G71*2</f>
        <v>0</v>
      </c>
      <c r="AY73" s="415"/>
      <c r="AZ73" s="439"/>
      <c r="BA73" s="442"/>
      <c r="BB73" s="415"/>
      <c r="BC73" s="415"/>
      <c r="BD73" s="418"/>
      <c r="BE73" s="421"/>
      <c r="BF73" s="448"/>
      <c r="BG73" s="415"/>
      <c r="BH73" s="424"/>
      <c r="BI73" s="442"/>
      <c r="BJ73" s="11"/>
    </row>
    <row r="74" spans="1:63" ht="15.75" thickBot="1" x14ac:dyDescent="0.3">
      <c r="A74" s="413"/>
      <c r="B74" s="413"/>
      <c r="C74" s="413"/>
      <c r="D74" s="413"/>
      <c r="E74" s="428"/>
      <c r="F74" s="431"/>
      <c r="G74" s="434"/>
      <c r="H74" s="85"/>
      <c r="I74" s="44"/>
      <c r="J74" s="44"/>
      <c r="K74" s="44"/>
      <c r="L74" s="44"/>
      <c r="M74" s="44"/>
      <c r="N74" s="44"/>
      <c r="O74" s="63"/>
      <c r="P74" s="44"/>
      <c r="Q74" s="44"/>
      <c r="R74" s="44"/>
      <c r="S74" s="44"/>
      <c r="T74" s="44"/>
      <c r="U74" s="44"/>
      <c r="V74" s="63"/>
      <c r="W74" s="44"/>
      <c r="X74" s="44"/>
      <c r="Y74" s="44"/>
      <c r="Z74" s="44"/>
      <c r="AA74" s="44"/>
      <c r="AB74" s="44"/>
      <c r="AC74" s="63"/>
      <c r="AD74" s="44"/>
      <c r="AE74" s="44"/>
      <c r="AF74" s="44"/>
      <c r="AG74" s="44"/>
      <c r="AH74" s="44"/>
      <c r="AI74" s="44"/>
      <c r="AJ74" s="63"/>
      <c r="AK74" s="44"/>
      <c r="AL74" s="44"/>
      <c r="AM74" s="44"/>
      <c r="AN74" s="46" t="s">
        <v>28</v>
      </c>
      <c r="AO74" s="47">
        <f>AO71+AO72</f>
        <v>0</v>
      </c>
      <c r="AP74" s="437"/>
      <c r="AQ74" s="48"/>
      <c r="AR74" s="48"/>
      <c r="AS74" s="48"/>
      <c r="AT74" s="47"/>
      <c r="AU74" s="48"/>
      <c r="AV74" s="48"/>
      <c r="AW74" s="48"/>
      <c r="AX74" s="48"/>
      <c r="AY74" s="416"/>
      <c r="AZ74" s="440"/>
      <c r="BA74" s="443"/>
      <c r="BB74" s="416"/>
      <c r="BC74" s="416"/>
      <c r="BD74" s="419"/>
      <c r="BE74" s="422"/>
      <c r="BF74" s="449"/>
      <c r="BG74" s="416"/>
      <c r="BH74" s="425"/>
      <c r="BI74" s="443"/>
      <c r="BJ74" s="11"/>
    </row>
    <row r="75" spans="1:63" ht="16.5" thickTop="1" thickBot="1" x14ac:dyDescent="0.3">
      <c r="A75" s="411"/>
      <c r="B75" s="411"/>
      <c r="C75" s="411"/>
      <c r="D75" s="411"/>
      <c r="E75" s="426"/>
      <c r="F75" s="429"/>
      <c r="G75" s="432">
        <f>F75/225</f>
        <v>0</v>
      </c>
      <c r="H75" s="82" t="s">
        <v>25</v>
      </c>
      <c r="I75" s="21"/>
      <c r="J75" s="20"/>
      <c r="K75" s="20"/>
      <c r="L75" s="20"/>
      <c r="M75" s="20"/>
      <c r="N75" s="20"/>
      <c r="O75" s="60"/>
      <c r="P75" s="20"/>
      <c r="Q75" s="20"/>
      <c r="R75" s="20"/>
      <c r="S75" s="20"/>
      <c r="T75" s="20"/>
      <c r="U75" s="20"/>
      <c r="V75" s="60"/>
      <c r="W75" s="20"/>
      <c r="X75" s="20"/>
      <c r="Y75" s="20"/>
      <c r="Z75" s="20"/>
      <c r="AA75" s="24"/>
      <c r="AB75" s="20"/>
      <c r="AC75" s="60"/>
      <c r="AD75" s="20"/>
      <c r="AE75" s="20"/>
      <c r="AF75" s="20"/>
      <c r="AG75" s="20"/>
      <c r="AH75" s="20"/>
      <c r="AI75" s="20"/>
      <c r="AJ75" s="60"/>
      <c r="AK75" s="20"/>
      <c r="AL75" s="20"/>
      <c r="AM75" s="20"/>
      <c r="AN75" s="20"/>
      <c r="AO75" s="20">
        <f>COUNTIF(I75:AM75,"&gt;0")</f>
        <v>0</v>
      </c>
      <c r="AP75" s="435"/>
      <c r="AQ75" s="25">
        <f>SUM(I75:AM75)/7.5</f>
        <v>0</v>
      </c>
      <c r="AR75" s="25">
        <f>COUNTIF(I75:AM75,"h")</f>
        <v>0</v>
      </c>
      <c r="AS75" s="25">
        <f>COUNTIF(I75:AM75,"ik")</f>
        <v>0</v>
      </c>
      <c r="AT75" s="25">
        <f>COUNTIF(I75:AN75,"İZ")</f>
        <v>0</v>
      </c>
      <c r="AU75" s="25">
        <f>COUNTIF(J75:AN75,"R")</f>
        <v>0</v>
      </c>
      <c r="AV75" s="25">
        <f>COUNTIF(K75:AO75,"y")</f>
        <v>0</v>
      </c>
      <c r="AW75" s="25">
        <f>IF((AQ75+AR75+AS75+AT75)&gt;30,30,(AQ75+AR75+AS75+AT75))</f>
        <v>0</v>
      </c>
      <c r="AX75" s="25">
        <f>(AW75)*G75*7.5</f>
        <v>0</v>
      </c>
      <c r="AY75" s="444"/>
      <c r="AZ75" s="438">
        <f>SUM(AX75:AX77)+AY75</f>
        <v>0</v>
      </c>
      <c r="BA75" s="441"/>
      <c r="BB75" s="414">
        <v>0</v>
      </c>
      <c r="BC75" s="414"/>
      <c r="BD75" s="417"/>
      <c r="BE75" s="420">
        <f>AZ75-BA75-BB75-BC75+BD75</f>
        <v>0</v>
      </c>
      <c r="BF75" s="423"/>
      <c r="BG75" s="414"/>
      <c r="BH75" s="423"/>
      <c r="BI75" s="441"/>
      <c r="BJ75" s="11"/>
      <c r="BK75" s="11"/>
    </row>
    <row r="76" spans="1:63" ht="15.75" thickTop="1" x14ac:dyDescent="0.25">
      <c r="A76" s="412"/>
      <c r="B76" s="412"/>
      <c r="C76" s="412"/>
      <c r="D76" s="412"/>
      <c r="E76" s="427"/>
      <c r="F76" s="430"/>
      <c r="G76" s="433"/>
      <c r="H76" s="83" t="s">
        <v>26</v>
      </c>
      <c r="I76" s="27"/>
      <c r="J76" s="27"/>
      <c r="K76" s="27"/>
      <c r="L76" s="27"/>
      <c r="M76" s="27"/>
      <c r="N76" s="27"/>
      <c r="O76" s="61"/>
      <c r="P76" s="27"/>
      <c r="Q76" s="27"/>
      <c r="R76" s="27"/>
      <c r="S76" s="27"/>
      <c r="T76" s="27"/>
      <c r="U76" s="27"/>
      <c r="V76" s="61"/>
      <c r="W76" s="27"/>
      <c r="X76" s="27"/>
      <c r="Y76" s="27"/>
      <c r="Z76" s="27"/>
      <c r="AA76" s="27"/>
      <c r="AB76" s="27"/>
      <c r="AC76" s="61"/>
      <c r="AD76" s="27"/>
      <c r="AE76" s="27"/>
      <c r="AF76" s="27"/>
      <c r="AG76" s="27"/>
      <c r="AH76" s="27"/>
      <c r="AI76" s="27"/>
      <c r="AJ76" s="61"/>
      <c r="AK76" s="30"/>
      <c r="AL76" s="27"/>
      <c r="AM76" s="27"/>
      <c r="AN76" s="32"/>
      <c r="AO76" s="20">
        <f>COUNTIF(I76:AM76,"&gt;7")</f>
        <v>0</v>
      </c>
      <c r="AP76" s="436"/>
      <c r="AQ76" s="33">
        <f>SUM(I76:AM76)</f>
        <v>0</v>
      </c>
      <c r="AR76" s="33"/>
      <c r="AS76" s="33"/>
      <c r="AT76" s="33"/>
      <c r="AU76" s="33"/>
      <c r="AV76" s="33"/>
      <c r="AW76" s="33">
        <f>AQ76*1.5</f>
        <v>0</v>
      </c>
      <c r="AX76" s="33">
        <f>AQ76*G75*1.5</f>
        <v>0</v>
      </c>
      <c r="AY76" s="445"/>
      <c r="AZ76" s="439"/>
      <c r="BA76" s="442"/>
      <c r="BB76" s="415"/>
      <c r="BC76" s="415"/>
      <c r="BD76" s="418"/>
      <c r="BE76" s="421"/>
      <c r="BF76" s="424"/>
      <c r="BG76" s="415"/>
      <c r="BH76" s="424"/>
      <c r="BI76" s="442"/>
      <c r="BJ76" s="11"/>
    </row>
    <row r="77" spans="1:63" x14ac:dyDescent="0.25">
      <c r="A77" s="412"/>
      <c r="B77" s="412"/>
      <c r="C77" s="412"/>
      <c r="D77" s="412"/>
      <c r="E77" s="427"/>
      <c r="F77" s="430"/>
      <c r="G77" s="433"/>
      <c r="H77" s="84" t="s">
        <v>27</v>
      </c>
      <c r="I77" s="28"/>
      <c r="J77" s="28"/>
      <c r="K77" s="28"/>
      <c r="L77" s="28"/>
      <c r="M77" s="28"/>
      <c r="N77" s="28"/>
      <c r="O77" s="62"/>
      <c r="P77" s="28"/>
      <c r="Q77" s="28"/>
      <c r="R77" s="28"/>
      <c r="S77" s="28"/>
      <c r="T77" s="28"/>
      <c r="U77" s="28"/>
      <c r="V77" s="62"/>
      <c r="W77" s="28"/>
      <c r="X77" s="28"/>
      <c r="Y77" s="28"/>
      <c r="Z77" s="28"/>
      <c r="AA77" s="28"/>
      <c r="AB77" s="28"/>
      <c r="AC77" s="62"/>
      <c r="AD77" s="28"/>
      <c r="AE77" s="28"/>
      <c r="AF77" s="28"/>
      <c r="AG77" s="28"/>
      <c r="AH77" s="28"/>
      <c r="AI77" s="28"/>
      <c r="AJ77" s="62"/>
      <c r="AK77" s="38"/>
      <c r="AL77" s="28"/>
      <c r="AM77" s="28"/>
      <c r="AN77" s="40"/>
      <c r="AO77" s="41"/>
      <c r="AP77" s="436"/>
      <c r="AQ77" s="33">
        <f>SUM(I77:AM77)</f>
        <v>0</v>
      </c>
      <c r="AR77" s="42"/>
      <c r="AS77" s="42"/>
      <c r="AT77" s="42"/>
      <c r="AU77" s="42"/>
      <c r="AV77" s="42"/>
      <c r="AW77" s="33">
        <f>AQ77*2</f>
        <v>0</v>
      </c>
      <c r="AX77" s="42">
        <f>AQ77*G75*2</f>
        <v>0</v>
      </c>
      <c r="AY77" s="445"/>
      <c r="AZ77" s="439"/>
      <c r="BA77" s="442"/>
      <c r="BB77" s="415"/>
      <c r="BC77" s="415"/>
      <c r="BD77" s="418"/>
      <c r="BE77" s="421"/>
      <c r="BF77" s="424"/>
      <c r="BG77" s="415"/>
      <c r="BH77" s="424"/>
      <c r="BI77" s="442"/>
      <c r="BJ77" s="11"/>
    </row>
    <row r="78" spans="1:63" ht="15.75" thickBot="1" x14ac:dyDescent="0.3">
      <c r="A78" s="413"/>
      <c r="B78" s="413"/>
      <c r="C78" s="413"/>
      <c r="D78" s="413"/>
      <c r="E78" s="428"/>
      <c r="F78" s="431"/>
      <c r="G78" s="434"/>
      <c r="H78" s="85"/>
      <c r="I78" s="44"/>
      <c r="J78" s="44"/>
      <c r="K78" s="44"/>
      <c r="L78" s="44"/>
      <c r="M78" s="44"/>
      <c r="N78" s="44"/>
      <c r="O78" s="63"/>
      <c r="P78" s="44"/>
      <c r="Q78" s="44"/>
      <c r="R78" s="44"/>
      <c r="S78" s="44"/>
      <c r="T78" s="44"/>
      <c r="U78" s="44"/>
      <c r="V78" s="63"/>
      <c r="W78" s="44"/>
      <c r="X78" s="44"/>
      <c r="Y78" s="44"/>
      <c r="Z78" s="44"/>
      <c r="AA78" s="44"/>
      <c r="AB78" s="44"/>
      <c r="AC78" s="63"/>
      <c r="AD78" s="44"/>
      <c r="AE78" s="44"/>
      <c r="AF78" s="44"/>
      <c r="AG78" s="44"/>
      <c r="AH78" s="44"/>
      <c r="AI78" s="44"/>
      <c r="AJ78" s="63"/>
      <c r="AK78" s="44"/>
      <c r="AL78" s="44"/>
      <c r="AM78" s="44"/>
      <c r="AN78" s="46" t="s">
        <v>28</v>
      </c>
      <c r="AO78" s="47">
        <f>AO75+AO76</f>
        <v>0</v>
      </c>
      <c r="AP78" s="437"/>
      <c r="AQ78" s="48"/>
      <c r="AR78" s="48"/>
      <c r="AS78" s="48"/>
      <c r="AT78" s="47"/>
      <c r="AU78" s="48"/>
      <c r="AV78" s="48"/>
      <c r="AW78" s="48"/>
      <c r="AX78" s="48"/>
      <c r="AY78" s="446"/>
      <c r="AZ78" s="440"/>
      <c r="BA78" s="443"/>
      <c r="BB78" s="416"/>
      <c r="BC78" s="416"/>
      <c r="BD78" s="419"/>
      <c r="BE78" s="422"/>
      <c r="BF78" s="425"/>
      <c r="BG78" s="416"/>
      <c r="BH78" s="425"/>
      <c r="BI78" s="443"/>
      <c r="BJ78" s="11"/>
    </row>
    <row r="79" spans="1:63" ht="16.5" thickTop="1" thickBot="1" x14ac:dyDescent="0.3">
      <c r="A79" s="411"/>
      <c r="B79" s="411"/>
      <c r="C79" s="411"/>
      <c r="D79" s="411"/>
      <c r="E79" s="426"/>
      <c r="F79" s="429"/>
      <c r="G79" s="432">
        <f>F79/225</f>
        <v>0</v>
      </c>
      <c r="H79" s="82" t="s">
        <v>25</v>
      </c>
      <c r="I79" s="21"/>
      <c r="J79" s="20"/>
      <c r="K79" s="20"/>
      <c r="L79" s="20"/>
      <c r="M79" s="20"/>
      <c r="N79" s="20"/>
      <c r="O79" s="60"/>
      <c r="P79" s="20"/>
      <c r="Q79" s="20"/>
      <c r="R79" s="20"/>
      <c r="S79" s="20"/>
      <c r="T79" s="20"/>
      <c r="U79" s="20"/>
      <c r="V79" s="60"/>
      <c r="W79" s="20"/>
      <c r="X79" s="20"/>
      <c r="Y79" s="20"/>
      <c r="Z79" s="20"/>
      <c r="AA79" s="24"/>
      <c r="AB79" s="20"/>
      <c r="AC79" s="60"/>
      <c r="AD79" s="20"/>
      <c r="AE79" s="20"/>
      <c r="AF79" s="20"/>
      <c r="AG79" s="20"/>
      <c r="AH79" s="20"/>
      <c r="AI79" s="20"/>
      <c r="AJ79" s="60"/>
      <c r="AK79" s="20"/>
      <c r="AL79" s="20"/>
      <c r="AM79" s="20"/>
      <c r="AN79" s="20"/>
      <c r="AO79" s="20">
        <f>COUNTIF(I79:AM79,"&gt;0")</f>
        <v>0</v>
      </c>
      <c r="AP79" s="435"/>
      <c r="AQ79" s="25">
        <f>SUM(I79:AM79)/7.5</f>
        <v>0</v>
      </c>
      <c r="AR79" s="25">
        <f>COUNTIF(I79:AM79,"h")</f>
        <v>0</v>
      </c>
      <c r="AS79" s="25">
        <f>COUNTIF(I79:AM79,"ik")</f>
        <v>0</v>
      </c>
      <c r="AT79" s="25">
        <f>COUNTIF(I79:AN79,"İZ")</f>
        <v>0</v>
      </c>
      <c r="AU79" s="25">
        <f>COUNTIF(J79:AN79,"R")</f>
        <v>0</v>
      </c>
      <c r="AV79" s="25">
        <f>COUNTIF(K79:AO79,"y")</f>
        <v>0</v>
      </c>
      <c r="AW79" s="25">
        <f>IF((AQ79+AR79+AS79+AT79)&gt;30,30,(AQ79+AR79+AS79+AT79))</f>
        <v>0</v>
      </c>
      <c r="AX79" s="25">
        <f>(AW79)*G79*7.5</f>
        <v>0</v>
      </c>
      <c r="AY79" s="444"/>
      <c r="AZ79" s="438">
        <f>SUM(AX79:AX81)+AY79</f>
        <v>0</v>
      </c>
      <c r="BA79" s="441"/>
      <c r="BB79" s="414">
        <v>0</v>
      </c>
      <c r="BC79" s="414"/>
      <c r="BD79" s="417"/>
      <c r="BE79" s="420">
        <f>AZ79-BA79-BB79-BC79+BD79</f>
        <v>0</v>
      </c>
      <c r="BF79" s="423"/>
      <c r="BG79" s="414"/>
      <c r="BH79" s="423"/>
      <c r="BI79" s="441"/>
      <c r="BJ79" s="11"/>
      <c r="BK79" s="11"/>
    </row>
    <row r="80" spans="1:63" ht="15.75" thickTop="1" x14ac:dyDescent="0.25">
      <c r="A80" s="412"/>
      <c r="B80" s="412"/>
      <c r="C80" s="412"/>
      <c r="D80" s="412"/>
      <c r="E80" s="427"/>
      <c r="F80" s="430"/>
      <c r="G80" s="433"/>
      <c r="H80" s="83" t="s">
        <v>26</v>
      </c>
      <c r="I80" s="27"/>
      <c r="J80" s="27"/>
      <c r="K80" s="27"/>
      <c r="L80" s="27"/>
      <c r="M80" s="27"/>
      <c r="N80" s="27"/>
      <c r="O80" s="61"/>
      <c r="P80" s="27"/>
      <c r="Q80" s="27"/>
      <c r="R80" s="27"/>
      <c r="S80" s="27"/>
      <c r="T80" s="27"/>
      <c r="U80" s="27"/>
      <c r="V80" s="61"/>
      <c r="W80" s="27"/>
      <c r="X80" s="27"/>
      <c r="Y80" s="27"/>
      <c r="Z80" s="27"/>
      <c r="AA80" s="27"/>
      <c r="AB80" s="27"/>
      <c r="AC80" s="61"/>
      <c r="AD80" s="27"/>
      <c r="AE80" s="27"/>
      <c r="AF80" s="27"/>
      <c r="AG80" s="27"/>
      <c r="AH80" s="27"/>
      <c r="AI80" s="27"/>
      <c r="AJ80" s="61"/>
      <c r="AK80" s="30"/>
      <c r="AL80" s="27"/>
      <c r="AM80" s="27"/>
      <c r="AN80" s="32"/>
      <c r="AO80" s="20">
        <f>COUNTIF(I80:AM80,"&gt;7")</f>
        <v>0</v>
      </c>
      <c r="AP80" s="436"/>
      <c r="AQ80" s="33">
        <f>SUM(I80:AM80)</f>
        <v>0</v>
      </c>
      <c r="AR80" s="33"/>
      <c r="AS80" s="33"/>
      <c r="AT80" s="33"/>
      <c r="AU80" s="33"/>
      <c r="AV80" s="33"/>
      <c r="AW80" s="33">
        <f>AQ80*1.5</f>
        <v>0</v>
      </c>
      <c r="AX80" s="33">
        <f>AQ80*G79*1.5</f>
        <v>0</v>
      </c>
      <c r="AY80" s="445"/>
      <c r="AZ80" s="439"/>
      <c r="BA80" s="442"/>
      <c r="BB80" s="415"/>
      <c r="BC80" s="415"/>
      <c r="BD80" s="418"/>
      <c r="BE80" s="421"/>
      <c r="BF80" s="424"/>
      <c r="BG80" s="415"/>
      <c r="BH80" s="424"/>
      <c r="BI80" s="442"/>
      <c r="BJ80" s="11"/>
    </row>
    <row r="81" spans="1:63" x14ac:dyDescent="0.25">
      <c r="A81" s="412"/>
      <c r="B81" s="412"/>
      <c r="C81" s="412"/>
      <c r="D81" s="412"/>
      <c r="E81" s="427"/>
      <c r="F81" s="430"/>
      <c r="G81" s="433"/>
      <c r="H81" s="84" t="s">
        <v>27</v>
      </c>
      <c r="I81" s="28"/>
      <c r="J81" s="28"/>
      <c r="K81" s="28"/>
      <c r="L81" s="28"/>
      <c r="M81" s="28"/>
      <c r="N81" s="28"/>
      <c r="O81" s="62"/>
      <c r="P81" s="28"/>
      <c r="Q81" s="28"/>
      <c r="R81" s="28"/>
      <c r="S81" s="28"/>
      <c r="T81" s="28"/>
      <c r="U81" s="28"/>
      <c r="V81" s="62"/>
      <c r="W81" s="28"/>
      <c r="X81" s="28"/>
      <c r="Y81" s="28"/>
      <c r="Z81" s="28"/>
      <c r="AA81" s="28"/>
      <c r="AB81" s="28"/>
      <c r="AC81" s="62"/>
      <c r="AD81" s="28"/>
      <c r="AE81" s="28"/>
      <c r="AF81" s="28"/>
      <c r="AG81" s="28"/>
      <c r="AH81" s="28"/>
      <c r="AI81" s="28"/>
      <c r="AJ81" s="62"/>
      <c r="AK81" s="38"/>
      <c r="AL81" s="28"/>
      <c r="AM81" s="28"/>
      <c r="AN81" s="40"/>
      <c r="AO81" s="41"/>
      <c r="AP81" s="436"/>
      <c r="AQ81" s="33">
        <f>SUM(I81:AM81)</f>
        <v>0</v>
      </c>
      <c r="AR81" s="42"/>
      <c r="AS81" s="42"/>
      <c r="AT81" s="42"/>
      <c r="AU81" s="42"/>
      <c r="AV81" s="42"/>
      <c r="AW81" s="33">
        <f>AQ81*2</f>
        <v>0</v>
      </c>
      <c r="AX81" s="42">
        <f>AQ81*G79*2</f>
        <v>0</v>
      </c>
      <c r="AY81" s="445"/>
      <c r="AZ81" s="439"/>
      <c r="BA81" s="442"/>
      <c r="BB81" s="415"/>
      <c r="BC81" s="415"/>
      <c r="BD81" s="418"/>
      <c r="BE81" s="421"/>
      <c r="BF81" s="424"/>
      <c r="BG81" s="415"/>
      <c r="BH81" s="424"/>
      <c r="BI81" s="442"/>
      <c r="BJ81" s="11"/>
    </row>
    <row r="82" spans="1:63" ht="15.75" thickBot="1" x14ac:dyDescent="0.3">
      <c r="A82" s="413"/>
      <c r="B82" s="413"/>
      <c r="C82" s="413"/>
      <c r="D82" s="413"/>
      <c r="E82" s="428"/>
      <c r="F82" s="431"/>
      <c r="G82" s="434"/>
      <c r="H82" s="85"/>
      <c r="I82" s="44"/>
      <c r="J82" s="44"/>
      <c r="K82" s="44"/>
      <c r="L82" s="44"/>
      <c r="M82" s="44"/>
      <c r="N82" s="44"/>
      <c r="O82" s="63"/>
      <c r="P82" s="44"/>
      <c r="Q82" s="44"/>
      <c r="R82" s="44"/>
      <c r="S82" s="44"/>
      <c r="T82" s="44"/>
      <c r="U82" s="44"/>
      <c r="V82" s="63"/>
      <c r="W82" s="44"/>
      <c r="X82" s="44"/>
      <c r="Y82" s="44"/>
      <c r="Z82" s="44"/>
      <c r="AA82" s="44"/>
      <c r="AB82" s="44"/>
      <c r="AC82" s="63"/>
      <c r="AD82" s="44"/>
      <c r="AE82" s="44"/>
      <c r="AF82" s="44"/>
      <c r="AG82" s="44"/>
      <c r="AH82" s="44"/>
      <c r="AI82" s="44"/>
      <c r="AJ82" s="63"/>
      <c r="AK82" s="44"/>
      <c r="AL82" s="44"/>
      <c r="AM82" s="44"/>
      <c r="AN82" s="46" t="s">
        <v>28</v>
      </c>
      <c r="AO82" s="47">
        <f>AO79+AO80</f>
        <v>0</v>
      </c>
      <c r="AP82" s="437"/>
      <c r="AQ82" s="48"/>
      <c r="AR82" s="48"/>
      <c r="AS82" s="48"/>
      <c r="AT82" s="47"/>
      <c r="AU82" s="48"/>
      <c r="AV82" s="48"/>
      <c r="AW82" s="48"/>
      <c r="AX82" s="48"/>
      <c r="AY82" s="446"/>
      <c r="AZ82" s="440"/>
      <c r="BA82" s="443"/>
      <c r="BB82" s="416"/>
      <c r="BC82" s="416"/>
      <c r="BD82" s="419"/>
      <c r="BE82" s="422"/>
      <c r="BF82" s="425"/>
      <c r="BG82" s="416"/>
      <c r="BH82" s="425"/>
      <c r="BI82" s="443"/>
      <c r="BJ82" s="11"/>
    </row>
    <row r="83" spans="1:63" ht="16.5" thickTop="1" thickBot="1" x14ac:dyDescent="0.3">
      <c r="A83" s="411"/>
      <c r="B83" s="411"/>
      <c r="C83" s="411"/>
      <c r="D83" s="411"/>
      <c r="E83" s="426"/>
      <c r="F83" s="429"/>
      <c r="G83" s="432">
        <f>F83/210</f>
        <v>0</v>
      </c>
      <c r="H83" s="82" t="s">
        <v>25</v>
      </c>
      <c r="I83" s="20"/>
      <c r="J83" s="20"/>
      <c r="K83" s="20"/>
      <c r="L83" s="20"/>
      <c r="M83" s="20"/>
      <c r="N83" s="20"/>
      <c r="O83" s="60"/>
      <c r="P83" s="20"/>
      <c r="Q83" s="20"/>
      <c r="R83" s="20"/>
      <c r="S83" s="20"/>
      <c r="T83" s="20"/>
      <c r="U83" s="20"/>
      <c r="V83" s="60"/>
      <c r="W83" s="20"/>
      <c r="X83" s="20"/>
      <c r="Y83" s="20"/>
      <c r="Z83" s="20"/>
      <c r="AA83" s="20"/>
      <c r="AB83" s="20"/>
      <c r="AC83" s="60"/>
      <c r="AD83" s="20"/>
      <c r="AE83" s="20"/>
      <c r="AF83" s="20"/>
      <c r="AG83" s="20"/>
      <c r="AH83" s="20"/>
      <c r="AI83" s="20"/>
      <c r="AJ83" s="67"/>
      <c r="AK83" s="20"/>
      <c r="AL83" s="20"/>
      <c r="AM83" s="20"/>
      <c r="AN83" s="20"/>
      <c r="AO83" s="20">
        <f>COUNTIF(I83:AM83,"&gt;0")</f>
        <v>0</v>
      </c>
      <c r="AP83" s="435"/>
      <c r="AQ83" s="25">
        <f>SUM(I83:AM83)/7.5</f>
        <v>0</v>
      </c>
      <c r="AR83" s="25">
        <f>COUNTIF(I83:AM83,"h")</f>
        <v>0</v>
      </c>
      <c r="AS83" s="25">
        <f>COUNTIF(I83:AM83,"ik")</f>
        <v>0</v>
      </c>
      <c r="AT83" s="25">
        <f>COUNTIF(I83:AN83,"İZ")</f>
        <v>0</v>
      </c>
      <c r="AU83" s="25">
        <f>COUNTIF(J83:AN83,"R")</f>
        <v>0</v>
      </c>
      <c r="AV83" s="25">
        <f>COUNTIF(K83:AO83,"y")</f>
        <v>0</v>
      </c>
      <c r="AW83" s="25">
        <f>IF((AQ83+AR83+AS83+AT83)&gt;30,30,(AQ83+AR83+AS83+AT83))</f>
        <v>0</v>
      </c>
      <c r="AX83" s="25">
        <f>(AW83)*G83*7.5</f>
        <v>0</v>
      </c>
      <c r="AY83" s="414"/>
      <c r="AZ83" s="438">
        <f>SUM(AX83:AX85)+AY83</f>
        <v>0</v>
      </c>
      <c r="BA83" s="441"/>
      <c r="BB83" s="414">
        <v>0</v>
      </c>
      <c r="BC83" s="414"/>
      <c r="BD83" s="417"/>
      <c r="BE83" s="420">
        <f>AZ83-BA83-BB83-BC83+BD83</f>
        <v>0</v>
      </c>
      <c r="BF83" s="423"/>
      <c r="BG83" s="414"/>
      <c r="BH83" s="423"/>
      <c r="BI83" s="441"/>
      <c r="BJ83" s="11"/>
      <c r="BK83" s="11"/>
    </row>
    <row r="84" spans="1:63" ht="15.75" thickTop="1" x14ac:dyDescent="0.25">
      <c r="A84" s="412"/>
      <c r="B84" s="412"/>
      <c r="C84" s="412"/>
      <c r="D84" s="412"/>
      <c r="E84" s="427"/>
      <c r="F84" s="430"/>
      <c r="G84" s="433"/>
      <c r="H84" s="83" t="s">
        <v>26</v>
      </c>
      <c r="I84" s="27"/>
      <c r="J84" s="27"/>
      <c r="K84" s="27"/>
      <c r="L84" s="27"/>
      <c r="M84" s="27"/>
      <c r="N84" s="27"/>
      <c r="O84" s="61"/>
      <c r="P84" s="27"/>
      <c r="Q84" s="27"/>
      <c r="R84" s="27"/>
      <c r="S84" s="27"/>
      <c r="T84" s="27"/>
      <c r="U84" s="27"/>
      <c r="V84" s="61"/>
      <c r="W84" s="27"/>
      <c r="X84" s="27"/>
      <c r="Y84" s="27"/>
      <c r="Z84" s="27"/>
      <c r="AA84" s="27"/>
      <c r="AB84" s="27"/>
      <c r="AC84" s="61"/>
      <c r="AD84" s="27"/>
      <c r="AE84" s="27"/>
      <c r="AF84" s="27"/>
      <c r="AG84" s="27"/>
      <c r="AH84" s="27"/>
      <c r="AI84" s="27"/>
      <c r="AJ84" s="61"/>
      <c r="AK84" s="27"/>
      <c r="AL84" s="27"/>
      <c r="AM84" s="27"/>
      <c r="AN84" s="32"/>
      <c r="AO84" s="20">
        <f>COUNTIF(I84:AM84,"&gt;7")</f>
        <v>0</v>
      </c>
      <c r="AP84" s="436"/>
      <c r="AQ84" s="33">
        <f>SUM(I84:AM84)</f>
        <v>0</v>
      </c>
      <c r="AR84" s="33"/>
      <c r="AS84" s="33"/>
      <c r="AT84" s="33"/>
      <c r="AU84" s="33"/>
      <c r="AV84" s="33"/>
      <c r="AW84" s="33">
        <f>AQ84*1.5</f>
        <v>0</v>
      </c>
      <c r="AX84" s="33">
        <f>AQ84*G83*1.5</f>
        <v>0</v>
      </c>
      <c r="AY84" s="415"/>
      <c r="AZ84" s="439"/>
      <c r="BA84" s="442"/>
      <c r="BB84" s="415"/>
      <c r="BC84" s="415"/>
      <c r="BD84" s="418"/>
      <c r="BE84" s="421"/>
      <c r="BF84" s="424"/>
      <c r="BG84" s="415"/>
      <c r="BH84" s="424"/>
      <c r="BI84" s="442"/>
      <c r="BJ84" s="11"/>
    </row>
    <row r="85" spans="1:63" x14ac:dyDescent="0.25">
      <c r="A85" s="412"/>
      <c r="B85" s="412"/>
      <c r="C85" s="412"/>
      <c r="D85" s="412"/>
      <c r="E85" s="427"/>
      <c r="F85" s="430"/>
      <c r="G85" s="433"/>
      <c r="H85" s="84" t="s">
        <v>27</v>
      </c>
      <c r="I85" s="28"/>
      <c r="J85" s="28"/>
      <c r="K85" s="28"/>
      <c r="L85" s="28"/>
      <c r="M85" s="28"/>
      <c r="N85" s="28"/>
      <c r="O85" s="62"/>
      <c r="P85" s="28"/>
      <c r="Q85" s="28"/>
      <c r="R85" s="28"/>
      <c r="S85" s="28"/>
      <c r="T85" s="28"/>
      <c r="U85" s="28"/>
      <c r="V85" s="62"/>
      <c r="W85" s="28"/>
      <c r="X85" s="28"/>
      <c r="Y85" s="28"/>
      <c r="Z85" s="28"/>
      <c r="AA85" s="28"/>
      <c r="AB85" s="28"/>
      <c r="AC85" s="62"/>
      <c r="AD85" s="28"/>
      <c r="AE85" s="28"/>
      <c r="AF85" s="28"/>
      <c r="AG85" s="28"/>
      <c r="AH85" s="28"/>
      <c r="AI85" s="28"/>
      <c r="AJ85" s="62"/>
      <c r="AK85" s="28"/>
      <c r="AL85" s="28"/>
      <c r="AM85" s="28"/>
      <c r="AN85" s="40"/>
      <c r="AO85" s="41"/>
      <c r="AP85" s="436"/>
      <c r="AQ85" s="33">
        <f>SUM(I85:AM85)</f>
        <v>0</v>
      </c>
      <c r="AR85" s="42"/>
      <c r="AS85" s="42"/>
      <c r="AT85" s="42"/>
      <c r="AU85" s="42"/>
      <c r="AV85" s="42"/>
      <c r="AW85" s="33">
        <f>AQ85*2</f>
        <v>0</v>
      </c>
      <c r="AX85" s="42">
        <f>AQ85*G83*2</f>
        <v>0</v>
      </c>
      <c r="AY85" s="415"/>
      <c r="AZ85" s="439"/>
      <c r="BA85" s="442"/>
      <c r="BB85" s="415"/>
      <c r="BC85" s="415"/>
      <c r="BD85" s="418"/>
      <c r="BE85" s="421"/>
      <c r="BF85" s="424"/>
      <c r="BG85" s="415"/>
      <c r="BH85" s="424"/>
      <c r="BI85" s="442"/>
      <c r="BJ85" s="11"/>
    </row>
    <row r="86" spans="1:63" ht="15.75" thickBot="1" x14ac:dyDescent="0.3">
      <c r="A86" s="413"/>
      <c r="B86" s="413"/>
      <c r="C86" s="413"/>
      <c r="D86" s="413"/>
      <c r="E86" s="428"/>
      <c r="F86" s="431"/>
      <c r="G86" s="434"/>
      <c r="H86" s="85"/>
      <c r="I86" s="44"/>
      <c r="J86" s="44"/>
      <c r="K86" s="44"/>
      <c r="L86" s="44"/>
      <c r="M86" s="44"/>
      <c r="N86" s="44"/>
      <c r="O86" s="63"/>
      <c r="P86" s="44"/>
      <c r="Q86" s="44"/>
      <c r="R86" s="44"/>
      <c r="S86" s="44"/>
      <c r="T86" s="44"/>
      <c r="U86" s="44"/>
      <c r="V86" s="63"/>
      <c r="W86" s="44"/>
      <c r="X86" s="44"/>
      <c r="Y86" s="44"/>
      <c r="Z86" s="44"/>
      <c r="AA86" s="44"/>
      <c r="AB86" s="44"/>
      <c r="AC86" s="63"/>
      <c r="AD86" s="44"/>
      <c r="AE86" s="44"/>
      <c r="AF86" s="44"/>
      <c r="AG86" s="44"/>
      <c r="AH86" s="44"/>
      <c r="AI86" s="44"/>
      <c r="AJ86" s="63"/>
      <c r="AK86" s="44"/>
      <c r="AL86" s="44"/>
      <c r="AM86" s="44"/>
      <c r="AN86" s="46" t="s">
        <v>28</v>
      </c>
      <c r="AO86" s="47">
        <f>AO83+AO84</f>
        <v>0</v>
      </c>
      <c r="AP86" s="437"/>
      <c r="AQ86" s="48"/>
      <c r="AR86" s="48"/>
      <c r="AS86" s="48"/>
      <c r="AT86" s="47"/>
      <c r="AU86" s="48"/>
      <c r="AV86" s="48"/>
      <c r="AW86" s="48"/>
      <c r="AX86" s="48"/>
      <c r="AY86" s="416"/>
      <c r="AZ86" s="440"/>
      <c r="BA86" s="443"/>
      <c r="BB86" s="416"/>
      <c r="BC86" s="416"/>
      <c r="BD86" s="419"/>
      <c r="BE86" s="422"/>
      <c r="BF86" s="425"/>
      <c r="BG86" s="416"/>
      <c r="BH86" s="425"/>
      <c r="BI86" s="443"/>
      <c r="BJ86" s="11"/>
    </row>
    <row r="87" spans="1:63" ht="16.5" thickTop="1" thickBot="1" x14ac:dyDescent="0.3">
      <c r="A87" s="411"/>
      <c r="B87" s="411"/>
      <c r="C87" s="411"/>
      <c r="D87" s="411"/>
      <c r="E87" s="426"/>
      <c r="F87" s="429"/>
      <c r="G87" s="432">
        <f>F87/210</f>
        <v>0</v>
      </c>
      <c r="H87" s="82" t="s">
        <v>25</v>
      </c>
      <c r="I87" s="20"/>
      <c r="J87" s="20"/>
      <c r="K87" s="20"/>
      <c r="L87" s="20"/>
      <c r="M87" s="20"/>
      <c r="N87" s="20"/>
      <c r="O87" s="60"/>
      <c r="P87" s="20"/>
      <c r="Q87" s="20"/>
      <c r="R87" s="20"/>
      <c r="S87" s="20"/>
      <c r="T87" s="20"/>
      <c r="U87" s="20"/>
      <c r="V87" s="60"/>
      <c r="W87" s="20"/>
      <c r="X87" s="20"/>
      <c r="Y87" s="20"/>
      <c r="Z87" s="20"/>
      <c r="AA87" s="20"/>
      <c r="AB87" s="20"/>
      <c r="AC87" s="60"/>
      <c r="AD87" s="20"/>
      <c r="AE87" s="20"/>
      <c r="AF87" s="20"/>
      <c r="AG87" s="20"/>
      <c r="AH87" s="20"/>
      <c r="AI87" s="20"/>
      <c r="AJ87" s="67"/>
      <c r="AK87" s="20"/>
      <c r="AL87" s="20"/>
      <c r="AM87" s="20"/>
      <c r="AN87" s="20"/>
      <c r="AO87" s="20">
        <f>COUNTIF(I87:AM87,"&gt;0")</f>
        <v>0</v>
      </c>
      <c r="AP87" s="435"/>
      <c r="AQ87" s="25">
        <f>SUM(I87:AM87)/7.5</f>
        <v>0</v>
      </c>
      <c r="AR87" s="25">
        <f>COUNTIF(I87:AM87,"h")</f>
        <v>0</v>
      </c>
      <c r="AS87" s="25">
        <f>COUNTIF(I87:AM87,"ik")</f>
        <v>0</v>
      </c>
      <c r="AT87" s="25">
        <f>COUNTIF(I87:AN87,"İZ")</f>
        <v>0</v>
      </c>
      <c r="AU87" s="25">
        <f>COUNTIF(J87:AN87,"R")</f>
        <v>0</v>
      </c>
      <c r="AV87" s="25">
        <f>COUNTIF(K87:AO87,"y")</f>
        <v>0</v>
      </c>
      <c r="AW87" s="25">
        <f>IF((AQ87+AR87+AS87+AT87)&gt;30,30,(AQ87+AR87+AS87+AT87))</f>
        <v>0</v>
      </c>
      <c r="AX87" s="25">
        <f>(AW87)*G87*7.5</f>
        <v>0</v>
      </c>
      <c r="AY87" s="414"/>
      <c r="AZ87" s="438">
        <f>SUM(AX87:AX89)+AY87</f>
        <v>0</v>
      </c>
      <c r="BA87" s="441"/>
      <c r="BB87" s="414">
        <v>0</v>
      </c>
      <c r="BC87" s="414"/>
      <c r="BD87" s="417"/>
      <c r="BE87" s="420">
        <f>AZ87-BA87-BB87-BC87+BD87</f>
        <v>0</v>
      </c>
      <c r="BF87" s="423"/>
      <c r="BG87" s="414"/>
      <c r="BH87" s="423"/>
      <c r="BI87" s="441"/>
      <c r="BJ87" s="11"/>
      <c r="BK87" s="11"/>
    </row>
    <row r="88" spans="1:63" ht="15.75" thickTop="1" x14ac:dyDescent="0.25">
      <c r="A88" s="412"/>
      <c r="B88" s="412"/>
      <c r="C88" s="412"/>
      <c r="D88" s="412"/>
      <c r="E88" s="427"/>
      <c r="F88" s="430"/>
      <c r="G88" s="433"/>
      <c r="H88" s="83" t="s">
        <v>26</v>
      </c>
      <c r="I88" s="27"/>
      <c r="J88" s="27"/>
      <c r="K88" s="27"/>
      <c r="L88" s="27"/>
      <c r="M88" s="27"/>
      <c r="N88" s="27"/>
      <c r="O88" s="61"/>
      <c r="P88" s="27"/>
      <c r="Q88" s="27"/>
      <c r="R88" s="27"/>
      <c r="S88" s="27"/>
      <c r="T88" s="27"/>
      <c r="U88" s="27"/>
      <c r="V88" s="61"/>
      <c r="W88" s="27"/>
      <c r="X88" s="27"/>
      <c r="Y88" s="27"/>
      <c r="Z88" s="27"/>
      <c r="AA88" s="27"/>
      <c r="AB88" s="27"/>
      <c r="AC88" s="61"/>
      <c r="AD88" s="27"/>
      <c r="AE88" s="27"/>
      <c r="AF88" s="27"/>
      <c r="AG88" s="27"/>
      <c r="AH88" s="27"/>
      <c r="AI88" s="27"/>
      <c r="AJ88" s="61"/>
      <c r="AK88" s="27"/>
      <c r="AL88" s="27"/>
      <c r="AM88" s="27"/>
      <c r="AN88" s="32"/>
      <c r="AO88" s="20">
        <f>COUNTIF(I88:AM88,"&gt;7")</f>
        <v>0</v>
      </c>
      <c r="AP88" s="436"/>
      <c r="AQ88" s="33">
        <f>SUM(I88:AM88)</f>
        <v>0</v>
      </c>
      <c r="AR88" s="33"/>
      <c r="AS88" s="33"/>
      <c r="AT88" s="33"/>
      <c r="AU88" s="33"/>
      <c r="AV88" s="33"/>
      <c r="AW88" s="33">
        <f>AQ88*1.5</f>
        <v>0</v>
      </c>
      <c r="AX88" s="33">
        <f>AQ88*G87*1.5</f>
        <v>0</v>
      </c>
      <c r="AY88" s="415"/>
      <c r="AZ88" s="439"/>
      <c r="BA88" s="442"/>
      <c r="BB88" s="415"/>
      <c r="BC88" s="415"/>
      <c r="BD88" s="418"/>
      <c r="BE88" s="421"/>
      <c r="BF88" s="424"/>
      <c r="BG88" s="415"/>
      <c r="BH88" s="424"/>
      <c r="BI88" s="442"/>
      <c r="BJ88" s="11"/>
    </row>
    <row r="89" spans="1:63" x14ac:dyDescent="0.25">
      <c r="A89" s="412"/>
      <c r="B89" s="412"/>
      <c r="C89" s="412"/>
      <c r="D89" s="412"/>
      <c r="E89" s="427"/>
      <c r="F89" s="430"/>
      <c r="G89" s="433"/>
      <c r="H89" s="84" t="s">
        <v>27</v>
      </c>
      <c r="I89" s="28"/>
      <c r="J89" s="28"/>
      <c r="K89" s="28"/>
      <c r="L89" s="28"/>
      <c r="M89" s="28"/>
      <c r="N89" s="28"/>
      <c r="O89" s="62"/>
      <c r="P89" s="28"/>
      <c r="Q89" s="28"/>
      <c r="R89" s="28"/>
      <c r="S89" s="28"/>
      <c r="T89" s="28"/>
      <c r="U89" s="28"/>
      <c r="V89" s="62"/>
      <c r="W89" s="28"/>
      <c r="X89" s="28"/>
      <c r="Y89" s="28"/>
      <c r="Z89" s="28"/>
      <c r="AA89" s="28"/>
      <c r="AB89" s="28"/>
      <c r="AC89" s="62"/>
      <c r="AD89" s="28"/>
      <c r="AE89" s="28"/>
      <c r="AF89" s="28"/>
      <c r="AG89" s="28"/>
      <c r="AH89" s="28"/>
      <c r="AI89" s="28"/>
      <c r="AJ89" s="62"/>
      <c r="AK89" s="28"/>
      <c r="AL89" s="28"/>
      <c r="AM89" s="28"/>
      <c r="AN89" s="40"/>
      <c r="AO89" s="41"/>
      <c r="AP89" s="436"/>
      <c r="AQ89" s="33">
        <f>SUM(I89:AM89)</f>
        <v>0</v>
      </c>
      <c r="AR89" s="42"/>
      <c r="AS89" s="42"/>
      <c r="AT89" s="42"/>
      <c r="AU89" s="42"/>
      <c r="AV89" s="42"/>
      <c r="AW89" s="33">
        <f>AQ89*2</f>
        <v>0</v>
      </c>
      <c r="AX89" s="42">
        <f>AQ89*G87*2</f>
        <v>0</v>
      </c>
      <c r="AY89" s="415"/>
      <c r="AZ89" s="439"/>
      <c r="BA89" s="442"/>
      <c r="BB89" s="415"/>
      <c r="BC89" s="415"/>
      <c r="BD89" s="418"/>
      <c r="BE89" s="421"/>
      <c r="BF89" s="424"/>
      <c r="BG89" s="415"/>
      <c r="BH89" s="424"/>
      <c r="BI89" s="442"/>
      <c r="BJ89" s="11"/>
    </row>
    <row r="90" spans="1:63" ht="15.75" thickBot="1" x14ac:dyDescent="0.3">
      <c r="A90" s="413"/>
      <c r="B90" s="413"/>
      <c r="C90" s="413"/>
      <c r="D90" s="413"/>
      <c r="E90" s="428"/>
      <c r="F90" s="431"/>
      <c r="G90" s="434"/>
      <c r="H90" s="85"/>
      <c r="I90" s="44"/>
      <c r="J90" s="44"/>
      <c r="K90" s="44"/>
      <c r="L90" s="44"/>
      <c r="M90" s="44"/>
      <c r="N90" s="44"/>
      <c r="O90" s="63"/>
      <c r="P90" s="44"/>
      <c r="Q90" s="44"/>
      <c r="R90" s="44"/>
      <c r="S90" s="44"/>
      <c r="T90" s="44"/>
      <c r="U90" s="44"/>
      <c r="V90" s="63"/>
      <c r="W90" s="44"/>
      <c r="X90" s="44"/>
      <c r="Y90" s="44"/>
      <c r="Z90" s="44"/>
      <c r="AA90" s="44"/>
      <c r="AB90" s="44"/>
      <c r="AC90" s="63"/>
      <c r="AD90" s="44"/>
      <c r="AE90" s="44"/>
      <c r="AF90" s="44"/>
      <c r="AG90" s="44"/>
      <c r="AH90" s="44"/>
      <c r="AI90" s="44"/>
      <c r="AJ90" s="63"/>
      <c r="AK90" s="44"/>
      <c r="AL90" s="44"/>
      <c r="AM90" s="44"/>
      <c r="AN90" s="46" t="s">
        <v>28</v>
      </c>
      <c r="AO90" s="47">
        <f>AO87+AO88</f>
        <v>0</v>
      </c>
      <c r="AP90" s="437"/>
      <c r="AQ90" s="48"/>
      <c r="AR90" s="48"/>
      <c r="AS90" s="48"/>
      <c r="AT90" s="47"/>
      <c r="AU90" s="48"/>
      <c r="AV90" s="48"/>
      <c r="AW90" s="48"/>
      <c r="AX90" s="48"/>
      <c r="AY90" s="416"/>
      <c r="AZ90" s="440"/>
      <c r="BA90" s="443"/>
      <c r="BB90" s="416"/>
      <c r="BC90" s="416"/>
      <c r="BD90" s="419"/>
      <c r="BE90" s="422"/>
      <c r="BF90" s="425"/>
      <c r="BG90" s="416"/>
      <c r="BH90" s="425"/>
      <c r="BI90" s="443"/>
      <c r="BJ90" s="11"/>
    </row>
    <row r="91" spans="1:63" ht="15.75" thickTop="1" x14ac:dyDescent="0.25">
      <c r="E91" t="s">
        <v>28</v>
      </c>
      <c r="F91" s="11">
        <f>SUM(F3:F86)</f>
        <v>293000</v>
      </c>
      <c r="G91" s="54"/>
      <c r="H91" s="55"/>
      <c r="I91" s="23"/>
      <c r="J91" s="23"/>
      <c r="K91" s="23"/>
      <c r="M91" s="23"/>
      <c r="N91" s="23"/>
      <c r="P91" s="23"/>
      <c r="Q91" s="23"/>
      <c r="R91" s="23"/>
      <c r="T91" s="23"/>
      <c r="U91" s="23"/>
      <c r="W91" s="23"/>
      <c r="X91" s="23"/>
      <c r="Y91" s="23"/>
      <c r="AA91" s="23"/>
      <c r="AB91" s="23"/>
      <c r="AD91" s="23"/>
      <c r="AE91" s="23"/>
      <c r="AF91" s="23"/>
      <c r="AH91" s="23"/>
      <c r="AI91" s="23"/>
      <c r="AK91" s="23"/>
      <c r="AL91" s="23"/>
      <c r="AM91" s="23"/>
      <c r="AZ91" s="72"/>
      <c r="BE91" s="56"/>
      <c r="BF91" s="56"/>
      <c r="BI91" s="11"/>
      <c r="BJ91" s="11"/>
    </row>
    <row r="92" spans="1:63" x14ac:dyDescent="0.25">
      <c r="F92" s="11">
        <f>F91/19</f>
        <v>15421.052631578947</v>
      </c>
      <c r="G92" s="54"/>
      <c r="H92" s="55"/>
      <c r="I92" s="23"/>
      <c r="J92" s="23"/>
      <c r="K92" s="23"/>
      <c r="M92" s="23"/>
      <c r="N92" s="23"/>
      <c r="P92" s="23"/>
      <c r="Q92" s="23"/>
      <c r="R92" s="23"/>
      <c r="T92" s="23"/>
      <c r="U92" s="23"/>
      <c r="W92" s="23"/>
      <c r="X92" s="23"/>
      <c r="Y92" s="23"/>
      <c r="AA92" s="23"/>
      <c r="AB92" s="23"/>
      <c r="AD92" s="23"/>
      <c r="AE92" s="23"/>
      <c r="AF92" s="23"/>
      <c r="AH92" s="23"/>
      <c r="AI92" s="23"/>
      <c r="AK92" s="23"/>
      <c r="AL92" s="23"/>
      <c r="AM92" s="23"/>
      <c r="AY92" s="57"/>
      <c r="AZ92" s="11"/>
      <c r="BJ92" s="11"/>
    </row>
  </sheetData>
  <mergeCells count="418">
    <mergeCell ref="F87:F90"/>
    <mergeCell ref="G87:G90"/>
    <mergeCell ref="AP87:AP90"/>
    <mergeCell ref="AY87:AY90"/>
    <mergeCell ref="AZ87:AZ90"/>
    <mergeCell ref="BA87:BA90"/>
    <mergeCell ref="BE83:BE86"/>
    <mergeCell ref="BF83:BF86"/>
    <mergeCell ref="BG83:BG86"/>
    <mergeCell ref="BH83:BH86"/>
    <mergeCell ref="BI83:BI86"/>
    <mergeCell ref="A87:A90"/>
    <mergeCell ref="B87:B90"/>
    <mergeCell ref="C87:C90"/>
    <mergeCell ref="D87:D90"/>
    <mergeCell ref="E87:E90"/>
    <mergeCell ref="AY83:AY86"/>
    <mergeCell ref="AZ83:AZ86"/>
    <mergeCell ref="BA83:BA86"/>
    <mergeCell ref="BB83:BB86"/>
    <mergeCell ref="BC83:BC86"/>
    <mergeCell ref="BD83:BD86"/>
    <mergeCell ref="BH87:BH90"/>
    <mergeCell ref="BI87:BI90"/>
    <mergeCell ref="BB87:BB90"/>
    <mergeCell ref="BC87:BC90"/>
    <mergeCell ref="BD87:BD90"/>
    <mergeCell ref="BE87:BE90"/>
    <mergeCell ref="BF87:BF90"/>
    <mergeCell ref="BG87:BG90"/>
    <mergeCell ref="A83:A86"/>
    <mergeCell ref="B83:B86"/>
    <mergeCell ref="C83:C86"/>
    <mergeCell ref="D83:D86"/>
    <mergeCell ref="E83:E86"/>
    <mergeCell ref="F83:F86"/>
    <mergeCell ref="G83:G86"/>
    <mergeCell ref="AP83:AP86"/>
    <mergeCell ref="BB79:BB82"/>
    <mergeCell ref="F79:F82"/>
    <mergeCell ref="G79:G82"/>
    <mergeCell ref="AP79:AP82"/>
    <mergeCell ref="AY79:AY82"/>
    <mergeCell ref="AZ79:AZ82"/>
    <mergeCell ref="BA79:BA82"/>
    <mergeCell ref="BE75:BE78"/>
    <mergeCell ref="BF75:BF78"/>
    <mergeCell ref="BG75:BG78"/>
    <mergeCell ref="BH75:BH78"/>
    <mergeCell ref="BI75:BI78"/>
    <mergeCell ref="A79:A82"/>
    <mergeCell ref="B79:B82"/>
    <mergeCell ref="C79:C82"/>
    <mergeCell ref="D79:D82"/>
    <mergeCell ref="E79:E82"/>
    <mergeCell ref="AY75:AY78"/>
    <mergeCell ref="AZ75:AZ78"/>
    <mergeCell ref="BA75:BA78"/>
    <mergeCell ref="BB75:BB78"/>
    <mergeCell ref="BC75:BC78"/>
    <mergeCell ref="BD75:BD78"/>
    <mergeCell ref="BH79:BH82"/>
    <mergeCell ref="BI79:BI82"/>
    <mergeCell ref="BC79:BC82"/>
    <mergeCell ref="BD79:BD82"/>
    <mergeCell ref="BE79:BE82"/>
    <mergeCell ref="BF79:BF82"/>
    <mergeCell ref="BG79:BG82"/>
    <mergeCell ref="A75:A78"/>
    <mergeCell ref="B75:B78"/>
    <mergeCell ref="C75:C78"/>
    <mergeCell ref="D75:D78"/>
    <mergeCell ref="E75:E78"/>
    <mergeCell ref="F75:F78"/>
    <mergeCell ref="G75:G78"/>
    <mergeCell ref="AP75:AP78"/>
    <mergeCell ref="BB71:BB74"/>
    <mergeCell ref="F71:F74"/>
    <mergeCell ref="G71:G74"/>
    <mergeCell ref="AP71:AP74"/>
    <mergeCell ref="AY71:AY74"/>
    <mergeCell ref="AZ71:AZ74"/>
    <mergeCell ref="BA71:BA74"/>
    <mergeCell ref="BE67:BE70"/>
    <mergeCell ref="BF67:BF70"/>
    <mergeCell ref="BG67:BG70"/>
    <mergeCell ref="BH67:BH70"/>
    <mergeCell ref="BI67:BI70"/>
    <mergeCell ref="A71:A74"/>
    <mergeCell ref="B71:B74"/>
    <mergeCell ref="C71:C74"/>
    <mergeCell ref="D71:D74"/>
    <mergeCell ref="E71:E74"/>
    <mergeCell ref="AY67:AY70"/>
    <mergeCell ref="AZ67:AZ70"/>
    <mergeCell ref="BA67:BA70"/>
    <mergeCell ref="BB67:BB70"/>
    <mergeCell ref="BC67:BC70"/>
    <mergeCell ref="BD67:BD70"/>
    <mergeCell ref="BH71:BH74"/>
    <mergeCell ref="BI71:BI74"/>
    <mergeCell ref="BC71:BC74"/>
    <mergeCell ref="BD71:BD74"/>
    <mergeCell ref="BE71:BE74"/>
    <mergeCell ref="BF71:BF74"/>
    <mergeCell ref="BG71:BG74"/>
    <mergeCell ref="A67:A70"/>
    <mergeCell ref="B67:B70"/>
    <mergeCell ref="C67:C70"/>
    <mergeCell ref="D67:D70"/>
    <mergeCell ref="E67:E70"/>
    <mergeCell ref="F67:F70"/>
    <mergeCell ref="G67:G70"/>
    <mergeCell ref="AP67:AP70"/>
    <mergeCell ref="BB63:BB66"/>
    <mergeCell ref="F63:F66"/>
    <mergeCell ref="G63:G66"/>
    <mergeCell ref="AP63:AP66"/>
    <mergeCell ref="AY63:AY66"/>
    <mergeCell ref="AZ63:AZ66"/>
    <mergeCell ref="BA63:BA66"/>
    <mergeCell ref="BE59:BE62"/>
    <mergeCell ref="BF59:BF62"/>
    <mergeCell ref="BG59:BG62"/>
    <mergeCell ref="BH59:BH62"/>
    <mergeCell ref="BI59:BI62"/>
    <mergeCell ref="A63:A66"/>
    <mergeCell ref="B63:B66"/>
    <mergeCell ref="C63:C66"/>
    <mergeCell ref="D63:D66"/>
    <mergeCell ref="E63:E66"/>
    <mergeCell ref="AY59:AY62"/>
    <mergeCell ref="AZ59:AZ62"/>
    <mergeCell ref="BA59:BA62"/>
    <mergeCell ref="BB59:BB62"/>
    <mergeCell ref="BC59:BC62"/>
    <mergeCell ref="BD59:BD62"/>
    <mergeCell ref="BH63:BH66"/>
    <mergeCell ref="BI63:BI66"/>
    <mergeCell ref="BC63:BC66"/>
    <mergeCell ref="BD63:BD66"/>
    <mergeCell ref="BE63:BE66"/>
    <mergeCell ref="BF63:BF66"/>
    <mergeCell ref="BG63:BG66"/>
    <mergeCell ref="A59:A62"/>
    <mergeCell ref="B59:B62"/>
    <mergeCell ref="C59:C62"/>
    <mergeCell ref="D59:D62"/>
    <mergeCell ref="E59:E62"/>
    <mergeCell ref="F59:F62"/>
    <mergeCell ref="G59:G62"/>
    <mergeCell ref="AP59:AP62"/>
    <mergeCell ref="BB55:BB58"/>
    <mergeCell ref="F55:F58"/>
    <mergeCell ref="G55:G58"/>
    <mergeCell ref="AP55:AP58"/>
    <mergeCell ref="AY55:AY58"/>
    <mergeCell ref="AZ55:AZ58"/>
    <mergeCell ref="BA55:BA58"/>
    <mergeCell ref="BH51:BH54"/>
    <mergeCell ref="BI51:BI54"/>
    <mergeCell ref="A55:A58"/>
    <mergeCell ref="B55:B58"/>
    <mergeCell ref="C55:C58"/>
    <mergeCell ref="D55:D58"/>
    <mergeCell ref="E55:E58"/>
    <mergeCell ref="AY51:AY54"/>
    <mergeCell ref="AZ51:AZ54"/>
    <mergeCell ref="BA51:BA54"/>
    <mergeCell ref="BB51:BB54"/>
    <mergeCell ref="BC51:BC54"/>
    <mergeCell ref="BD51:BD54"/>
    <mergeCell ref="BH55:BH58"/>
    <mergeCell ref="BI55:BI58"/>
    <mergeCell ref="BC55:BC58"/>
    <mergeCell ref="BD55:BD58"/>
    <mergeCell ref="BE55:BE58"/>
    <mergeCell ref="BF55:BF58"/>
    <mergeCell ref="BG55:BG58"/>
    <mergeCell ref="A51:A54"/>
    <mergeCell ref="B51:B54"/>
    <mergeCell ref="C51:C54"/>
    <mergeCell ref="D51:D54"/>
    <mergeCell ref="BG47:BG50"/>
    <mergeCell ref="F47:F50"/>
    <mergeCell ref="G47:G50"/>
    <mergeCell ref="AP47:AP50"/>
    <mergeCell ref="AY47:AY50"/>
    <mergeCell ref="AZ47:AZ50"/>
    <mergeCell ref="BA47:BA50"/>
    <mergeCell ref="BE51:BE54"/>
    <mergeCell ref="BF51:BF54"/>
    <mergeCell ref="BG51:BG54"/>
    <mergeCell ref="E51:E54"/>
    <mergeCell ref="F51:F54"/>
    <mergeCell ref="G51:G54"/>
    <mergeCell ref="AP51:AP54"/>
    <mergeCell ref="BB47:BB50"/>
    <mergeCell ref="BE43:BE46"/>
    <mergeCell ref="BC47:BC50"/>
    <mergeCell ref="BD47:BD50"/>
    <mergeCell ref="BE47:BE50"/>
    <mergeCell ref="BF43:BF46"/>
    <mergeCell ref="BG43:BG46"/>
    <mergeCell ref="BH43:BH46"/>
    <mergeCell ref="BI43:BI46"/>
    <mergeCell ref="A47:A50"/>
    <mergeCell ref="B47:B50"/>
    <mergeCell ref="C47:C50"/>
    <mergeCell ref="D47:D50"/>
    <mergeCell ref="E47:E50"/>
    <mergeCell ref="G43:G46"/>
    <mergeCell ref="AY43:AY46"/>
    <mergeCell ref="AZ43:AZ46"/>
    <mergeCell ref="BA43:BA46"/>
    <mergeCell ref="BB43:BB46"/>
    <mergeCell ref="BC43:BC46"/>
    <mergeCell ref="A43:A46"/>
    <mergeCell ref="B43:B46"/>
    <mergeCell ref="C43:C46"/>
    <mergeCell ref="D43:D46"/>
    <mergeCell ref="E43:E46"/>
    <mergeCell ref="F43:F46"/>
    <mergeCell ref="BH47:BH50"/>
    <mergeCell ref="BI47:BI50"/>
    <mergeCell ref="BF47:BF50"/>
    <mergeCell ref="BF39:BF42"/>
    <mergeCell ref="BG39:BG42"/>
    <mergeCell ref="BH39:BH42"/>
    <mergeCell ref="BI39:BI42"/>
    <mergeCell ref="F39:F42"/>
    <mergeCell ref="G39:G42"/>
    <mergeCell ref="AY39:AY42"/>
    <mergeCell ref="AZ39:AZ42"/>
    <mergeCell ref="BA39:BA42"/>
    <mergeCell ref="BB39:BB42"/>
    <mergeCell ref="BE35:BE38"/>
    <mergeCell ref="BF35:BF38"/>
    <mergeCell ref="BG35:BG38"/>
    <mergeCell ref="BH35:BH38"/>
    <mergeCell ref="BI35:BI38"/>
    <mergeCell ref="A39:A42"/>
    <mergeCell ref="B39:B42"/>
    <mergeCell ref="C39:C42"/>
    <mergeCell ref="D39:D42"/>
    <mergeCell ref="E39:E42"/>
    <mergeCell ref="G35:G38"/>
    <mergeCell ref="AY35:AY38"/>
    <mergeCell ref="AZ35:AZ38"/>
    <mergeCell ref="BA35:BA38"/>
    <mergeCell ref="BB35:BB38"/>
    <mergeCell ref="BC35:BC38"/>
    <mergeCell ref="A35:A38"/>
    <mergeCell ref="B35:B38"/>
    <mergeCell ref="C35:C38"/>
    <mergeCell ref="D35:D38"/>
    <mergeCell ref="E35:E38"/>
    <mergeCell ref="F35:F38"/>
    <mergeCell ref="BC39:BC42"/>
    <mergeCell ref="BE39:BE42"/>
    <mergeCell ref="BG31:BG34"/>
    <mergeCell ref="BH31:BH34"/>
    <mergeCell ref="BI31:BI34"/>
    <mergeCell ref="G31:G34"/>
    <mergeCell ref="AY31:AY34"/>
    <mergeCell ref="AZ31:AZ34"/>
    <mergeCell ref="BA31:BA34"/>
    <mergeCell ref="BB31:BB34"/>
    <mergeCell ref="BC31:BC34"/>
    <mergeCell ref="A31:A34"/>
    <mergeCell ref="B31:B34"/>
    <mergeCell ref="C31:C34"/>
    <mergeCell ref="D31:D34"/>
    <mergeCell ref="E31:E34"/>
    <mergeCell ref="F31:F34"/>
    <mergeCell ref="BD27:BD30"/>
    <mergeCell ref="BE27:BE30"/>
    <mergeCell ref="BF27:BF30"/>
    <mergeCell ref="A27:A30"/>
    <mergeCell ref="B27:B30"/>
    <mergeCell ref="C27:C30"/>
    <mergeCell ref="D27:D30"/>
    <mergeCell ref="E27:E30"/>
    <mergeCell ref="F27:F30"/>
    <mergeCell ref="BD31:BD34"/>
    <mergeCell ref="BE31:BE34"/>
    <mergeCell ref="BF31:BF34"/>
    <mergeCell ref="BG27:BG30"/>
    <mergeCell ref="BH27:BH30"/>
    <mergeCell ref="BI27:BI30"/>
    <mergeCell ref="G27:G30"/>
    <mergeCell ref="AY27:AY30"/>
    <mergeCell ref="AZ27:AZ30"/>
    <mergeCell ref="BA27:BA30"/>
    <mergeCell ref="BB27:BB30"/>
    <mergeCell ref="BC27:BC30"/>
    <mergeCell ref="BD23:BD26"/>
    <mergeCell ref="BE23:BE26"/>
    <mergeCell ref="BF23:BF26"/>
    <mergeCell ref="BG23:BG26"/>
    <mergeCell ref="BH23:BH26"/>
    <mergeCell ref="BI23:BI26"/>
    <mergeCell ref="G23:G26"/>
    <mergeCell ref="AY23:AY26"/>
    <mergeCell ref="AZ23:AZ26"/>
    <mergeCell ref="BA23:BA26"/>
    <mergeCell ref="BB23:BB26"/>
    <mergeCell ref="BC23:BC26"/>
    <mergeCell ref="A23:A26"/>
    <mergeCell ref="B23:B26"/>
    <mergeCell ref="C23:C26"/>
    <mergeCell ref="D23:D26"/>
    <mergeCell ref="E23:E26"/>
    <mergeCell ref="F23:F26"/>
    <mergeCell ref="AZ19:AZ22"/>
    <mergeCell ref="BA19:BA22"/>
    <mergeCell ref="BB19:BB22"/>
    <mergeCell ref="A19:A22"/>
    <mergeCell ref="B19:B22"/>
    <mergeCell ref="C19:C22"/>
    <mergeCell ref="D19:D22"/>
    <mergeCell ref="E19:E22"/>
    <mergeCell ref="F19:F22"/>
    <mergeCell ref="G19:G22"/>
    <mergeCell ref="AP15:AP18"/>
    <mergeCell ref="AY15:AY18"/>
    <mergeCell ref="AZ15:AZ18"/>
    <mergeCell ref="BA15:BA18"/>
    <mergeCell ref="BB15:BB18"/>
    <mergeCell ref="BF19:BF22"/>
    <mergeCell ref="BG19:BG22"/>
    <mergeCell ref="BH19:BH22"/>
    <mergeCell ref="BI19:BI22"/>
    <mergeCell ref="BC19:BC22"/>
    <mergeCell ref="BD19:BD22"/>
    <mergeCell ref="BE19:BE22"/>
    <mergeCell ref="AP19:AP22"/>
    <mergeCell ref="AY19:AY22"/>
    <mergeCell ref="BF11:BF14"/>
    <mergeCell ref="BG11:BG14"/>
    <mergeCell ref="BH11:BH14"/>
    <mergeCell ref="BI11:BI14"/>
    <mergeCell ref="A15:A18"/>
    <mergeCell ref="B15:B18"/>
    <mergeCell ref="C15:C18"/>
    <mergeCell ref="D15:D18"/>
    <mergeCell ref="E15:E18"/>
    <mergeCell ref="F15:F18"/>
    <mergeCell ref="AZ11:AZ14"/>
    <mergeCell ref="BA11:BA14"/>
    <mergeCell ref="BB11:BB14"/>
    <mergeCell ref="BC11:BC14"/>
    <mergeCell ref="BD11:BD14"/>
    <mergeCell ref="BE11:BE14"/>
    <mergeCell ref="BI15:BI18"/>
    <mergeCell ref="BC15:BC18"/>
    <mergeCell ref="BD15:BD18"/>
    <mergeCell ref="BE15:BE18"/>
    <mergeCell ref="BF15:BF18"/>
    <mergeCell ref="BG15:BG18"/>
    <mergeCell ref="BH15:BH18"/>
    <mergeCell ref="G15:G18"/>
    <mergeCell ref="BI7:BI10"/>
    <mergeCell ref="A11:A14"/>
    <mergeCell ref="B11:B14"/>
    <mergeCell ref="C11:C14"/>
    <mergeCell ref="D11:D14"/>
    <mergeCell ref="E11:E14"/>
    <mergeCell ref="F11:F14"/>
    <mergeCell ref="G11:G14"/>
    <mergeCell ref="AP11:AP14"/>
    <mergeCell ref="AY11:AY14"/>
    <mergeCell ref="BC7:BC10"/>
    <mergeCell ref="BD7:BD10"/>
    <mergeCell ref="BE7:BE10"/>
    <mergeCell ref="BF7:BF10"/>
    <mergeCell ref="BG7:BG10"/>
    <mergeCell ref="BH7:BH10"/>
    <mergeCell ref="G7:G10"/>
    <mergeCell ref="AP7:AP10"/>
    <mergeCell ref="AY7:AY10"/>
    <mergeCell ref="AZ7:AZ10"/>
    <mergeCell ref="BA7:BA10"/>
    <mergeCell ref="BB7:BB10"/>
    <mergeCell ref="A7:A10"/>
    <mergeCell ref="B7:B10"/>
    <mergeCell ref="C7:C10"/>
    <mergeCell ref="D7:D10"/>
    <mergeCell ref="E7:E10"/>
    <mergeCell ref="F7:F10"/>
    <mergeCell ref="BD3:BD6"/>
    <mergeCell ref="BE3:BE6"/>
    <mergeCell ref="BF3:BF6"/>
    <mergeCell ref="BG3:BG6"/>
    <mergeCell ref="BH3:BH6"/>
    <mergeCell ref="BI3:BI6"/>
    <mergeCell ref="AP3:AP6"/>
    <mergeCell ref="AY3:AY6"/>
    <mergeCell ref="AZ3:AZ6"/>
    <mergeCell ref="BA3:BA6"/>
    <mergeCell ref="BB3:BB6"/>
    <mergeCell ref="BC3:BC6"/>
    <mergeCell ref="AV1:AV2"/>
    <mergeCell ref="AW1:AW2"/>
    <mergeCell ref="AQ1:AQ2"/>
    <mergeCell ref="AR1:AR2"/>
    <mergeCell ref="AS1:AS2"/>
    <mergeCell ref="AT1:AT2"/>
    <mergeCell ref="AU1:AU2"/>
    <mergeCell ref="AN2:AO2"/>
    <mergeCell ref="A3:A6"/>
    <mergeCell ref="B3:B6"/>
    <mergeCell ref="C3:C6"/>
    <mergeCell ref="D3:D6"/>
    <mergeCell ref="E3:E6"/>
    <mergeCell ref="F3:F6"/>
    <mergeCell ref="G3:G6"/>
    <mergeCell ref="AN1:AO1"/>
  </mergeCells>
  <pageMargins left="0.7" right="0.7" top="0.75" bottom="0.75" header="0.3" footer="0.3"/>
  <pageSetup paperSize="9" scale="80" fitToWidth="0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>
    <pageSetUpPr fitToPage="1"/>
  </sheetPr>
  <dimension ref="A1:BZ92"/>
  <sheetViews>
    <sheetView topLeftCell="E1" zoomScale="85" zoomScaleNormal="85" workbookViewId="0">
      <pane xSplit="4" ySplit="2" topLeftCell="I36" activePane="bottomRight" state="frozen"/>
      <selection activeCell="E1" sqref="E1"/>
      <selection pane="topRight" activeCell="I1" sqref="I1"/>
      <selection pane="bottomLeft" activeCell="E3" sqref="E3"/>
      <selection pane="bottomRight" activeCell="G27" sqref="G27:G30"/>
    </sheetView>
  </sheetViews>
  <sheetFormatPr defaultRowHeight="15" x14ac:dyDescent="0.25"/>
  <cols>
    <col min="1" max="1" width="22.5703125" hidden="1" customWidth="1"/>
    <col min="2" max="2" width="19.5703125" hidden="1" customWidth="1"/>
    <col min="3" max="3" width="18.28515625" hidden="1" customWidth="1"/>
    <col min="4" max="4" width="0" hidden="1" customWidth="1"/>
    <col min="5" max="5" width="22.85546875" bestFit="1" customWidth="1"/>
    <col min="6" max="6" width="14.28515625" bestFit="1" customWidth="1"/>
    <col min="8" max="8" width="7.5703125" customWidth="1"/>
    <col min="9" max="11" width="3.5703125" customWidth="1"/>
    <col min="12" max="12" width="3.5703125" style="23" customWidth="1"/>
    <col min="13" max="14" width="3.5703125" customWidth="1"/>
    <col min="15" max="15" width="3.5703125" style="66" customWidth="1"/>
    <col min="16" max="16" width="3.85546875" customWidth="1"/>
    <col min="17" max="18" width="3.5703125" customWidth="1"/>
    <col min="19" max="19" width="3.5703125" style="23" customWidth="1"/>
    <col min="20" max="21" width="3.5703125" customWidth="1"/>
    <col min="22" max="22" width="3.5703125" style="66" customWidth="1"/>
    <col min="23" max="25" width="3.5703125" customWidth="1"/>
    <col min="26" max="26" width="3.5703125" style="23" customWidth="1"/>
    <col min="27" max="28" width="3.5703125" customWidth="1"/>
    <col min="29" max="29" width="3.5703125" style="66" customWidth="1"/>
    <col min="30" max="32" width="3.5703125" customWidth="1"/>
    <col min="33" max="33" width="3.5703125" style="23" customWidth="1"/>
    <col min="34" max="35" width="3.5703125" customWidth="1"/>
    <col min="36" max="36" width="3.5703125" style="66" customWidth="1"/>
    <col min="37" max="39" width="3.5703125" customWidth="1"/>
    <col min="40" max="40" width="8.140625" customWidth="1"/>
    <col min="41" max="41" width="6.5703125" customWidth="1"/>
    <col min="42" max="42" width="6.85546875" customWidth="1"/>
    <col min="43" max="49" width="5.42578125" customWidth="1"/>
    <col min="50" max="50" width="7.7109375" customWidth="1"/>
    <col min="51" max="51" width="7.42578125" customWidth="1"/>
    <col min="52" max="52" width="10.7109375" customWidth="1"/>
    <col min="53" max="53" width="14.28515625" bestFit="1" customWidth="1"/>
    <col min="54" max="54" width="8.42578125" customWidth="1"/>
    <col min="55" max="55" width="6.42578125" bestFit="1" customWidth="1"/>
    <col min="56" max="56" width="7.5703125" bestFit="1" customWidth="1"/>
    <col min="57" max="57" width="10.5703125" bestFit="1" customWidth="1"/>
    <col min="58" max="58" width="11.28515625" customWidth="1"/>
    <col min="59" max="59" width="12.5703125" customWidth="1"/>
    <col min="60" max="60" width="14.28515625" bestFit="1" customWidth="1"/>
    <col min="61" max="61" width="12" bestFit="1" customWidth="1"/>
    <col min="62" max="62" width="10.28515625" hidden="1" customWidth="1"/>
    <col min="63" max="63" width="10.5703125" hidden="1" customWidth="1"/>
    <col min="64" max="64" width="11.42578125" hidden="1" customWidth="1"/>
    <col min="65" max="66" width="10.28515625" hidden="1" customWidth="1"/>
    <col min="67" max="67" width="9.28515625" hidden="1" customWidth="1"/>
    <col min="68" max="68" width="9.85546875" hidden="1" customWidth="1"/>
    <col min="69" max="69" width="21.7109375" hidden="1" customWidth="1"/>
    <col min="70" max="70" width="11.28515625" hidden="1" customWidth="1"/>
    <col min="71" max="71" width="0" hidden="1" customWidth="1"/>
    <col min="72" max="72" width="10.28515625" hidden="1" customWidth="1"/>
    <col min="73" max="75" width="0" hidden="1" customWidth="1"/>
    <col min="76" max="77" width="10.28515625" hidden="1" customWidth="1"/>
    <col min="78" max="78" width="0" hidden="1" customWidth="1"/>
  </cols>
  <sheetData>
    <row r="1" spans="1:78" ht="54" customHeight="1" x14ac:dyDescent="0.25">
      <c r="A1" s="1"/>
      <c r="B1" s="1"/>
      <c r="C1" s="1"/>
      <c r="D1" s="1"/>
      <c r="E1" s="4" t="s">
        <v>69</v>
      </c>
      <c r="F1" s="2" t="s">
        <v>0</v>
      </c>
      <c r="G1" s="3" t="s">
        <v>1</v>
      </c>
      <c r="H1" s="4"/>
      <c r="I1" s="5" t="s">
        <v>7</v>
      </c>
      <c r="J1" s="5" t="s">
        <v>8</v>
      </c>
      <c r="K1" s="5" t="s">
        <v>2</v>
      </c>
      <c r="L1" s="5" t="s">
        <v>3</v>
      </c>
      <c r="M1" s="5" t="s">
        <v>4</v>
      </c>
      <c r="N1" s="5" t="s">
        <v>5</v>
      </c>
      <c r="O1" s="5" t="s">
        <v>6</v>
      </c>
      <c r="P1" s="5" t="s">
        <v>7</v>
      </c>
      <c r="Q1" s="5" t="s">
        <v>8</v>
      </c>
      <c r="R1" s="5" t="s">
        <v>2</v>
      </c>
      <c r="S1" s="5" t="s">
        <v>3</v>
      </c>
      <c r="T1" s="5" t="s">
        <v>4</v>
      </c>
      <c r="U1" s="5" t="s">
        <v>5</v>
      </c>
      <c r="V1" s="5" t="s">
        <v>6</v>
      </c>
      <c r="W1" s="5" t="s">
        <v>7</v>
      </c>
      <c r="X1" s="5" t="s">
        <v>8</v>
      </c>
      <c r="Y1" s="5" t="s">
        <v>2</v>
      </c>
      <c r="Z1" s="5" t="s">
        <v>3</v>
      </c>
      <c r="AA1" s="5" t="s">
        <v>4</v>
      </c>
      <c r="AB1" s="5" t="s">
        <v>5</v>
      </c>
      <c r="AC1" s="5" t="s">
        <v>6</v>
      </c>
      <c r="AD1" s="5" t="s">
        <v>7</v>
      </c>
      <c r="AE1" s="5" t="s">
        <v>8</v>
      </c>
      <c r="AF1" s="5" t="s">
        <v>2</v>
      </c>
      <c r="AG1" s="5" t="s">
        <v>3</v>
      </c>
      <c r="AH1" s="5" t="s">
        <v>4</v>
      </c>
      <c r="AI1" s="5" t="s">
        <v>5</v>
      </c>
      <c r="AJ1" s="5" t="s">
        <v>6</v>
      </c>
      <c r="AK1" s="5" t="s">
        <v>7</v>
      </c>
      <c r="AL1" s="5" t="s">
        <v>8</v>
      </c>
      <c r="AM1" s="5" t="s">
        <v>2</v>
      </c>
      <c r="AN1" s="471"/>
      <c r="AO1" s="472"/>
      <c r="AP1" s="7" t="s">
        <v>9</v>
      </c>
      <c r="AQ1" s="467" t="s">
        <v>10</v>
      </c>
      <c r="AR1" s="467" t="s">
        <v>11</v>
      </c>
      <c r="AS1" s="467" t="s">
        <v>12</v>
      </c>
      <c r="AT1" s="467" t="s">
        <v>13</v>
      </c>
      <c r="AU1" s="467" t="s">
        <v>14</v>
      </c>
      <c r="AV1" s="467" t="s">
        <v>15</v>
      </c>
      <c r="AW1" s="467" t="s">
        <v>16</v>
      </c>
      <c r="AX1" s="8"/>
      <c r="AY1" s="1"/>
      <c r="AZ1" s="1" t="s">
        <v>17</v>
      </c>
      <c r="BA1" s="1" t="s">
        <v>37</v>
      </c>
      <c r="BB1" s="1" t="s">
        <v>71</v>
      </c>
      <c r="BC1" s="1" t="s">
        <v>19</v>
      </c>
      <c r="BD1" s="1" t="s">
        <v>20</v>
      </c>
      <c r="BE1" s="9" t="s">
        <v>21</v>
      </c>
      <c r="BF1" s="9" t="s">
        <v>43</v>
      </c>
      <c r="BG1" s="1" t="s">
        <v>42</v>
      </c>
      <c r="BH1" s="1" t="s">
        <v>22</v>
      </c>
      <c r="BI1" s="10"/>
      <c r="BJ1" t="s">
        <v>60</v>
      </c>
      <c r="BK1" s="11">
        <v>13414.5</v>
      </c>
      <c r="BL1" s="11"/>
      <c r="BN1" s="72"/>
      <c r="BO1" s="72"/>
      <c r="BP1" s="72"/>
    </row>
    <row r="2" spans="1:78" ht="28.5" customHeight="1" thickBot="1" x14ac:dyDescent="0.3">
      <c r="A2" s="12" t="s">
        <v>38</v>
      </c>
      <c r="B2" s="12" t="s">
        <v>39</v>
      </c>
      <c r="C2" s="12" t="s">
        <v>40</v>
      </c>
      <c r="D2" s="12"/>
      <c r="E2" s="12" t="s">
        <v>23</v>
      </c>
      <c r="F2" s="14"/>
      <c r="G2" s="15"/>
      <c r="H2" s="16"/>
      <c r="I2" s="13">
        <v>1</v>
      </c>
      <c r="J2" s="17">
        <v>2</v>
      </c>
      <c r="K2" s="81">
        <v>3</v>
      </c>
      <c r="L2" s="81">
        <v>4</v>
      </c>
      <c r="M2" s="81">
        <v>5</v>
      </c>
      <c r="N2" s="81">
        <v>6</v>
      </c>
      <c r="O2" s="96">
        <v>7</v>
      </c>
      <c r="P2" s="81">
        <v>8</v>
      </c>
      <c r="Q2" s="97">
        <v>9</v>
      </c>
      <c r="R2" s="13">
        <v>10</v>
      </c>
      <c r="S2" s="81">
        <v>11</v>
      </c>
      <c r="T2" s="13">
        <v>12</v>
      </c>
      <c r="U2" s="13">
        <v>13</v>
      </c>
      <c r="V2" s="59">
        <v>14</v>
      </c>
      <c r="W2" s="81">
        <v>15</v>
      </c>
      <c r="X2" s="17">
        <v>16</v>
      </c>
      <c r="Y2" s="13">
        <v>17</v>
      </c>
      <c r="Z2" s="81">
        <v>18</v>
      </c>
      <c r="AA2" s="13">
        <v>19</v>
      </c>
      <c r="AB2" s="13">
        <v>20</v>
      </c>
      <c r="AC2" s="59">
        <v>21</v>
      </c>
      <c r="AD2" s="13">
        <v>22</v>
      </c>
      <c r="AE2" s="17">
        <v>23</v>
      </c>
      <c r="AF2" s="13">
        <v>24</v>
      </c>
      <c r="AG2" s="81">
        <v>25</v>
      </c>
      <c r="AH2" s="13">
        <v>26</v>
      </c>
      <c r="AI2" s="13">
        <v>27</v>
      </c>
      <c r="AJ2" s="59">
        <v>28</v>
      </c>
      <c r="AK2" s="13">
        <v>29</v>
      </c>
      <c r="AL2" s="17">
        <v>30</v>
      </c>
      <c r="AM2" s="13">
        <v>31</v>
      </c>
      <c r="AN2" s="469" t="s">
        <v>24</v>
      </c>
      <c r="AO2" s="470"/>
      <c r="AP2" s="79"/>
      <c r="AQ2" s="468"/>
      <c r="AR2" s="468"/>
      <c r="AS2" s="468"/>
      <c r="AT2" s="468"/>
      <c r="AU2" s="468"/>
      <c r="AV2" s="468"/>
      <c r="AW2" s="468"/>
      <c r="AX2" s="8"/>
      <c r="AY2" s="68"/>
      <c r="AZ2" s="69">
        <f t="shared" ref="AZ2:BI2" si="0">SUM(AZ3:AZ90)</f>
        <v>179896.75555555554</v>
      </c>
      <c r="BA2" s="69">
        <f t="shared" si="0"/>
        <v>84899.010000000009</v>
      </c>
      <c r="BB2" s="69">
        <f t="shared" si="0"/>
        <v>3152</v>
      </c>
      <c r="BC2" s="69">
        <f t="shared" si="0"/>
        <v>0</v>
      </c>
      <c r="BD2" s="69">
        <f t="shared" si="0"/>
        <v>970</v>
      </c>
      <c r="BE2" s="69">
        <f t="shared" si="0"/>
        <v>92165.41222222225</v>
      </c>
      <c r="BF2" s="69">
        <f t="shared" si="0"/>
        <v>0</v>
      </c>
      <c r="BG2" s="69">
        <f t="shared" si="0"/>
        <v>0</v>
      </c>
      <c r="BH2" s="69">
        <f t="shared" si="0"/>
        <v>0</v>
      </c>
      <c r="BI2" s="69">
        <f t="shared" si="0"/>
        <v>0</v>
      </c>
      <c r="BJ2" s="11">
        <f>BK1/30</f>
        <v>447.15</v>
      </c>
      <c r="BK2" s="77"/>
      <c r="BL2" s="74">
        <v>0.14000000000000001</v>
      </c>
      <c r="BM2" s="74">
        <v>0.01</v>
      </c>
    </row>
    <row r="3" spans="1:78" ht="51" customHeight="1" thickTop="1" thickBot="1" x14ac:dyDescent="0.3">
      <c r="A3" s="411">
        <v>27229153966</v>
      </c>
      <c r="B3" s="411">
        <v>5373609014</v>
      </c>
      <c r="C3" s="411"/>
      <c r="D3" s="411"/>
      <c r="E3" s="426" t="s">
        <v>29</v>
      </c>
      <c r="F3" s="441">
        <v>30000</v>
      </c>
      <c r="G3" s="432">
        <f>F3/225</f>
        <v>133.33333333333334</v>
      </c>
      <c r="H3" s="82" t="s">
        <v>25</v>
      </c>
      <c r="I3" s="20" t="s">
        <v>70</v>
      </c>
      <c r="J3" s="20" t="s">
        <v>61</v>
      </c>
      <c r="K3" s="94">
        <v>7.5</v>
      </c>
      <c r="L3" s="94">
        <v>7.5</v>
      </c>
      <c r="M3" s="94">
        <v>7.5</v>
      </c>
      <c r="N3" s="94">
        <v>7.5</v>
      </c>
      <c r="O3" s="95">
        <v>7.5</v>
      </c>
      <c r="P3" s="94">
        <v>7.5</v>
      </c>
      <c r="Q3" s="94" t="s">
        <v>61</v>
      </c>
      <c r="R3" s="20">
        <v>7.5</v>
      </c>
      <c r="S3" s="80">
        <v>7.5</v>
      </c>
      <c r="T3" s="20">
        <v>7.5</v>
      </c>
      <c r="U3" s="20" t="s">
        <v>36</v>
      </c>
      <c r="V3" s="20">
        <v>7.5</v>
      </c>
      <c r="W3" s="98">
        <v>7.5</v>
      </c>
      <c r="X3" s="20" t="s">
        <v>61</v>
      </c>
      <c r="Y3" s="20">
        <v>7.5</v>
      </c>
      <c r="Z3" s="80">
        <v>7.5</v>
      </c>
      <c r="AA3" s="20">
        <v>7.5</v>
      </c>
      <c r="AB3" s="20">
        <v>7.5</v>
      </c>
      <c r="AC3" s="20">
        <v>7.5</v>
      </c>
      <c r="AD3" s="20">
        <v>7.5</v>
      </c>
      <c r="AE3" s="20" t="s">
        <v>61</v>
      </c>
      <c r="AF3" s="20">
        <v>7.5</v>
      </c>
      <c r="AG3" s="80">
        <v>7.5</v>
      </c>
      <c r="AH3" s="20">
        <v>7.5</v>
      </c>
      <c r="AI3" s="20">
        <v>7.5</v>
      </c>
      <c r="AJ3" s="20">
        <v>7.5</v>
      </c>
      <c r="AK3" s="20">
        <v>7.5</v>
      </c>
      <c r="AL3" s="20" t="s">
        <v>61</v>
      </c>
      <c r="AM3" s="20">
        <v>7.5</v>
      </c>
      <c r="AN3" s="20"/>
      <c r="AO3" s="20">
        <f>COUNTIF(I3:AM3,"&gt;0")</f>
        <v>24</v>
      </c>
      <c r="AP3" s="435"/>
      <c r="AQ3" s="25">
        <f>SUM(I3:AM3)/7.5</f>
        <v>24</v>
      </c>
      <c r="AR3" s="25">
        <f>COUNTIF(I3:AM3,"h")</f>
        <v>5</v>
      </c>
      <c r="AS3" s="25">
        <f>COUNTIF(I3:AM3,"ik")</f>
        <v>0</v>
      </c>
      <c r="AT3" s="25">
        <f>COUNTIF(I3:AN3,"İZ")</f>
        <v>1</v>
      </c>
      <c r="AU3" s="25">
        <f>COUNTIF(J3:AN3,"R")</f>
        <v>0</v>
      </c>
      <c r="AV3" s="25">
        <f>COUNTIF(K3:AO3,"y")</f>
        <v>1</v>
      </c>
      <c r="AW3" s="25">
        <f>IF((AQ3+AR3+AS3+AT3)&gt;30,30,(AQ3+AR3+AS3+AT3))</f>
        <v>30</v>
      </c>
      <c r="AX3" s="25">
        <f>(AW3)*G3*7.5</f>
        <v>30000.000000000004</v>
      </c>
      <c r="AY3" s="415"/>
      <c r="AZ3" s="439">
        <f>SUM(AX3:AX5)</f>
        <v>30000.000000000004</v>
      </c>
      <c r="BA3" s="415">
        <v>11500</v>
      </c>
      <c r="BB3" s="415">
        <v>0</v>
      </c>
      <c r="BC3" s="415"/>
      <c r="BD3" s="418"/>
      <c r="BE3" s="420">
        <f>AZ3-BA3-BB3-BC3+BD3</f>
        <v>18500.000000000004</v>
      </c>
      <c r="BF3" s="424"/>
      <c r="BG3" s="415">
        <f>IF(AQ4&gt;22,22.5,AQ4)*BF3</f>
        <v>0</v>
      </c>
      <c r="BH3" s="473"/>
      <c r="BI3" s="442"/>
      <c r="BJ3" s="75" t="s">
        <v>44</v>
      </c>
      <c r="BK3" s="75" t="s">
        <v>45</v>
      </c>
      <c r="BL3" s="75" t="s">
        <v>46</v>
      </c>
      <c r="BM3" s="75" t="s">
        <v>47</v>
      </c>
      <c r="BN3" s="75" t="s">
        <v>48</v>
      </c>
      <c r="BO3" s="75" t="s">
        <v>49</v>
      </c>
      <c r="BP3" s="75" t="s">
        <v>50</v>
      </c>
      <c r="BQ3" s="75" t="s">
        <v>51</v>
      </c>
      <c r="BR3" s="75" t="s">
        <v>52</v>
      </c>
      <c r="BS3" s="75" t="s">
        <v>53</v>
      </c>
      <c r="BT3" s="75" t="s">
        <v>54</v>
      </c>
      <c r="BU3" s="75" t="s">
        <v>55</v>
      </c>
      <c r="BV3" s="75" t="s">
        <v>56</v>
      </c>
      <c r="BW3" s="75" t="s">
        <v>57</v>
      </c>
      <c r="BX3" s="75" t="s">
        <v>58</v>
      </c>
      <c r="BY3" s="75" t="s">
        <v>59</v>
      </c>
      <c r="BZ3" s="75"/>
    </row>
    <row r="4" spans="1:78" ht="17.25" customHeight="1" thickTop="1" x14ac:dyDescent="0.25">
      <c r="A4" s="412"/>
      <c r="B4" s="412"/>
      <c r="C4" s="412"/>
      <c r="D4" s="412"/>
      <c r="E4" s="427"/>
      <c r="F4" s="442"/>
      <c r="G4" s="433"/>
      <c r="H4" s="83" t="s">
        <v>26</v>
      </c>
      <c r="I4" s="86"/>
      <c r="J4" s="86"/>
      <c r="K4" s="91"/>
      <c r="L4" s="92"/>
      <c r="M4" s="91"/>
      <c r="N4" s="91"/>
      <c r="O4" s="93"/>
      <c r="P4" s="91"/>
      <c r="Q4" s="91"/>
      <c r="R4" s="86"/>
      <c r="S4" s="86"/>
      <c r="T4" s="86"/>
      <c r="U4" s="86"/>
      <c r="V4" s="87"/>
      <c r="W4" s="86"/>
      <c r="X4" s="86"/>
      <c r="Y4" s="86"/>
      <c r="Z4" s="86"/>
      <c r="AA4" s="86"/>
      <c r="AB4" s="86"/>
      <c r="AC4" s="87"/>
      <c r="AD4" s="86"/>
      <c r="AE4" s="86"/>
      <c r="AF4" s="86"/>
      <c r="AG4" s="86"/>
      <c r="AH4" s="86"/>
      <c r="AI4" s="86"/>
      <c r="AJ4" s="87"/>
      <c r="AK4" s="87"/>
      <c r="AL4" s="88"/>
      <c r="AM4" s="89"/>
      <c r="AN4" s="32"/>
      <c r="AO4" s="20">
        <f>COUNTIF(I4:AM4,"&gt;7")</f>
        <v>0</v>
      </c>
      <c r="AP4" s="436"/>
      <c r="AQ4" s="33">
        <f>SUM(I4:AM4)</f>
        <v>0</v>
      </c>
      <c r="AR4" s="33"/>
      <c r="AS4" s="33"/>
      <c r="AT4" s="33"/>
      <c r="AU4" s="33"/>
      <c r="AV4" s="33"/>
      <c r="AW4" s="33">
        <f>AQ4*1.5</f>
        <v>0</v>
      </c>
      <c r="AX4" s="33">
        <f>AQ4*G3*1.5</f>
        <v>0</v>
      </c>
      <c r="AY4" s="415"/>
      <c r="AZ4" s="439"/>
      <c r="BA4" s="415"/>
      <c r="BB4" s="415"/>
      <c r="BC4" s="415"/>
      <c r="BD4" s="418"/>
      <c r="BE4" s="421"/>
      <c r="BF4" s="424"/>
      <c r="BG4" s="415"/>
      <c r="BH4" s="473"/>
      <c r="BI4" s="442"/>
      <c r="BJ4" s="11">
        <f>BK1/30*14</f>
        <v>6260.0999999999995</v>
      </c>
      <c r="BK4" s="76">
        <f>BJ4</f>
        <v>6260.0999999999995</v>
      </c>
      <c r="BL4" s="76">
        <f>BJ4*BL2</f>
        <v>876.41399999999999</v>
      </c>
      <c r="BM4" s="76">
        <f>BK4*BM2</f>
        <v>62.600999999999999</v>
      </c>
      <c r="BN4" s="76">
        <f>BJ4-BL4-BM4</f>
        <v>5321.085</v>
      </c>
      <c r="BO4" s="76">
        <f>BN4*15%</f>
        <v>798.16274999999996</v>
      </c>
      <c r="BP4" s="76">
        <f>BK1*0.85</f>
        <v>11402.324999999999</v>
      </c>
      <c r="BQ4" s="76">
        <f>BP4*0.15</f>
        <v>1710.3487499999999</v>
      </c>
      <c r="BR4" s="76">
        <f>BQ4-BO4</f>
        <v>912.18599999999992</v>
      </c>
      <c r="BS4" s="76">
        <f>BJ4*0.759/100</f>
        <v>47.514158999999999</v>
      </c>
      <c r="BT4" s="76">
        <f>BK1</f>
        <v>13414.5</v>
      </c>
      <c r="BU4" s="76">
        <f>BT4*0.759/100</f>
        <v>101.81605499999999</v>
      </c>
      <c r="BV4" s="76">
        <f>BS4-BU4</f>
        <v>-54.301895999999992</v>
      </c>
      <c r="BW4" s="76">
        <f>BL4+BM4+BR4+BV4</f>
        <v>1796.8991040000001</v>
      </c>
      <c r="BX4" s="76">
        <f>BJ4-BW4</f>
        <v>4463.2008959999994</v>
      </c>
      <c r="BY4" s="76"/>
      <c r="BZ4" s="76"/>
    </row>
    <row r="5" spans="1:78" x14ac:dyDescent="0.25">
      <c r="A5" s="412"/>
      <c r="B5" s="412"/>
      <c r="C5" s="412"/>
      <c r="D5" s="412"/>
      <c r="E5" s="427"/>
      <c r="F5" s="442"/>
      <c r="G5" s="433"/>
      <c r="H5" s="84" t="s">
        <v>27</v>
      </c>
      <c r="I5" s="28"/>
      <c r="J5" s="28"/>
      <c r="K5" s="28"/>
      <c r="L5" s="28"/>
      <c r="M5" s="28"/>
      <c r="N5" s="28"/>
      <c r="O5" s="62"/>
      <c r="P5" s="28"/>
      <c r="Q5" s="28"/>
      <c r="R5" s="28"/>
      <c r="S5" s="28"/>
      <c r="T5" s="28"/>
      <c r="U5" s="28"/>
      <c r="V5" s="62"/>
      <c r="W5" s="28"/>
      <c r="X5" s="28"/>
      <c r="Y5" s="28"/>
      <c r="Z5" s="28"/>
      <c r="AA5" s="28"/>
      <c r="AB5" s="28"/>
      <c r="AC5" s="62"/>
      <c r="AD5" s="28"/>
      <c r="AE5" s="28"/>
      <c r="AF5" s="28"/>
      <c r="AG5" s="28"/>
      <c r="AH5" s="28"/>
      <c r="AI5" s="28"/>
      <c r="AJ5" s="62"/>
      <c r="AK5" s="62"/>
      <c r="AL5" s="38"/>
      <c r="AM5" s="39"/>
      <c r="AN5" s="40"/>
      <c r="AO5" s="41"/>
      <c r="AP5" s="436"/>
      <c r="AQ5" s="33">
        <f>SUM(I5:AM5)</f>
        <v>0</v>
      </c>
      <c r="AR5" s="42"/>
      <c r="AS5" s="42"/>
      <c r="AT5" s="42"/>
      <c r="AU5" s="42"/>
      <c r="AV5" s="42"/>
      <c r="AW5" s="33">
        <f>AQ5*2</f>
        <v>0</v>
      </c>
      <c r="AX5" s="42">
        <f>AQ5*G3*2</f>
        <v>0</v>
      </c>
      <c r="AY5" s="415"/>
      <c r="AZ5" s="439"/>
      <c r="BA5" s="415"/>
      <c r="BB5" s="415"/>
      <c r="BC5" s="415"/>
      <c r="BD5" s="418"/>
      <c r="BE5" s="421"/>
      <c r="BF5" s="424"/>
      <c r="BG5" s="415"/>
      <c r="BH5" s="473"/>
      <c r="BI5" s="442"/>
      <c r="BJ5" s="11"/>
      <c r="BL5">
        <f>BN2*BL2</f>
        <v>0</v>
      </c>
      <c r="BM5">
        <f>BN2*BM2</f>
        <v>0</v>
      </c>
    </row>
    <row r="6" spans="1:78" ht="15.75" thickBot="1" x14ac:dyDescent="0.3">
      <c r="A6" s="413"/>
      <c r="B6" s="413"/>
      <c r="C6" s="413"/>
      <c r="D6" s="413"/>
      <c r="E6" s="428"/>
      <c r="F6" s="443"/>
      <c r="G6" s="434"/>
      <c r="H6" s="85"/>
      <c r="I6" s="44"/>
      <c r="J6" s="44"/>
      <c r="K6" s="44"/>
      <c r="L6" s="44"/>
      <c r="M6" s="44"/>
      <c r="N6" s="44"/>
      <c r="O6" s="63"/>
      <c r="P6" s="44"/>
      <c r="Q6" s="44"/>
      <c r="R6" s="44"/>
      <c r="S6" s="44"/>
      <c r="T6" s="44"/>
      <c r="U6" s="44"/>
      <c r="V6" s="63"/>
      <c r="W6" s="44"/>
      <c r="X6" s="44"/>
      <c r="Y6" s="44"/>
      <c r="Z6" s="44"/>
      <c r="AA6" s="44"/>
      <c r="AB6" s="44"/>
      <c r="AC6" s="63"/>
      <c r="AD6" s="44"/>
      <c r="AE6" s="44"/>
      <c r="AF6" s="44"/>
      <c r="AG6" s="44"/>
      <c r="AH6" s="44"/>
      <c r="AI6" s="44"/>
      <c r="AJ6" s="63"/>
      <c r="AK6" s="63"/>
      <c r="AL6" s="44"/>
      <c r="AM6" s="44"/>
      <c r="AN6" s="46" t="s">
        <v>28</v>
      </c>
      <c r="AO6" s="47">
        <f>AO3+AO4</f>
        <v>24</v>
      </c>
      <c r="AP6" s="437"/>
      <c r="AQ6" s="48"/>
      <c r="AR6" s="48"/>
      <c r="AS6" s="48"/>
      <c r="AT6" s="48"/>
      <c r="AU6" s="48"/>
      <c r="AV6" s="48"/>
      <c r="AW6" s="48"/>
      <c r="AX6" s="48"/>
      <c r="AY6" s="416"/>
      <c r="AZ6" s="440"/>
      <c r="BA6" s="416"/>
      <c r="BB6" s="416"/>
      <c r="BC6" s="416"/>
      <c r="BD6" s="419"/>
      <c r="BE6" s="422"/>
      <c r="BF6" s="425"/>
      <c r="BG6" s="416"/>
      <c r="BH6" s="474"/>
      <c r="BI6" s="443"/>
      <c r="BJ6" s="11"/>
      <c r="BK6" s="57"/>
      <c r="BL6" s="11"/>
      <c r="BM6" s="57"/>
    </row>
    <row r="7" spans="1:78" ht="16.5" thickTop="1" thickBot="1" x14ac:dyDescent="0.3">
      <c r="A7" s="411">
        <v>54367665204</v>
      </c>
      <c r="B7" s="411">
        <v>5325138612</v>
      </c>
      <c r="C7" s="411"/>
      <c r="D7" s="411"/>
      <c r="E7" s="426" t="s">
        <v>30</v>
      </c>
      <c r="F7" s="441">
        <v>50000</v>
      </c>
      <c r="G7" s="432">
        <f>F7/225</f>
        <v>222.22222222222223</v>
      </c>
      <c r="H7" s="82" t="s">
        <v>25</v>
      </c>
      <c r="I7" s="20" t="s">
        <v>36</v>
      </c>
      <c r="J7" s="20" t="s">
        <v>36</v>
      </c>
      <c r="K7" s="20" t="s">
        <v>36</v>
      </c>
      <c r="L7" s="20">
        <v>7.5</v>
      </c>
      <c r="M7" s="20">
        <v>7.5</v>
      </c>
      <c r="N7" s="20" t="s">
        <v>36</v>
      </c>
      <c r="O7" s="60" t="s">
        <v>36</v>
      </c>
      <c r="P7" s="20" t="s">
        <v>36</v>
      </c>
      <c r="Q7" s="20" t="s">
        <v>36</v>
      </c>
      <c r="R7" s="20" t="s">
        <v>36</v>
      </c>
      <c r="S7" s="20" t="s">
        <v>36</v>
      </c>
      <c r="T7" s="20" t="s">
        <v>36</v>
      </c>
      <c r="U7" s="102" t="s">
        <v>36</v>
      </c>
      <c r="V7" s="60" t="s">
        <v>36</v>
      </c>
      <c r="W7" s="20" t="s">
        <v>36</v>
      </c>
      <c r="X7" s="20" t="s">
        <v>36</v>
      </c>
      <c r="Y7" s="20" t="s">
        <v>36</v>
      </c>
      <c r="Z7" s="20" t="s">
        <v>36</v>
      </c>
      <c r="AA7" s="20" t="s">
        <v>36</v>
      </c>
      <c r="AB7" s="20" t="s">
        <v>36</v>
      </c>
      <c r="AC7" s="60" t="s">
        <v>36</v>
      </c>
      <c r="AD7" s="20" t="s">
        <v>36</v>
      </c>
      <c r="AE7" s="20" t="s">
        <v>36</v>
      </c>
      <c r="AF7" s="20" t="s">
        <v>36</v>
      </c>
      <c r="AG7" s="20" t="s">
        <v>36</v>
      </c>
      <c r="AH7" s="20" t="s">
        <v>36</v>
      </c>
      <c r="AI7" s="20" t="s">
        <v>36</v>
      </c>
      <c r="AJ7" s="60" t="s">
        <v>36</v>
      </c>
      <c r="AK7" s="60" t="s">
        <v>36</v>
      </c>
      <c r="AL7" s="20" t="s">
        <v>36</v>
      </c>
      <c r="AM7" s="20" t="s">
        <v>36</v>
      </c>
      <c r="AN7" s="20"/>
      <c r="AO7" s="20">
        <f>COUNTIF(I7:AM7,"&gt;0")</f>
        <v>2</v>
      </c>
      <c r="AP7" s="435"/>
      <c r="AQ7" s="25">
        <f>SUM(I7:AM7)/7.5</f>
        <v>2</v>
      </c>
      <c r="AR7" s="25">
        <f>COUNTIF(I7:AM7,"h")</f>
        <v>0</v>
      </c>
      <c r="AS7" s="25">
        <f>COUNTIF(I7:AM7,"ik")</f>
        <v>0</v>
      </c>
      <c r="AT7" s="25">
        <f>COUNTIF(I7:AN7,"İZ")</f>
        <v>0</v>
      </c>
      <c r="AU7" s="25">
        <f>COUNTIF(J7:AN7,"R")</f>
        <v>0</v>
      </c>
      <c r="AV7" s="25">
        <f>COUNTIF(K7:AO7,"y")</f>
        <v>27</v>
      </c>
      <c r="AW7" s="25">
        <f>IF((AQ7+AR7+AS7+AT7)&gt;30,30,(AQ7+AR7+AS7+AT7))</f>
        <v>2</v>
      </c>
      <c r="AX7" s="25">
        <f>(AW7)*G7*7.5</f>
        <v>3333.3333333333335</v>
      </c>
      <c r="AY7" s="414"/>
      <c r="AZ7" s="438">
        <f>SUM(AX7:AX9)</f>
        <v>3333.3333333333335</v>
      </c>
      <c r="BA7" s="414">
        <v>2683</v>
      </c>
      <c r="BB7" s="414">
        <v>0</v>
      </c>
      <c r="BC7" s="414"/>
      <c r="BD7" s="417"/>
      <c r="BE7" s="420"/>
      <c r="BF7" s="423"/>
      <c r="BG7" s="414"/>
      <c r="BH7" s="473"/>
      <c r="BI7" s="441"/>
      <c r="BJ7" s="11"/>
      <c r="BK7" s="57"/>
      <c r="BP7" s="57"/>
    </row>
    <row r="8" spans="1:78" ht="15.75" thickTop="1" x14ac:dyDescent="0.25">
      <c r="A8" s="412"/>
      <c r="B8" s="412"/>
      <c r="C8" s="412"/>
      <c r="D8" s="412"/>
      <c r="E8" s="427"/>
      <c r="F8" s="442"/>
      <c r="G8" s="433"/>
      <c r="H8" s="83" t="s">
        <v>26</v>
      </c>
      <c r="I8" s="27"/>
      <c r="J8" s="27"/>
      <c r="K8" s="27"/>
      <c r="L8" s="27"/>
      <c r="M8" s="27"/>
      <c r="N8" s="27"/>
      <c r="O8" s="61"/>
      <c r="P8" s="27"/>
      <c r="Q8" s="27"/>
      <c r="R8" s="27"/>
      <c r="S8" s="27"/>
      <c r="T8" s="27"/>
      <c r="U8" s="27"/>
      <c r="V8" s="61"/>
      <c r="W8" s="27"/>
      <c r="X8" s="27"/>
      <c r="Y8" s="27"/>
      <c r="Z8" s="27"/>
      <c r="AA8" s="27"/>
      <c r="AB8" s="27"/>
      <c r="AC8" s="61"/>
      <c r="AD8" s="27"/>
      <c r="AE8" s="27"/>
      <c r="AF8" s="27"/>
      <c r="AG8" s="27"/>
      <c r="AH8" s="27"/>
      <c r="AI8" s="27"/>
      <c r="AJ8" s="61"/>
      <c r="AK8" s="61"/>
      <c r="AL8" s="30"/>
      <c r="AM8" s="31"/>
      <c r="AN8" s="32"/>
      <c r="AO8" s="20">
        <f>COUNTIF(I8:AM8,"&gt;7")</f>
        <v>0</v>
      </c>
      <c r="AP8" s="436"/>
      <c r="AQ8" s="33">
        <f>SUM(I8:AM8)</f>
        <v>0</v>
      </c>
      <c r="AR8" s="33"/>
      <c r="AS8" s="33"/>
      <c r="AT8" s="33"/>
      <c r="AU8" s="33"/>
      <c r="AV8" s="33"/>
      <c r="AW8" s="33">
        <f>AQ8*1.5</f>
        <v>0</v>
      </c>
      <c r="AX8" s="33">
        <f>AQ8*G7*1.5</f>
        <v>0</v>
      </c>
      <c r="AY8" s="415"/>
      <c r="AZ8" s="439"/>
      <c r="BA8" s="415"/>
      <c r="BB8" s="415"/>
      <c r="BC8" s="415"/>
      <c r="BD8" s="418"/>
      <c r="BE8" s="421"/>
      <c r="BF8" s="424"/>
      <c r="BG8" s="415"/>
      <c r="BH8" s="473"/>
      <c r="BI8" s="442"/>
      <c r="BJ8" s="11"/>
      <c r="BK8" s="57"/>
      <c r="BL8" s="57"/>
    </row>
    <row r="9" spans="1:78" x14ac:dyDescent="0.25">
      <c r="A9" s="412"/>
      <c r="B9" s="412"/>
      <c r="C9" s="412"/>
      <c r="D9" s="412"/>
      <c r="E9" s="427"/>
      <c r="F9" s="442"/>
      <c r="G9" s="433"/>
      <c r="H9" s="84" t="s">
        <v>27</v>
      </c>
      <c r="I9" s="28"/>
      <c r="J9" s="28"/>
      <c r="K9" s="28"/>
      <c r="L9" s="28"/>
      <c r="M9" s="28"/>
      <c r="N9" s="28"/>
      <c r="O9" s="62"/>
      <c r="P9" s="28"/>
      <c r="Q9" s="28"/>
      <c r="R9" s="28"/>
      <c r="S9" s="28"/>
      <c r="T9" s="28"/>
      <c r="U9" s="28"/>
      <c r="V9" s="62"/>
      <c r="W9" s="28"/>
      <c r="X9" s="28"/>
      <c r="Y9" s="28"/>
      <c r="Z9" s="28"/>
      <c r="AA9" s="49"/>
      <c r="AB9" s="28"/>
      <c r="AC9" s="62"/>
      <c r="AD9" s="28"/>
      <c r="AE9" s="28"/>
      <c r="AF9" s="28"/>
      <c r="AG9" s="28"/>
      <c r="AH9" s="28"/>
      <c r="AI9" s="28"/>
      <c r="AJ9" s="62"/>
      <c r="AK9" s="62"/>
      <c r="AL9" s="38"/>
      <c r="AM9" s="39"/>
      <c r="AN9" s="40"/>
      <c r="AO9" s="41"/>
      <c r="AP9" s="436"/>
      <c r="AQ9" s="33">
        <f>SUM(I9:AM9)</f>
        <v>0</v>
      </c>
      <c r="AR9" s="42"/>
      <c r="AS9" s="42"/>
      <c r="AT9" s="42"/>
      <c r="AU9" s="42"/>
      <c r="AV9" s="42"/>
      <c r="AW9" s="33">
        <f>AQ9*2</f>
        <v>0</v>
      </c>
      <c r="AX9" s="42">
        <f>AQ9*G7*2</f>
        <v>0</v>
      </c>
      <c r="AY9" s="415"/>
      <c r="AZ9" s="439"/>
      <c r="BA9" s="415"/>
      <c r="BB9" s="415"/>
      <c r="BC9" s="415"/>
      <c r="BD9" s="418"/>
      <c r="BE9" s="421"/>
      <c r="BF9" s="424"/>
      <c r="BG9" s="415"/>
      <c r="BH9" s="473"/>
      <c r="BI9" s="442"/>
      <c r="BJ9" s="11"/>
    </row>
    <row r="10" spans="1:78" ht="15.75" thickBot="1" x14ac:dyDescent="0.3">
      <c r="A10" s="413"/>
      <c r="B10" s="413"/>
      <c r="C10" s="413"/>
      <c r="D10" s="413"/>
      <c r="E10" s="428"/>
      <c r="F10" s="443"/>
      <c r="G10" s="434"/>
      <c r="H10" s="85"/>
      <c r="I10" s="44"/>
      <c r="J10" s="44"/>
      <c r="K10" s="44"/>
      <c r="L10" s="44"/>
      <c r="M10" s="44"/>
      <c r="N10" s="44"/>
      <c r="O10" s="63"/>
      <c r="P10" s="44"/>
      <c r="Q10" s="44"/>
      <c r="R10" s="44"/>
      <c r="S10" s="44"/>
      <c r="T10" s="44"/>
      <c r="U10" s="44"/>
      <c r="V10" s="63"/>
      <c r="W10" s="44"/>
      <c r="X10" s="44"/>
      <c r="Y10" s="44"/>
      <c r="Z10" s="44"/>
      <c r="AA10" s="44"/>
      <c r="AB10" s="44"/>
      <c r="AC10" s="63"/>
      <c r="AD10" s="44"/>
      <c r="AE10" s="44"/>
      <c r="AF10" s="44"/>
      <c r="AG10" s="44"/>
      <c r="AH10" s="44"/>
      <c r="AI10" s="44"/>
      <c r="AJ10" s="63"/>
      <c r="AK10" s="63"/>
      <c r="AL10" s="44"/>
      <c r="AM10" s="44"/>
      <c r="AN10" s="46" t="s">
        <v>28</v>
      </c>
      <c r="AO10" s="47">
        <f>AO7+AO8</f>
        <v>2</v>
      </c>
      <c r="AP10" s="437"/>
      <c r="AQ10" s="48"/>
      <c r="AR10" s="48"/>
      <c r="AS10" s="48"/>
      <c r="AT10" s="48"/>
      <c r="AU10" s="48"/>
      <c r="AV10" s="48"/>
      <c r="AW10" s="48"/>
      <c r="AX10" s="48"/>
      <c r="AY10" s="416"/>
      <c r="AZ10" s="440"/>
      <c r="BA10" s="416"/>
      <c r="BB10" s="416"/>
      <c r="BC10" s="416"/>
      <c r="BD10" s="419"/>
      <c r="BE10" s="422"/>
      <c r="BF10" s="425"/>
      <c r="BG10" s="416"/>
      <c r="BH10" s="474"/>
      <c r="BI10" s="443"/>
      <c r="BJ10" s="11"/>
      <c r="BK10" s="11"/>
    </row>
    <row r="11" spans="1:78" ht="16.5" thickTop="1" thickBot="1" x14ac:dyDescent="0.3">
      <c r="A11" s="411">
        <v>11141686312</v>
      </c>
      <c r="B11" s="411">
        <v>5362531997</v>
      </c>
      <c r="C11" s="411"/>
      <c r="D11" s="411"/>
      <c r="E11" s="426" t="s">
        <v>31</v>
      </c>
      <c r="F11" s="441">
        <v>33000</v>
      </c>
      <c r="G11" s="432">
        <f>F11/225</f>
        <v>146.66666666666666</v>
      </c>
      <c r="H11" s="82" t="s">
        <v>25</v>
      </c>
      <c r="I11" s="21" t="s">
        <v>70</v>
      </c>
      <c r="J11" s="20" t="s">
        <v>61</v>
      </c>
      <c r="K11" s="20" t="s">
        <v>70</v>
      </c>
      <c r="L11" s="20" t="s">
        <v>70</v>
      </c>
      <c r="M11" s="20" t="s">
        <v>70</v>
      </c>
      <c r="N11" s="20" t="s">
        <v>70</v>
      </c>
      <c r="O11" s="20" t="s">
        <v>70</v>
      </c>
      <c r="P11" s="20" t="s">
        <v>70</v>
      </c>
      <c r="Q11" s="20" t="s">
        <v>70</v>
      </c>
      <c r="R11" s="20">
        <v>7.5</v>
      </c>
      <c r="S11" s="20">
        <v>7.5</v>
      </c>
      <c r="T11" s="20">
        <v>7.5</v>
      </c>
      <c r="U11" s="20">
        <v>7.5</v>
      </c>
      <c r="V11" s="60">
        <v>7.5</v>
      </c>
      <c r="W11" s="20">
        <v>7.5</v>
      </c>
      <c r="X11" s="20" t="s">
        <v>61</v>
      </c>
      <c r="Y11" s="20">
        <v>7.5</v>
      </c>
      <c r="Z11" s="20">
        <v>7.5</v>
      </c>
      <c r="AA11" s="20">
        <v>7.5</v>
      </c>
      <c r="AB11" s="20">
        <v>7.5</v>
      </c>
      <c r="AC11" s="60">
        <v>4</v>
      </c>
      <c r="AD11" s="20">
        <v>7.5</v>
      </c>
      <c r="AE11" s="20" t="s">
        <v>61</v>
      </c>
      <c r="AF11" s="20">
        <v>7.5</v>
      </c>
      <c r="AG11" s="20">
        <v>7.5</v>
      </c>
      <c r="AH11" s="20">
        <v>7.5</v>
      </c>
      <c r="AI11" s="20">
        <v>7.5</v>
      </c>
      <c r="AJ11" s="60">
        <v>7.5</v>
      </c>
      <c r="AK11" s="60">
        <v>7.5</v>
      </c>
      <c r="AL11" s="20" t="s">
        <v>61</v>
      </c>
      <c r="AM11" s="20">
        <v>7.5</v>
      </c>
      <c r="AN11" s="20"/>
      <c r="AO11" s="20">
        <f>COUNTIF(I11:AM11,"&gt;0")</f>
        <v>19</v>
      </c>
      <c r="AP11" s="435"/>
      <c r="AQ11" s="25">
        <f>SUM(I11:AM11)/7.5</f>
        <v>18.533333333333335</v>
      </c>
      <c r="AR11" s="25">
        <f>COUNTIF(I11:AM11,"h")</f>
        <v>4</v>
      </c>
      <c r="AS11" s="25">
        <f>COUNTIF(I11:AM11,"ik")</f>
        <v>0</v>
      </c>
      <c r="AT11" s="25">
        <f>COUNTIF(I11:AN11,"İZ")</f>
        <v>8</v>
      </c>
      <c r="AU11" s="25">
        <f>COUNTIF(J11:AN11,"R")</f>
        <v>0</v>
      </c>
      <c r="AV11" s="25">
        <f>COUNTIF(K11:AO11,"y")</f>
        <v>0</v>
      </c>
      <c r="AW11" s="25">
        <f>IF((AQ11+AR11+AS11+AT11)&gt;30,30,(AQ11+AR11+AS11+AT11))</f>
        <v>30</v>
      </c>
      <c r="AX11" s="25">
        <f>(AW11)*G11*7.5</f>
        <v>33000</v>
      </c>
      <c r="AY11" s="414"/>
      <c r="AZ11" s="438">
        <f>SUM(AX11:AX13)</f>
        <v>33000</v>
      </c>
      <c r="BA11" s="441">
        <v>9453.68</v>
      </c>
      <c r="BB11" s="414">
        <v>3152</v>
      </c>
      <c r="BC11" s="414"/>
      <c r="BD11" s="417"/>
      <c r="BE11" s="420">
        <f>AZ11-BA11-BB11-BC11+BD11</f>
        <v>20394.32</v>
      </c>
      <c r="BF11" s="423"/>
      <c r="BG11" s="464"/>
      <c r="BH11" s="473"/>
      <c r="BI11" s="441"/>
      <c r="BJ11" s="72"/>
      <c r="BK11" s="72"/>
      <c r="BL11" s="72"/>
      <c r="BM11" s="72"/>
    </row>
    <row r="12" spans="1:78" ht="15.75" thickTop="1" x14ac:dyDescent="0.25">
      <c r="A12" s="412"/>
      <c r="B12" s="412"/>
      <c r="C12" s="412"/>
      <c r="D12" s="412"/>
      <c r="E12" s="427"/>
      <c r="F12" s="442"/>
      <c r="G12" s="433"/>
      <c r="H12" s="83" t="s">
        <v>26</v>
      </c>
      <c r="I12" s="27"/>
      <c r="J12" s="27"/>
      <c r="K12" s="27"/>
      <c r="L12" s="27"/>
      <c r="M12" s="27"/>
      <c r="N12" s="27"/>
      <c r="O12" s="61"/>
      <c r="P12" s="27"/>
      <c r="Q12" s="27"/>
      <c r="R12" s="27"/>
      <c r="S12" s="27"/>
      <c r="T12" s="27"/>
      <c r="U12" s="27"/>
      <c r="V12" s="61"/>
      <c r="W12" s="27"/>
      <c r="X12" s="27"/>
      <c r="Y12" s="27"/>
      <c r="Z12" s="27"/>
      <c r="AA12" s="27"/>
      <c r="AB12" s="27"/>
      <c r="AC12" s="61"/>
      <c r="AD12" s="27"/>
      <c r="AE12" s="27"/>
      <c r="AF12" s="27"/>
      <c r="AG12" s="27"/>
      <c r="AH12" s="27"/>
      <c r="AI12" s="27"/>
      <c r="AJ12" s="61"/>
      <c r="AK12" s="61"/>
      <c r="AL12" s="30"/>
      <c r="AM12" s="31"/>
      <c r="AN12" s="32"/>
      <c r="AO12" s="20">
        <f>COUNTIF(I12:AM12,"&gt;7")</f>
        <v>0</v>
      </c>
      <c r="AP12" s="436"/>
      <c r="AQ12" s="33">
        <f>SUM(I12:AM12)</f>
        <v>0</v>
      </c>
      <c r="AR12" s="33"/>
      <c r="AS12" s="33"/>
      <c r="AT12" s="33"/>
      <c r="AU12" s="33"/>
      <c r="AV12" s="33"/>
      <c r="AW12" s="33">
        <f>AQ12*1.5</f>
        <v>0</v>
      </c>
      <c r="AX12" s="33">
        <f>AQ12*G11*1.5</f>
        <v>0</v>
      </c>
      <c r="AY12" s="415"/>
      <c r="AZ12" s="439"/>
      <c r="BA12" s="442"/>
      <c r="BB12" s="415"/>
      <c r="BC12" s="415"/>
      <c r="BD12" s="418"/>
      <c r="BE12" s="421"/>
      <c r="BF12" s="424"/>
      <c r="BG12" s="465"/>
      <c r="BH12" s="473"/>
      <c r="BI12" s="442"/>
      <c r="BJ12" s="11"/>
    </row>
    <row r="13" spans="1:78" x14ac:dyDescent="0.25">
      <c r="A13" s="412"/>
      <c r="B13" s="412"/>
      <c r="C13" s="412"/>
      <c r="D13" s="412"/>
      <c r="E13" s="427"/>
      <c r="F13" s="442"/>
      <c r="G13" s="433"/>
      <c r="H13" s="84" t="s">
        <v>27</v>
      </c>
      <c r="I13" s="28"/>
      <c r="J13" s="28"/>
      <c r="K13" s="28"/>
      <c r="L13" s="28"/>
      <c r="M13" s="28"/>
      <c r="N13" s="28"/>
      <c r="O13" s="62"/>
      <c r="P13" s="28"/>
      <c r="Q13" s="28"/>
      <c r="R13" s="28"/>
      <c r="S13" s="28"/>
      <c r="T13" s="28"/>
      <c r="U13" s="28"/>
      <c r="V13" s="62"/>
      <c r="W13" s="28"/>
      <c r="X13" s="28"/>
      <c r="Y13" s="28"/>
      <c r="Z13" s="28"/>
      <c r="AA13" s="49"/>
      <c r="AB13" s="28"/>
      <c r="AC13" s="62"/>
      <c r="AD13" s="28"/>
      <c r="AE13" s="28"/>
      <c r="AF13" s="28"/>
      <c r="AG13" s="28"/>
      <c r="AH13" s="28"/>
      <c r="AI13" s="28"/>
      <c r="AJ13" s="62"/>
      <c r="AK13" s="62"/>
      <c r="AL13" s="38"/>
      <c r="AM13" s="39"/>
      <c r="AN13" s="40"/>
      <c r="AO13" s="41"/>
      <c r="AP13" s="436"/>
      <c r="AQ13" s="33">
        <f>SUM(I13:AM13)</f>
        <v>0</v>
      </c>
      <c r="AR13" s="42"/>
      <c r="AS13" s="42"/>
      <c r="AT13" s="42"/>
      <c r="AU13" s="42"/>
      <c r="AV13" s="42"/>
      <c r="AW13" s="33">
        <f>AQ13*2</f>
        <v>0</v>
      </c>
      <c r="AX13" s="42">
        <f>AQ13*G11*2</f>
        <v>0</v>
      </c>
      <c r="AY13" s="415"/>
      <c r="AZ13" s="439"/>
      <c r="BA13" s="442"/>
      <c r="BB13" s="415"/>
      <c r="BC13" s="415"/>
      <c r="BD13" s="418"/>
      <c r="BE13" s="421"/>
      <c r="BF13" s="424"/>
      <c r="BG13" s="465"/>
      <c r="BH13" s="473"/>
      <c r="BI13" s="442"/>
      <c r="BJ13" s="11"/>
    </row>
    <row r="14" spans="1:78" ht="15.75" thickBot="1" x14ac:dyDescent="0.3">
      <c r="A14" s="413"/>
      <c r="B14" s="413"/>
      <c r="C14" s="413"/>
      <c r="D14" s="413"/>
      <c r="E14" s="428"/>
      <c r="F14" s="443"/>
      <c r="G14" s="434"/>
      <c r="H14" s="85"/>
      <c r="I14" s="44"/>
      <c r="J14" s="44"/>
      <c r="K14" s="44"/>
      <c r="L14" s="44"/>
      <c r="M14" s="44"/>
      <c r="N14" s="44"/>
      <c r="O14" s="63"/>
      <c r="P14" s="44"/>
      <c r="Q14" s="44"/>
      <c r="R14" s="44"/>
      <c r="S14" s="44"/>
      <c r="T14" s="44"/>
      <c r="U14" s="44"/>
      <c r="V14" s="63"/>
      <c r="W14" s="44"/>
      <c r="X14" s="44"/>
      <c r="Y14" s="44"/>
      <c r="Z14" s="44"/>
      <c r="AA14" s="44"/>
      <c r="AB14" s="44"/>
      <c r="AC14" s="63"/>
      <c r="AD14" s="44"/>
      <c r="AE14" s="44"/>
      <c r="AF14" s="44"/>
      <c r="AG14" s="44"/>
      <c r="AH14" s="44"/>
      <c r="AI14" s="44"/>
      <c r="AJ14" s="63"/>
      <c r="AK14" s="63"/>
      <c r="AL14" s="44"/>
      <c r="AM14" s="44"/>
      <c r="AN14" s="46" t="s">
        <v>28</v>
      </c>
      <c r="AO14" s="47">
        <f>AO11+AO12</f>
        <v>19</v>
      </c>
      <c r="AP14" s="437"/>
      <c r="AQ14" s="48"/>
      <c r="AR14" s="48"/>
      <c r="AS14" s="48"/>
      <c r="AT14" s="48"/>
      <c r="AU14" s="48"/>
      <c r="AV14" s="48"/>
      <c r="AW14" s="48"/>
      <c r="AX14" s="48"/>
      <c r="AY14" s="416"/>
      <c r="AZ14" s="440"/>
      <c r="BA14" s="443"/>
      <c r="BB14" s="416"/>
      <c r="BC14" s="416"/>
      <c r="BD14" s="419"/>
      <c r="BE14" s="422"/>
      <c r="BF14" s="425"/>
      <c r="BG14" s="466"/>
      <c r="BH14" s="474"/>
      <c r="BI14" s="443"/>
      <c r="BJ14" s="11"/>
    </row>
    <row r="15" spans="1:78" ht="16.5" thickTop="1" thickBot="1" x14ac:dyDescent="0.3">
      <c r="A15" s="411">
        <v>33325116958</v>
      </c>
      <c r="B15" s="411">
        <v>5345479223</v>
      </c>
      <c r="C15" s="411"/>
      <c r="D15" s="411"/>
      <c r="E15" s="426" t="s">
        <v>32</v>
      </c>
      <c r="F15" s="441">
        <v>15000</v>
      </c>
      <c r="G15" s="432">
        <f>F15/225</f>
        <v>66.666666666666671</v>
      </c>
      <c r="H15" s="82" t="s">
        <v>25</v>
      </c>
      <c r="I15" s="20" t="s">
        <v>36</v>
      </c>
      <c r="J15" s="20" t="s">
        <v>36</v>
      </c>
      <c r="K15" s="20">
        <v>7.5</v>
      </c>
      <c r="L15" s="20">
        <v>7.5</v>
      </c>
      <c r="M15" s="20">
        <v>7.5</v>
      </c>
      <c r="N15" s="20">
        <v>7.5</v>
      </c>
      <c r="O15" s="60" t="s">
        <v>36</v>
      </c>
      <c r="P15" s="20" t="s">
        <v>36</v>
      </c>
      <c r="Q15" s="20" t="s">
        <v>36</v>
      </c>
      <c r="R15" s="20" t="s">
        <v>36</v>
      </c>
      <c r="S15" s="20" t="s">
        <v>36</v>
      </c>
      <c r="T15" s="20" t="s">
        <v>36</v>
      </c>
      <c r="U15" s="20" t="s">
        <v>36</v>
      </c>
      <c r="V15" s="60" t="s">
        <v>36</v>
      </c>
      <c r="W15" s="20" t="s">
        <v>36</v>
      </c>
      <c r="X15" s="20" t="s">
        <v>36</v>
      </c>
      <c r="Y15" s="20" t="s">
        <v>36</v>
      </c>
      <c r="Z15" s="20" t="s">
        <v>36</v>
      </c>
      <c r="AA15" s="24"/>
      <c r="AB15" s="20"/>
      <c r="AC15" s="60"/>
      <c r="AD15" s="20"/>
      <c r="AE15" s="20"/>
      <c r="AF15" s="20"/>
      <c r="AG15" s="20"/>
      <c r="AH15" s="20"/>
      <c r="AI15" s="20"/>
      <c r="AJ15" s="60"/>
      <c r="AK15" s="60"/>
      <c r="AL15" s="20"/>
      <c r="AM15" s="20"/>
      <c r="AN15" s="20"/>
      <c r="AO15" s="20">
        <f>COUNTIF(I15:AM15,"&gt;0")</f>
        <v>4</v>
      </c>
      <c r="AP15" s="435"/>
      <c r="AQ15" s="25">
        <f>SUM(I15:AM15)/7.5</f>
        <v>4</v>
      </c>
      <c r="AR15" s="25">
        <f>COUNTIF(I15:AM15,"h")</f>
        <v>0</v>
      </c>
      <c r="AS15" s="25">
        <f>COUNTIF(I15:AM15,"ik")</f>
        <v>0</v>
      </c>
      <c r="AT15" s="25">
        <f>COUNTIF(I15:AN15,"İZ")</f>
        <v>0</v>
      </c>
      <c r="AU15" s="25">
        <f>COUNTIF(J15:AN15,"R")</f>
        <v>0</v>
      </c>
      <c r="AV15" s="25">
        <f>COUNTIF(K15:AO15,"y")</f>
        <v>12</v>
      </c>
      <c r="AW15" s="25">
        <f>IF((AQ15+AR15+AS15+AT15)&gt;30,30,(AQ15+AR15+AS15+AT15))</f>
        <v>4</v>
      </c>
      <c r="AX15" s="25">
        <f>(AW15)*G15*7.5</f>
        <v>2000.0000000000002</v>
      </c>
      <c r="AY15" s="414"/>
      <c r="AZ15" s="438">
        <f>SUM(AX15:AX17)</f>
        <v>2000.0000000000002</v>
      </c>
      <c r="BA15" s="441">
        <v>1520</v>
      </c>
      <c r="BB15" s="414">
        <v>0</v>
      </c>
      <c r="BC15" s="414"/>
      <c r="BD15" s="417"/>
      <c r="BE15" s="420">
        <f>AZ15-BA15-BB15-BC15+BD15</f>
        <v>480.00000000000023</v>
      </c>
      <c r="BF15" s="423"/>
      <c r="BG15" s="464"/>
      <c r="BH15" s="473"/>
      <c r="BI15" s="441"/>
      <c r="BJ15" s="11"/>
      <c r="BK15" s="11"/>
    </row>
    <row r="16" spans="1:78" ht="15.75" thickTop="1" x14ac:dyDescent="0.25">
      <c r="A16" s="412"/>
      <c r="B16" s="412"/>
      <c r="C16" s="412"/>
      <c r="D16" s="412"/>
      <c r="E16" s="427"/>
      <c r="F16" s="442"/>
      <c r="G16" s="433"/>
      <c r="H16" s="83" t="s">
        <v>26</v>
      </c>
      <c r="I16" s="27"/>
      <c r="J16" s="27"/>
      <c r="K16" s="27"/>
      <c r="L16" s="27"/>
      <c r="M16" s="27"/>
      <c r="N16" s="27"/>
      <c r="O16" s="61"/>
      <c r="P16" s="27"/>
      <c r="Q16" s="27"/>
      <c r="R16" s="27"/>
      <c r="S16" s="27"/>
      <c r="T16" s="27"/>
      <c r="U16" s="27"/>
      <c r="V16" s="61"/>
      <c r="W16" s="27"/>
      <c r="X16" s="27"/>
      <c r="Y16" s="27"/>
      <c r="Z16" s="27"/>
      <c r="AA16" s="27"/>
      <c r="AB16" s="27"/>
      <c r="AC16" s="61"/>
      <c r="AD16" s="27"/>
      <c r="AE16" s="27"/>
      <c r="AF16" s="27"/>
      <c r="AG16" s="27"/>
      <c r="AH16" s="27"/>
      <c r="AI16" s="27"/>
      <c r="AJ16" s="61"/>
      <c r="AK16" s="61"/>
      <c r="AL16" s="30"/>
      <c r="AM16" s="31"/>
      <c r="AN16" s="32"/>
      <c r="AO16" s="20">
        <f>COUNTIF(I16:AM16,"&gt;7")</f>
        <v>0</v>
      </c>
      <c r="AP16" s="436"/>
      <c r="AQ16" s="33">
        <f>SUM(I16:AM16)</f>
        <v>0</v>
      </c>
      <c r="AR16" s="33"/>
      <c r="AS16" s="33"/>
      <c r="AT16" s="33"/>
      <c r="AU16" s="33"/>
      <c r="AV16" s="33"/>
      <c r="AW16" s="33">
        <f>AQ16*1.5</f>
        <v>0</v>
      </c>
      <c r="AX16" s="33">
        <f>AQ16*G15*1.5</f>
        <v>0</v>
      </c>
      <c r="AY16" s="415"/>
      <c r="AZ16" s="439"/>
      <c r="BA16" s="442"/>
      <c r="BB16" s="415"/>
      <c r="BC16" s="415"/>
      <c r="BD16" s="418"/>
      <c r="BE16" s="421"/>
      <c r="BF16" s="424"/>
      <c r="BG16" s="465"/>
      <c r="BH16" s="473"/>
      <c r="BI16" s="442"/>
      <c r="BJ16" s="11"/>
    </row>
    <row r="17" spans="1:65" x14ac:dyDescent="0.25">
      <c r="A17" s="412"/>
      <c r="B17" s="412"/>
      <c r="C17" s="412"/>
      <c r="D17" s="412"/>
      <c r="E17" s="427"/>
      <c r="F17" s="442"/>
      <c r="G17" s="433"/>
      <c r="H17" s="84" t="s">
        <v>27</v>
      </c>
      <c r="I17" s="28"/>
      <c r="J17" s="28"/>
      <c r="K17" s="28"/>
      <c r="L17" s="28"/>
      <c r="M17" s="28"/>
      <c r="N17" s="28"/>
      <c r="O17" s="62"/>
      <c r="P17" s="28"/>
      <c r="Q17" s="28"/>
      <c r="R17" s="28"/>
      <c r="S17" s="28"/>
      <c r="T17" s="28"/>
      <c r="U17" s="28"/>
      <c r="V17" s="62"/>
      <c r="W17" s="28"/>
      <c r="X17" s="28"/>
      <c r="Y17" s="28"/>
      <c r="Z17" s="28"/>
      <c r="AA17" s="28"/>
      <c r="AB17" s="28"/>
      <c r="AC17" s="62"/>
      <c r="AD17" s="28"/>
      <c r="AE17" s="28"/>
      <c r="AF17" s="28"/>
      <c r="AG17" s="28"/>
      <c r="AH17" s="28"/>
      <c r="AI17" s="28"/>
      <c r="AJ17" s="62"/>
      <c r="AK17" s="62"/>
      <c r="AL17" s="38"/>
      <c r="AM17" s="39"/>
      <c r="AN17" s="40"/>
      <c r="AO17" s="41"/>
      <c r="AP17" s="436"/>
      <c r="AQ17" s="33">
        <f>SUM(I17:AM17)</f>
        <v>0</v>
      </c>
      <c r="AR17" s="42"/>
      <c r="AS17" s="42"/>
      <c r="AT17" s="42"/>
      <c r="AU17" s="42"/>
      <c r="AV17" s="42"/>
      <c r="AW17" s="33">
        <f>AQ17*2</f>
        <v>0</v>
      </c>
      <c r="AX17" s="42">
        <f>AQ17*G15*2</f>
        <v>0</v>
      </c>
      <c r="AY17" s="415"/>
      <c r="AZ17" s="439"/>
      <c r="BA17" s="442"/>
      <c r="BB17" s="415"/>
      <c r="BC17" s="415"/>
      <c r="BD17" s="418"/>
      <c r="BE17" s="421"/>
      <c r="BF17" s="424"/>
      <c r="BG17" s="465"/>
      <c r="BH17" s="473"/>
      <c r="BI17" s="442"/>
      <c r="BJ17" s="11"/>
    </row>
    <row r="18" spans="1:65" ht="15.75" thickBot="1" x14ac:dyDescent="0.3">
      <c r="A18" s="413"/>
      <c r="B18" s="413"/>
      <c r="C18" s="413"/>
      <c r="D18" s="413"/>
      <c r="E18" s="428"/>
      <c r="F18" s="443"/>
      <c r="G18" s="434"/>
      <c r="H18" s="85"/>
      <c r="I18" s="44"/>
      <c r="J18" s="44"/>
      <c r="K18" s="44"/>
      <c r="L18" s="44"/>
      <c r="M18" s="44"/>
      <c r="N18" s="44"/>
      <c r="O18" s="63"/>
      <c r="P18" s="44"/>
      <c r="Q18" s="44"/>
      <c r="R18" s="44"/>
      <c r="S18" s="44"/>
      <c r="T18" s="44"/>
      <c r="U18" s="44"/>
      <c r="V18" s="63"/>
      <c r="W18" s="44"/>
      <c r="X18" s="44"/>
      <c r="Y18" s="44"/>
      <c r="Z18" s="44"/>
      <c r="AA18" s="44"/>
      <c r="AB18" s="44"/>
      <c r="AC18" s="63"/>
      <c r="AD18" s="44"/>
      <c r="AE18" s="44"/>
      <c r="AF18" s="44"/>
      <c r="AG18" s="44"/>
      <c r="AH18" s="44"/>
      <c r="AI18" s="44"/>
      <c r="AJ18" s="63"/>
      <c r="AK18" s="63"/>
      <c r="AL18" s="44"/>
      <c r="AM18" s="44"/>
      <c r="AN18" s="46" t="s">
        <v>28</v>
      </c>
      <c r="AO18" s="47">
        <f>AO15+AO16</f>
        <v>4</v>
      </c>
      <c r="AP18" s="437"/>
      <c r="AQ18" s="48"/>
      <c r="AR18" s="48"/>
      <c r="AS18" s="48"/>
      <c r="AT18" s="48"/>
      <c r="AU18" s="48"/>
      <c r="AV18" s="48"/>
      <c r="AW18" s="48"/>
      <c r="AX18" s="48"/>
      <c r="AY18" s="416"/>
      <c r="AZ18" s="440"/>
      <c r="BA18" s="443"/>
      <c r="BB18" s="416"/>
      <c r="BC18" s="416"/>
      <c r="BD18" s="419"/>
      <c r="BE18" s="422"/>
      <c r="BF18" s="425"/>
      <c r="BG18" s="466"/>
      <c r="BH18" s="474"/>
      <c r="BI18" s="443"/>
      <c r="BJ18" s="11"/>
    </row>
    <row r="19" spans="1:65" ht="16.5" thickTop="1" thickBot="1" x14ac:dyDescent="0.3">
      <c r="A19" s="411">
        <v>13409039076</v>
      </c>
      <c r="B19" s="411">
        <v>5411285877</v>
      </c>
      <c r="C19" s="411" t="s">
        <v>41</v>
      </c>
      <c r="D19" s="411"/>
      <c r="E19" s="496" t="s">
        <v>33</v>
      </c>
      <c r="F19" s="441">
        <v>19000</v>
      </c>
      <c r="G19" s="432">
        <f>F19/225</f>
        <v>84.444444444444443</v>
      </c>
      <c r="H19" s="82" t="s">
        <v>25</v>
      </c>
      <c r="I19" s="20" t="s">
        <v>70</v>
      </c>
      <c r="J19" s="20" t="s">
        <v>61</v>
      </c>
      <c r="K19" s="20">
        <v>7.5</v>
      </c>
      <c r="L19" s="20">
        <v>7.5</v>
      </c>
      <c r="M19" s="20">
        <v>7.5</v>
      </c>
      <c r="N19" s="20">
        <v>7.5</v>
      </c>
      <c r="O19" s="60">
        <v>7.5</v>
      </c>
      <c r="P19" s="20">
        <v>7.5</v>
      </c>
      <c r="Q19" s="20" t="s">
        <v>61</v>
      </c>
      <c r="R19" s="20">
        <v>7.5</v>
      </c>
      <c r="S19" s="20">
        <v>7.5</v>
      </c>
      <c r="T19" s="20">
        <v>7.5</v>
      </c>
      <c r="U19" s="20">
        <v>7.5</v>
      </c>
      <c r="V19" s="60">
        <v>7.5</v>
      </c>
      <c r="W19" s="20">
        <v>7.5</v>
      </c>
      <c r="X19" s="20" t="s">
        <v>61</v>
      </c>
      <c r="Y19" s="20">
        <v>7.5</v>
      </c>
      <c r="Z19" s="20">
        <v>7.5</v>
      </c>
      <c r="AA19" s="20">
        <v>7.5</v>
      </c>
      <c r="AB19" s="20">
        <v>7.5</v>
      </c>
      <c r="AC19" s="60">
        <v>7.5</v>
      </c>
      <c r="AD19" s="20">
        <v>7.5</v>
      </c>
      <c r="AE19" s="20" t="s">
        <v>61</v>
      </c>
      <c r="AF19" s="20">
        <v>2.58</v>
      </c>
      <c r="AG19" s="20">
        <v>7.5</v>
      </c>
      <c r="AH19" s="20">
        <v>7.5</v>
      </c>
      <c r="AI19" s="20">
        <v>7.5</v>
      </c>
      <c r="AJ19" s="60">
        <v>7.5</v>
      </c>
      <c r="AK19" s="60" t="s">
        <v>36</v>
      </c>
      <c r="AL19" s="20" t="s">
        <v>36</v>
      </c>
      <c r="AM19" s="20" t="s">
        <v>36</v>
      </c>
      <c r="AN19" s="20"/>
      <c r="AO19" s="20">
        <f>COUNTIF(I19:AM19,"&gt;0")</f>
        <v>23</v>
      </c>
      <c r="AP19" s="435"/>
      <c r="AQ19" s="25">
        <f>SUM(I19:AM19)/7.5</f>
        <v>22.344000000000001</v>
      </c>
      <c r="AR19" s="25">
        <f>COUNTIF(I19:AM19,"h")</f>
        <v>4</v>
      </c>
      <c r="AS19" s="25">
        <f>COUNTIF(I19:AM19,"ik")</f>
        <v>0</v>
      </c>
      <c r="AT19" s="25">
        <f>COUNTIF(I19:AN19,"İZ")</f>
        <v>1</v>
      </c>
      <c r="AU19" s="25">
        <f>COUNTIF(J19:AN19,"R")</f>
        <v>0</v>
      </c>
      <c r="AV19" s="25">
        <f>COUNTIF(K19:AO19,"y")</f>
        <v>3</v>
      </c>
      <c r="AW19" s="25">
        <f>IF((AQ19+AR19+AS19+AT19)&gt;30,30,(AQ19+AR19+AS19+AT19))</f>
        <v>27.344000000000001</v>
      </c>
      <c r="AX19" s="25">
        <f>(AW19)*G19*7.5</f>
        <v>17317.866666666669</v>
      </c>
      <c r="AY19" s="414"/>
      <c r="AZ19" s="438">
        <f>SUM(AX19:AX21)</f>
        <v>17317.866666666669</v>
      </c>
      <c r="BA19" s="441">
        <v>10080</v>
      </c>
      <c r="BB19" s="414">
        <v>0</v>
      </c>
      <c r="BC19" s="414"/>
      <c r="BD19" s="417"/>
      <c r="BE19" s="420">
        <f>AZ19-BA19-BB19-BC19+BD19</f>
        <v>7237.8666666666686</v>
      </c>
      <c r="BF19" s="423"/>
      <c r="BG19" s="464"/>
      <c r="BH19" s="442"/>
      <c r="BI19" s="441"/>
      <c r="BJ19" s="11"/>
      <c r="BK19" s="11"/>
    </row>
    <row r="20" spans="1:65" ht="15.75" thickTop="1" x14ac:dyDescent="0.25">
      <c r="A20" s="412"/>
      <c r="B20" s="412"/>
      <c r="C20" s="412"/>
      <c r="D20" s="412"/>
      <c r="E20" s="497"/>
      <c r="F20" s="442"/>
      <c r="G20" s="433"/>
      <c r="H20" s="83" t="s">
        <v>26</v>
      </c>
      <c r="I20" s="27"/>
      <c r="J20" s="27"/>
      <c r="K20" s="27"/>
      <c r="L20" s="27"/>
      <c r="M20" s="27"/>
      <c r="N20" s="27"/>
      <c r="O20" s="61"/>
      <c r="P20" s="27"/>
      <c r="Q20" s="27"/>
      <c r="R20" s="27"/>
      <c r="S20" s="27"/>
      <c r="T20" s="27"/>
      <c r="U20" s="27"/>
      <c r="V20" s="61"/>
      <c r="W20" s="27"/>
      <c r="X20" s="27"/>
      <c r="Y20" s="27"/>
      <c r="Z20" s="27"/>
      <c r="AA20" s="27"/>
      <c r="AB20" s="27"/>
      <c r="AC20" s="61"/>
      <c r="AD20" s="27"/>
      <c r="AE20" s="27"/>
      <c r="AF20" s="27"/>
      <c r="AG20" s="27"/>
      <c r="AH20" s="27"/>
      <c r="AI20" s="27"/>
      <c r="AJ20" s="61"/>
      <c r="AK20" s="61"/>
      <c r="AL20" s="30"/>
      <c r="AM20" s="31"/>
      <c r="AN20" s="32"/>
      <c r="AO20" s="20">
        <f>COUNTIF(I20:AM20,"&gt;7")</f>
        <v>0</v>
      </c>
      <c r="AP20" s="436"/>
      <c r="AQ20" s="33">
        <f>SUM(I20:AM20)</f>
        <v>0</v>
      </c>
      <c r="AR20" s="33"/>
      <c r="AS20" s="33"/>
      <c r="AT20" s="33"/>
      <c r="AU20" s="33"/>
      <c r="AV20" s="33"/>
      <c r="AW20" s="33">
        <f>AQ20*1.5</f>
        <v>0</v>
      </c>
      <c r="AX20" s="33">
        <f>AQ20*G19*1.5</f>
        <v>0</v>
      </c>
      <c r="AY20" s="415"/>
      <c r="AZ20" s="439"/>
      <c r="BA20" s="442"/>
      <c r="BB20" s="415"/>
      <c r="BC20" s="415"/>
      <c r="BD20" s="418"/>
      <c r="BE20" s="421"/>
      <c r="BF20" s="424"/>
      <c r="BG20" s="465"/>
      <c r="BH20" s="442"/>
      <c r="BI20" s="442"/>
      <c r="BJ20" s="11"/>
    </row>
    <row r="21" spans="1:65" x14ac:dyDescent="0.25">
      <c r="A21" s="412"/>
      <c r="B21" s="412"/>
      <c r="C21" s="412"/>
      <c r="D21" s="412"/>
      <c r="E21" s="497"/>
      <c r="F21" s="442"/>
      <c r="G21" s="433"/>
      <c r="H21" s="84" t="s">
        <v>27</v>
      </c>
      <c r="I21" s="28"/>
      <c r="J21" s="28"/>
      <c r="K21" s="28"/>
      <c r="L21" s="28"/>
      <c r="M21" s="28"/>
      <c r="N21" s="28"/>
      <c r="O21" s="62"/>
      <c r="P21" s="28"/>
      <c r="Q21" s="28"/>
      <c r="R21" s="28"/>
      <c r="S21" s="28"/>
      <c r="T21" s="28"/>
      <c r="U21" s="28"/>
      <c r="V21" s="62"/>
      <c r="W21" s="28"/>
      <c r="X21" s="28"/>
      <c r="Y21" s="28"/>
      <c r="Z21" s="28"/>
      <c r="AA21" s="49"/>
      <c r="AB21" s="28"/>
      <c r="AC21" s="62"/>
      <c r="AD21" s="28"/>
      <c r="AE21" s="28"/>
      <c r="AF21" s="28"/>
      <c r="AG21" s="28"/>
      <c r="AH21" s="28"/>
      <c r="AI21" s="28"/>
      <c r="AJ21" s="62"/>
      <c r="AK21" s="62"/>
      <c r="AL21" s="38"/>
      <c r="AM21" s="39"/>
      <c r="AN21" s="40"/>
      <c r="AO21" s="41"/>
      <c r="AP21" s="436"/>
      <c r="AQ21" s="33">
        <f>SUM(I21:AM21)</f>
        <v>0</v>
      </c>
      <c r="AR21" s="42"/>
      <c r="AS21" s="42"/>
      <c r="AT21" s="42"/>
      <c r="AU21" s="42"/>
      <c r="AV21" s="42"/>
      <c r="AW21" s="33">
        <f>AQ21*2</f>
        <v>0</v>
      </c>
      <c r="AX21" s="42">
        <f>AQ21*G19*2</f>
        <v>0</v>
      </c>
      <c r="AY21" s="415"/>
      <c r="AZ21" s="439"/>
      <c r="BA21" s="442"/>
      <c r="BB21" s="415"/>
      <c r="BC21" s="415"/>
      <c r="BD21" s="418"/>
      <c r="BE21" s="421"/>
      <c r="BF21" s="424"/>
      <c r="BG21" s="465"/>
      <c r="BH21" s="442"/>
      <c r="BI21" s="442"/>
      <c r="BJ21" s="11"/>
    </row>
    <row r="22" spans="1:65" ht="15.75" thickBot="1" x14ac:dyDescent="0.3">
      <c r="A22" s="413"/>
      <c r="B22" s="413"/>
      <c r="C22" s="413"/>
      <c r="D22" s="413"/>
      <c r="E22" s="498"/>
      <c r="F22" s="443"/>
      <c r="G22" s="434"/>
      <c r="H22" s="85"/>
      <c r="I22" s="44"/>
      <c r="J22" s="44"/>
      <c r="K22" s="44"/>
      <c r="L22" s="44"/>
      <c r="M22" s="44"/>
      <c r="N22" s="44"/>
      <c r="O22" s="63"/>
      <c r="P22" s="44"/>
      <c r="Q22" s="44"/>
      <c r="R22" s="44"/>
      <c r="S22" s="44"/>
      <c r="T22" s="44"/>
      <c r="U22" s="44"/>
      <c r="V22" s="63"/>
      <c r="W22" s="44"/>
      <c r="X22" s="44"/>
      <c r="Y22" s="44"/>
      <c r="Z22" s="44"/>
      <c r="AA22" s="44"/>
      <c r="AB22" s="44"/>
      <c r="AC22" s="63"/>
      <c r="AD22" s="44"/>
      <c r="AE22" s="44"/>
      <c r="AF22" s="44"/>
      <c r="AG22" s="44"/>
      <c r="AH22" s="44"/>
      <c r="AI22" s="44"/>
      <c r="AJ22" s="63"/>
      <c r="AK22" s="63"/>
      <c r="AL22" s="44"/>
      <c r="AM22" s="44"/>
      <c r="AN22" s="46" t="s">
        <v>28</v>
      </c>
      <c r="AO22" s="47">
        <f>AO19+AO20</f>
        <v>23</v>
      </c>
      <c r="AP22" s="437"/>
      <c r="AQ22" s="48"/>
      <c r="AR22" s="48"/>
      <c r="AS22" s="48"/>
      <c r="AT22" s="48"/>
      <c r="AU22" s="48"/>
      <c r="AV22" s="48"/>
      <c r="AW22" s="48"/>
      <c r="AX22" s="48"/>
      <c r="AY22" s="416"/>
      <c r="AZ22" s="440"/>
      <c r="BA22" s="443"/>
      <c r="BB22" s="416"/>
      <c r="BC22" s="416"/>
      <c r="BD22" s="419"/>
      <c r="BE22" s="422"/>
      <c r="BF22" s="425"/>
      <c r="BG22" s="466"/>
      <c r="BH22" s="443"/>
      <c r="BI22" s="443"/>
      <c r="BJ22" s="11"/>
    </row>
    <row r="23" spans="1:65" ht="16.5" thickTop="1" thickBot="1" x14ac:dyDescent="0.3">
      <c r="A23" s="411">
        <v>39661239054</v>
      </c>
      <c r="B23" s="411">
        <v>5524427725</v>
      </c>
      <c r="C23" s="411"/>
      <c r="D23" s="411"/>
      <c r="E23" s="426" t="s">
        <v>34</v>
      </c>
      <c r="F23" s="441">
        <v>25000</v>
      </c>
      <c r="G23" s="432">
        <f>F23/225</f>
        <v>111.11111111111111</v>
      </c>
      <c r="H23" s="82" t="s">
        <v>25</v>
      </c>
      <c r="I23" s="20" t="s">
        <v>70</v>
      </c>
      <c r="J23" s="20" t="s">
        <v>61</v>
      </c>
      <c r="K23" s="20">
        <v>7.5</v>
      </c>
      <c r="L23" s="20">
        <v>7.5</v>
      </c>
      <c r="M23" s="20">
        <v>7.5</v>
      </c>
      <c r="N23" s="20">
        <v>7.5</v>
      </c>
      <c r="O23" s="60">
        <v>7.5</v>
      </c>
      <c r="P23" s="90">
        <v>3.75</v>
      </c>
      <c r="Q23" s="20" t="s">
        <v>61</v>
      </c>
      <c r="R23" s="20">
        <v>3.29</v>
      </c>
      <c r="S23" s="20">
        <v>3.75</v>
      </c>
      <c r="T23" s="20">
        <v>7.5</v>
      </c>
      <c r="U23" s="20">
        <v>7.5</v>
      </c>
      <c r="V23" s="60">
        <v>7.5</v>
      </c>
      <c r="W23" s="20">
        <v>7.5</v>
      </c>
      <c r="X23" s="20" t="s">
        <v>61</v>
      </c>
      <c r="Y23" s="20">
        <v>7.5</v>
      </c>
      <c r="Z23" s="20">
        <v>6.26</v>
      </c>
      <c r="AA23" s="20">
        <v>7.5</v>
      </c>
      <c r="AB23" s="20" t="s">
        <v>36</v>
      </c>
      <c r="AC23" s="60" t="s">
        <v>36</v>
      </c>
      <c r="AD23" s="20" t="s">
        <v>36</v>
      </c>
      <c r="AE23" s="20" t="s">
        <v>36</v>
      </c>
      <c r="AF23" s="20" t="s">
        <v>36</v>
      </c>
      <c r="AG23" s="20" t="s">
        <v>36</v>
      </c>
      <c r="AH23" s="20" t="s">
        <v>36</v>
      </c>
      <c r="AI23" s="20" t="s">
        <v>36</v>
      </c>
      <c r="AJ23" s="60" t="s">
        <v>36</v>
      </c>
      <c r="AK23" s="60" t="s">
        <v>36</v>
      </c>
      <c r="AL23" s="20" t="s">
        <v>36</v>
      </c>
      <c r="AM23" s="20">
        <v>5.57</v>
      </c>
      <c r="AN23" s="20"/>
      <c r="AO23" s="20">
        <f>COUNTIF(I23:AM23,"&gt;0")</f>
        <v>16</v>
      </c>
      <c r="AP23" s="50"/>
      <c r="AQ23" s="25">
        <f>SUM(I23:AM23)/7.5</f>
        <v>14.016</v>
      </c>
      <c r="AR23" s="25">
        <f>COUNTIF(I23:AM23,"h")</f>
        <v>3</v>
      </c>
      <c r="AS23" s="25">
        <f>COUNTIF(I23:AM23,"ik")</f>
        <v>0</v>
      </c>
      <c r="AT23" s="25">
        <f>COUNTIF(I23:AN23,"İZ")</f>
        <v>1</v>
      </c>
      <c r="AU23" s="25">
        <f>COUNTIF(J23:AN23,"R")</f>
        <v>0</v>
      </c>
      <c r="AV23" s="25">
        <f>COUNTIF(K23:AO23,"y")</f>
        <v>11</v>
      </c>
      <c r="AW23" s="25">
        <f>IF((AQ23+AR23+AS23+AT23)&gt;30,30,(AQ23+AR23+AS23+AT23))</f>
        <v>18.015999999999998</v>
      </c>
      <c r="AX23" s="25">
        <f>(AW23)*G23*7.5</f>
        <v>15013.333333333332</v>
      </c>
      <c r="AY23" s="414"/>
      <c r="AZ23" s="438">
        <f>SUM(AX23:AX25)</f>
        <v>15013.333333333332</v>
      </c>
      <c r="BA23" s="441">
        <v>7666.7</v>
      </c>
      <c r="BB23" s="414">
        <v>0</v>
      </c>
      <c r="BC23" s="414"/>
      <c r="BD23" s="417"/>
      <c r="BE23" s="420">
        <f>AZ23-BA23-BB23-BC23+BD23</f>
        <v>7346.6333333333323</v>
      </c>
      <c r="BF23" s="450"/>
      <c r="BG23" s="453"/>
      <c r="BH23" s="442"/>
      <c r="BI23" s="459"/>
      <c r="BJ23" s="72"/>
      <c r="BK23" s="72"/>
      <c r="BL23" s="73"/>
      <c r="BM23" s="73"/>
    </row>
    <row r="24" spans="1:65" ht="15.75" thickTop="1" x14ac:dyDescent="0.25">
      <c r="A24" s="412"/>
      <c r="B24" s="412"/>
      <c r="C24" s="412"/>
      <c r="D24" s="412"/>
      <c r="E24" s="427"/>
      <c r="F24" s="442"/>
      <c r="G24" s="433"/>
      <c r="H24" s="83" t="s">
        <v>26</v>
      </c>
      <c r="I24" s="27"/>
      <c r="J24" s="27"/>
      <c r="K24" s="27"/>
      <c r="L24" s="27"/>
      <c r="M24" s="27"/>
      <c r="N24" s="27"/>
      <c r="O24" s="61"/>
      <c r="P24" s="27"/>
      <c r="Q24" s="27"/>
      <c r="R24" s="27"/>
      <c r="S24" s="27"/>
      <c r="T24" s="27"/>
      <c r="U24" s="27"/>
      <c r="V24" s="61"/>
      <c r="W24" s="27"/>
      <c r="X24" s="27"/>
      <c r="Y24" s="27"/>
      <c r="Z24" s="27"/>
      <c r="AA24" s="27"/>
      <c r="AB24" s="27"/>
      <c r="AC24" s="61"/>
      <c r="AD24" s="27"/>
      <c r="AE24" s="27"/>
      <c r="AF24" s="27"/>
      <c r="AG24" s="27"/>
      <c r="AH24" s="27"/>
      <c r="AI24" s="27"/>
      <c r="AJ24" s="61"/>
      <c r="AK24" s="61"/>
      <c r="AL24" s="27"/>
      <c r="AM24" s="27"/>
      <c r="AN24" s="32"/>
      <c r="AO24" s="20">
        <f>COUNTIF(I24:AM24,"&gt;7")</f>
        <v>0</v>
      </c>
      <c r="AP24" s="50"/>
      <c r="AQ24" s="33">
        <f>SUM(I24:AM24)</f>
        <v>0</v>
      </c>
      <c r="AR24" s="33"/>
      <c r="AS24" s="33"/>
      <c r="AT24" s="33"/>
      <c r="AU24" s="33"/>
      <c r="AV24" s="33"/>
      <c r="AW24" s="33">
        <f>AQ24*1.5</f>
        <v>0</v>
      </c>
      <c r="AX24" s="33">
        <f>AQ24*G23*1.5</f>
        <v>0</v>
      </c>
      <c r="AY24" s="415"/>
      <c r="AZ24" s="439"/>
      <c r="BA24" s="442"/>
      <c r="BB24" s="415"/>
      <c r="BC24" s="415"/>
      <c r="BD24" s="418"/>
      <c r="BE24" s="421"/>
      <c r="BF24" s="451"/>
      <c r="BG24" s="454"/>
      <c r="BH24" s="442"/>
      <c r="BI24" s="460"/>
      <c r="BJ24" s="11"/>
    </row>
    <row r="25" spans="1:65" x14ac:dyDescent="0.25">
      <c r="A25" s="412"/>
      <c r="B25" s="412"/>
      <c r="C25" s="412"/>
      <c r="D25" s="412"/>
      <c r="E25" s="427"/>
      <c r="F25" s="442"/>
      <c r="G25" s="433"/>
      <c r="H25" s="84" t="s">
        <v>27</v>
      </c>
      <c r="I25" s="28"/>
      <c r="J25" s="28"/>
      <c r="K25" s="28"/>
      <c r="L25" s="28"/>
      <c r="M25" s="28"/>
      <c r="N25" s="28"/>
      <c r="O25" s="62"/>
      <c r="P25" s="28"/>
      <c r="Q25" s="28"/>
      <c r="R25" s="28"/>
      <c r="S25" s="28"/>
      <c r="T25" s="28"/>
      <c r="U25" s="28"/>
      <c r="V25" s="62"/>
      <c r="W25" s="28"/>
      <c r="X25" s="28"/>
      <c r="Y25" s="28"/>
      <c r="Z25" s="28"/>
      <c r="AA25" s="49"/>
      <c r="AB25" s="28"/>
      <c r="AC25" s="62"/>
      <c r="AD25" s="28"/>
      <c r="AE25" s="28"/>
      <c r="AF25" s="28"/>
      <c r="AG25" s="28"/>
      <c r="AH25" s="28"/>
      <c r="AI25" s="28"/>
      <c r="AJ25" s="62"/>
      <c r="AK25" s="62"/>
      <c r="AL25" s="28"/>
      <c r="AM25" s="28"/>
      <c r="AN25" s="40"/>
      <c r="AO25" s="41"/>
      <c r="AP25" s="50"/>
      <c r="AQ25" s="33">
        <f>SUM(I25:AM25)</f>
        <v>0</v>
      </c>
      <c r="AR25" s="42"/>
      <c r="AS25" s="42"/>
      <c r="AT25" s="42"/>
      <c r="AU25" s="42"/>
      <c r="AV25" s="42"/>
      <c r="AW25" s="33">
        <f>AQ25*2</f>
        <v>0</v>
      </c>
      <c r="AX25" s="42">
        <f>AQ25*G23*2</f>
        <v>0</v>
      </c>
      <c r="AY25" s="415"/>
      <c r="AZ25" s="439"/>
      <c r="BA25" s="442"/>
      <c r="BB25" s="415"/>
      <c r="BC25" s="415"/>
      <c r="BD25" s="418"/>
      <c r="BE25" s="421"/>
      <c r="BF25" s="451"/>
      <c r="BG25" s="454"/>
      <c r="BH25" s="442"/>
      <c r="BI25" s="460"/>
      <c r="BJ25" s="11"/>
    </row>
    <row r="26" spans="1:65" ht="15.75" thickBot="1" x14ac:dyDescent="0.3">
      <c r="A26" s="413"/>
      <c r="B26" s="413"/>
      <c r="C26" s="413"/>
      <c r="D26" s="413"/>
      <c r="E26" s="428"/>
      <c r="F26" s="443"/>
      <c r="G26" s="434"/>
      <c r="H26" s="85"/>
      <c r="I26" s="44"/>
      <c r="J26" s="44"/>
      <c r="K26" s="44"/>
      <c r="L26" s="44"/>
      <c r="M26" s="44"/>
      <c r="N26" s="44"/>
      <c r="O26" s="63"/>
      <c r="P26" s="44"/>
      <c r="Q26" s="44"/>
      <c r="R26" s="44"/>
      <c r="S26" s="44"/>
      <c r="T26" s="44"/>
      <c r="U26" s="44"/>
      <c r="V26" s="63"/>
      <c r="W26" s="44"/>
      <c r="X26" s="44"/>
      <c r="Y26" s="44"/>
      <c r="Z26" s="44"/>
      <c r="AA26" s="44"/>
      <c r="AB26" s="44"/>
      <c r="AC26" s="63"/>
      <c r="AD26" s="44"/>
      <c r="AE26" s="44"/>
      <c r="AF26" s="44"/>
      <c r="AG26" s="44"/>
      <c r="AH26" s="44"/>
      <c r="AI26" s="44"/>
      <c r="AJ26" s="63"/>
      <c r="AK26" s="63"/>
      <c r="AL26" s="44"/>
      <c r="AM26" s="44"/>
      <c r="AN26" s="46" t="s">
        <v>28</v>
      </c>
      <c r="AO26" s="47">
        <f>AO23+AO24</f>
        <v>16</v>
      </c>
      <c r="AP26" s="50"/>
      <c r="AQ26" s="47"/>
      <c r="AR26" s="47"/>
      <c r="AS26" s="47"/>
      <c r="AT26" s="47"/>
      <c r="AU26" s="47"/>
      <c r="AV26" s="47"/>
      <c r="AW26" s="48"/>
      <c r="AX26" s="48"/>
      <c r="AY26" s="416"/>
      <c r="AZ26" s="440"/>
      <c r="BA26" s="443"/>
      <c r="BB26" s="416"/>
      <c r="BC26" s="416"/>
      <c r="BD26" s="419"/>
      <c r="BE26" s="422"/>
      <c r="BF26" s="452"/>
      <c r="BG26" s="455"/>
      <c r="BH26" s="443"/>
      <c r="BI26" s="461"/>
      <c r="BJ26" s="11"/>
    </row>
    <row r="27" spans="1:65" ht="16.5" thickTop="1" thickBot="1" x14ac:dyDescent="0.3">
      <c r="A27" s="411"/>
      <c r="B27" s="411"/>
      <c r="C27" s="411"/>
      <c r="D27" s="411"/>
      <c r="E27" s="426" t="s">
        <v>62</v>
      </c>
      <c r="F27" s="441">
        <v>25000</v>
      </c>
      <c r="G27" s="432">
        <f>F27/225</f>
        <v>111.11111111111111</v>
      </c>
      <c r="H27" s="82" t="s">
        <v>25</v>
      </c>
      <c r="I27" s="20" t="s">
        <v>70</v>
      </c>
      <c r="J27" s="20" t="s">
        <v>61</v>
      </c>
      <c r="K27" s="20">
        <v>7.5</v>
      </c>
      <c r="L27" s="20">
        <v>7.5</v>
      </c>
      <c r="M27" s="20">
        <v>7.5</v>
      </c>
      <c r="N27" s="20">
        <v>7.5</v>
      </c>
      <c r="O27" s="20">
        <v>7.5</v>
      </c>
      <c r="P27" s="20">
        <v>7.5</v>
      </c>
      <c r="Q27" s="20" t="s">
        <v>61</v>
      </c>
      <c r="R27" s="20">
        <v>7.5</v>
      </c>
      <c r="S27" s="20">
        <v>7.5</v>
      </c>
      <c r="T27" s="20">
        <v>7.5</v>
      </c>
      <c r="U27" s="20">
        <v>7.5</v>
      </c>
      <c r="V27" s="20">
        <v>7.5</v>
      </c>
      <c r="W27" s="20">
        <v>7.5</v>
      </c>
      <c r="X27" s="20" t="s">
        <v>61</v>
      </c>
      <c r="Y27" s="20">
        <v>7.5</v>
      </c>
      <c r="Z27" s="20">
        <v>7.5</v>
      </c>
      <c r="AA27" s="20">
        <v>7.5</v>
      </c>
      <c r="AB27" s="20">
        <v>7.5</v>
      </c>
      <c r="AC27" s="20">
        <v>7.5</v>
      </c>
      <c r="AD27" s="20">
        <v>7.5</v>
      </c>
      <c r="AE27" s="20" t="s">
        <v>61</v>
      </c>
      <c r="AF27" s="20">
        <v>7.5</v>
      </c>
      <c r="AG27" s="20">
        <v>7.5</v>
      </c>
      <c r="AH27" s="20">
        <v>7.5</v>
      </c>
      <c r="AI27" s="20">
        <v>7.5</v>
      </c>
      <c r="AJ27" s="20">
        <v>7.5</v>
      </c>
      <c r="AK27" s="20">
        <v>7.5</v>
      </c>
      <c r="AL27" s="20" t="s">
        <v>61</v>
      </c>
      <c r="AM27" s="20">
        <v>7.5</v>
      </c>
      <c r="AN27" s="20"/>
      <c r="AO27" s="20">
        <f>COUNTIF(I27:AM27,"&gt;0")</f>
        <v>25</v>
      </c>
      <c r="AP27" s="50"/>
      <c r="AQ27" s="25">
        <f>SUM(I27:AM27)/7.5</f>
        <v>25</v>
      </c>
      <c r="AR27" s="25">
        <f>COUNTIF(I27:AM27,"h")</f>
        <v>5</v>
      </c>
      <c r="AS27" s="25">
        <f>COUNTIF(I27:AM27,"ik")</f>
        <v>0</v>
      </c>
      <c r="AT27" s="25">
        <f>COUNTIF(I27:AN27,"İZ")</f>
        <v>1</v>
      </c>
      <c r="AU27" s="25">
        <f>COUNTIF(J27:AN27,"R")</f>
        <v>0</v>
      </c>
      <c r="AV27" s="25">
        <f>COUNTIF(K27:AO27,"y")</f>
        <v>0</v>
      </c>
      <c r="AW27" s="25">
        <f>IF((AQ27+AR27+AS27+AT27)&gt;30,30,(AQ27+AR27+AS27+AT27))</f>
        <v>30</v>
      </c>
      <c r="AX27" s="25">
        <f>(AW27)*G27*7.5</f>
        <v>25000</v>
      </c>
      <c r="AY27" s="414"/>
      <c r="AZ27" s="438">
        <f>SUM(AX27:AX29)</f>
        <v>25000</v>
      </c>
      <c r="BA27" s="441">
        <v>15000</v>
      </c>
      <c r="BB27" s="414">
        <v>0</v>
      </c>
      <c r="BC27" s="414"/>
      <c r="BD27" s="417"/>
      <c r="BE27" s="420">
        <f>AZ27-BA27-BB27-BC27+BD27</f>
        <v>10000</v>
      </c>
      <c r="BF27" s="450"/>
      <c r="BG27" s="453"/>
      <c r="BH27" s="473"/>
      <c r="BI27" s="459"/>
      <c r="BJ27" s="11"/>
      <c r="BK27" s="11"/>
    </row>
    <row r="28" spans="1:65" ht="15.75" thickTop="1" x14ac:dyDescent="0.25">
      <c r="A28" s="412"/>
      <c r="B28" s="412"/>
      <c r="C28" s="412"/>
      <c r="D28" s="412"/>
      <c r="E28" s="427"/>
      <c r="F28" s="442"/>
      <c r="G28" s="433"/>
      <c r="H28" s="83" t="s">
        <v>26</v>
      </c>
      <c r="I28" s="27"/>
      <c r="J28" s="27"/>
      <c r="K28" s="27"/>
      <c r="L28" s="27"/>
      <c r="M28" s="27"/>
      <c r="N28" s="27"/>
      <c r="O28" s="61"/>
      <c r="P28" s="27"/>
      <c r="Q28" s="27"/>
      <c r="R28" s="27"/>
      <c r="S28" s="27"/>
      <c r="T28" s="27"/>
      <c r="U28" s="27"/>
      <c r="V28" s="61"/>
      <c r="W28" s="27"/>
      <c r="X28" s="27"/>
      <c r="Y28" s="27"/>
      <c r="Z28" s="27"/>
      <c r="AA28" s="27"/>
      <c r="AB28" s="27"/>
      <c r="AC28" s="61"/>
      <c r="AD28" s="27"/>
      <c r="AE28" s="27"/>
      <c r="AF28" s="27"/>
      <c r="AG28" s="27"/>
      <c r="AH28" s="27"/>
      <c r="AI28" s="27"/>
      <c r="AJ28" s="61"/>
      <c r="AK28" s="61"/>
      <c r="AL28" s="27"/>
      <c r="AM28" s="27"/>
      <c r="AN28" s="32"/>
      <c r="AO28" s="20">
        <f>COUNTIF(I28:AM28,"&gt;7")</f>
        <v>0</v>
      </c>
      <c r="AP28" s="50"/>
      <c r="AQ28" s="33">
        <f>SUM(I28:AM28)</f>
        <v>0</v>
      </c>
      <c r="AR28" s="33"/>
      <c r="AS28" s="33"/>
      <c r="AT28" s="33"/>
      <c r="AU28" s="33"/>
      <c r="AV28" s="33"/>
      <c r="AW28" s="33">
        <f>AQ28*1.5</f>
        <v>0</v>
      </c>
      <c r="AX28" s="33">
        <f>AQ28*G27*1.5</f>
        <v>0</v>
      </c>
      <c r="AY28" s="415"/>
      <c r="AZ28" s="439"/>
      <c r="BA28" s="442"/>
      <c r="BB28" s="415"/>
      <c r="BC28" s="415"/>
      <c r="BD28" s="418"/>
      <c r="BE28" s="421"/>
      <c r="BF28" s="451"/>
      <c r="BG28" s="454"/>
      <c r="BH28" s="473"/>
      <c r="BI28" s="460"/>
      <c r="BJ28" s="11"/>
    </row>
    <row r="29" spans="1:65" x14ac:dyDescent="0.25">
      <c r="A29" s="412"/>
      <c r="B29" s="412"/>
      <c r="C29" s="412"/>
      <c r="D29" s="412"/>
      <c r="E29" s="427"/>
      <c r="F29" s="442"/>
      <c r="G29" s="433"/>
      <c r="H29" s="84" t="s">
        <v>27</v>
      </c>
      <c r="I29" s="28"/>
      <c r="J29" s="28"/>
      <c r="K29" s="28"/>
      <c r="L29" s="28"/>
      <c r="M29" s="28"/>
      <c r="N29" s="28"/>
      <c r="O29" s="62"/>
      <c r="P29" s="28"/>
      <c r="Q29" s="28"/>
      <c r="R29" s="28"/>
      <c r="S29" s="28"/>
      <c r="T29" s="28"/>
      <c r="U29" s="28"/>
      <c r="V29" s="62"/>
      <c r="W29" s="28"/>
      <c r="X29" s="28"/>
      <c r="Y29" s="28"/>
      <c r="Z29" s="28"/>
      <c r="AA29" s="28"/>
      <c r="AB29" s="28"/>
      <c r="AC29" s="62"/>
      <c r="AD29" s="28"/>
      <c r="AE29" s="28"/>
      <c r="AF29" s="28"/>
      <c r="AG29" s="28"/>
      <c r="AH29" s="28"/>
      <c r="AI29" s="28"/>
      <c r="AJ29" s="62"/>
      <c r="AK29" s="62"/>
      <c r="AL29" s="28"/>
      <c r="AM29" s="28"/>
      <c r="AN29" s="40"/>
      <c r="AO29" s="41"/>
      <c r="AP29" s="50"/>
      <c r="AQ29" s="33">
        <f>SUM(I29:AM29)</f>
        <v>0</v>
      </c>
      <c r="AR29" s="42"/>
      <c r="AS29" s="42"/>
      <c r="AT29" s="42"/>
      <c r="AU29" s="42"/>
      <c r="AV29" s="42"/>
      <c r="AW29" s="33">
        <f>AQ29*2</f>
        <v>0</v>
      </c>
      <c r="AX29" s="42">
        <f>AQ29*G27*2</f>
        <v>0</v>
      </c>
      <c r="AY29" s="415"/>
      <c r="AZ29" s="439"/>
      <c r="BA29" s="442"/>
      <c r="BB29" s="415"/>
      <c r="BC29" s="415"/>
      <c r="BD29" s="418"/>
      <c r="BE29" s="421"/>
      <c r="BF29" s="451"/>
      <c r="BG29" s="454"/>
      <c r="BH29" s="473"/>
      <c r="BI29" s="460"/>
      <c r="BJ29" s="11"/>
    </row>
    <row r="30" spans="1:65" ht="15.75" thickBot="1" x14ac:dyDescent="0.3">
      <c r="A30" s="413"/>
      <c r="B30" s="413"/>
      <c r="C30" s="413"/>
      <c r="D30" s="413"/>
      <c r="E30" s="428"/>
      <c r="F30" s="443"/>
      <c r="G30" s="434"/>
      <c r="H30" s="85"/>
      <c r="I30" s="44"/>
      <c r="J30" s="44"/>
      <c r="K30" s="44"/>
      <c r="L30" s="44"/>
      <c r="M30" s="44"/>
      <c r="N30" s="44"/>
      <c r="O30" s="63"/>
      <c r="P30" s="44"/>
      <c r="Q30" s="44"/>
      <c r="R30" s="44"/>
      <c r="S30" s="44"/>
      <c r="T30" s="44"/>
      <c r="U30" s="44"/>
      <c r="V30" s="63"/>
      <c r="W30" s="44"/>
      <c r="X30" s="44"/>
      <c r="Y30" s="44"/>
      <c r="Z30" s="44"/>
      <c r="AA30" s="44"/>
      <c r="AB30" s="44"/>
      <c r="AC30" s="63"/>
      <c r="AD30" s="44"/>
      <c r="AE30" s="44"/>
      <c r="AF30" s="44"/>
      <c r="AG30" s="44"/>
      <c r="AH30" s="44"/>
      <c r="AI30" s="44"/>
      <c r="AJ30" s="63"/>
      <c r="AK30" s="63"/>
      <c r="AL30" s="44"/>
      <c r="AM30" s="44"/>
      <c r="AN30" s="46" t="s">
        <v>28</v>
      </c>
      <c r="AO30" s="47">
        <f>AO27+AO28</f>
        <v>25</v>
      </c>
      <c r="AP30" s="50"/>
      <c r="AQ30" s="47"/>
      <c r="AR30" s="47"/>
      <c r="AS30" s="47"/>
      <c r="AT30" s="47"/>
      <c r="AU30" s="47"/>
      <c r="AV30" s="47"/>
      <c r="AW30" s="48"/>
      <c r="AX30" s="48"/>
      <c r="AY30" s="416"/>
      <c r="AZ30" s="440"/>
      <c r="BA30" s="443"/>
      <c r="BB30" s="416"/>
      <c r="BC30" s="416"/>
      <c r="BD30" s="419"/>
      <c r="BE30" s="422"/>
      <c r="BF30" s="452"/>
      <c r="BG30" s="455"/>
      <c r="BH30" s="474"/>
      <c r="BI30" s="461"/>
      <c r="BJ30" s="11"/>
    </row>
    <row r="31" spans="1:65" ht="16.5" thickTop="1" thickBot="1" x14ac:dyDescent="0.3">
      <c r="A31" s="411"/>
      <c r="B31" s="411"/>
      <c r="C31" s="411"/>
      <c r="D31" s="411"/>
      <c r="E31" s="426" t="s">
        <v>63</v>
      </c>
      <c r="F31" s="478">
        <v>30000</v>
      </c>
      <c r="G31" s="432">
        <f>F31/225</f>
        <v>133.33333333333334</v>
      </c>
      <c r="H31" s="82" t="s">
        <v>25</v>
      </c>
      <c r="I31" s="20"/>
      <c r="J31" s="20"/>
      <c r="K31" s="20"/>
      <c r="L31" s="20"/>
      <c r="M31" s="20"/>
      <c r="N31" s="20">
        <v>7.5</v>
      </c>
      <c r="O31" s="60">
        <v>7.5</v>
      </c>
      <c r="P31" s="20">
        <v>7.5</v>
      </c>
      <c r="Q31" s="20" t="s">
        <v>36</v>
      </c>
      <c r="R31" s="20">
        <v>7.5</v>
      </c>
      <c r="S31" s="20">
        <v>5.48</v>
      </c>
      <c r="T31" s="20">
        <v>7.5</v>
      </c>
      <c r="U31" s="20">
        <v>7.5</v>
      </c>
      <c r="V31" s="60">
        <v>7.5</v>
      </c>
      <c r="W31" s="20">
        <v>7.5</v>
      </c>
      <c r="X31" s="20" t="s">
        <v>61</v>
      </c>
      <c r="Y31" s="20">
        <v>7.5</v>
      </c>
      <c r="Z31" s="20">
        <v>7.5</v>
      </c>
      <c r="AA31" s="24">
        <v>7.5</v>
      </c>
      <c r="AB31" s="20">
        <v>7.5</v>
      </c>
      <c r="AC31" s="60">
        <v>7.5</v>
      </c>
      <c r="AD31" s="20">
        <v>7.5</v>
      </c>
      <c r="AE31" s="20" t="s">
        <v>61</v>
      </c>
      <c r="AF31" s="20">
        <v>7.5</v>
      </c>
      <c r="AG31" s="20">
        <v>7.5</v>
      </c>
      <c r="AH31" s="20">
        <v>7.5</v>
      </c>
      <c r="AI31" s="20">
        <v>7.5</v>
      </c>
      <c r="AJ31" s="60">
        <v>4.1399999999999997</v>
      </c>
      <c r="AK31" s="60">
        <v>7.5</v>
      </c>
      <c r="AL31" s="20" t="s">
        <v>61</v>
      </c>
      <c r="AM31" s="20">
        <v>7.5</v>
      </c>
      <c r="AN31" s="20"/>
      <c r="AO31" s="20">
        <f>COUNTIF(I31:AM31,"&gt;0")</f>
        <v>22</v>
      </c>
      <c r="AP31" s="50"/>
      <c r="AQ31" s="25">
        <f>SUM(I31:AM31)/7.5</f>
        <v>21.282666666666668</v>
      </c>
      <c r="AR31" s="25">
        <f>COUNTIF(I31:AM31,"h")</f>
        <v>3</v>
      </c>
      <c r="AS31" s="25">
        <f>COUNTIF(I31:AM31,"ik")</f>
        <v>0</v>
      </c>
      <c r="AT31" s="25">
        <f>COUNTIF(I31:AN31,"İZ")</f>
        <v>0</v>
      </c>
      <c r="AU31" s="25">
        <f>COUNTIF(J31:AN31,"R")</f>
        <v>0</v>
      </c>
      <c r="AV31" s="25">
        <f>COUNTIF(K31:AO31,"y")</f>
        <v>1</v>
      </c>
      <c r="AW31" s="25">
        <f>IF((AQ31+AR31+AS31+AT31)&gt;30,30,(AQ31+AR31+AS31+AT31))</f>
        <v>24.282666666666668</v>
      </c>
      <c r="AX31" s="25">
        <f>(AW31)*G31*7.5</f>
        <v>24282.666666666672</v>
      </c>
      <c r="AY31" s="414"/>
      <c r="AZ31" s="438">
        <f>SUM(AX31:AX33)+AY31</f>
        <v>24282.666666666672</v>
      </c>
      <c r="BA31" s="441">
        <v>9513</v>
      </c>
      <c r="BB31" s="414">
        <v>0</v>
      </c>
      <c r="BC31" s="414"/>
      <c r="BD31" s="417">
        <v>190</v>
      </c>
      <c r="BE31" s="420">
        <f>AZ31-BA31-BB31-BC31+BD31</f>
        <v>14959.666666666672</v>
      </c>
      <c r="BF31" s="450"/>
      <c r="BG31" s="453"/>
      <c r="BH31" s="481"/>
      <c r="BI31" s="459"/>
      <c r="BJ31" s="11"/>
      <c r="BK31" s="11"/>
    </row>
    <row r="32" spans="1:65" ht="15.75" thickTop="1" x14ac:dyDescent="0.25">
      <c r="A32" s="412"/>
      <c r="B32" s="412"/>
      <c r="C32" s="412"/>
      <c r="D32" s="412"/>
      <c r="E32" s="427"/>
      <c r="F32" s="479"/>
      <c r="G32" s="433"/>
      <c r="H32" s="83" t="s">
        <v>26</v>
      </c>
      <c r="I32" s="27"/>
      <c r="J32" s="27"/>
      <c r="K32" s="27"/>
      <c r="L32" s="27"/>
      <c r="M32" s="27"/>
      <c r="N32" s="27"/>
      <c r="O32" s="61"/>
      <c r="P32" s="27"/>
      <c r="Q32" s="27"/>
      <c r="R32" s="27"/>
      <c r="S32" s="27"/>
      <c r="T32" s="27"/>
      <c r="U32" s="27"/>
      <c r="V32" s="61"/>
      <c r="W32" s="27"/>
      <c r="X32" s="27"/>
      <c r="Y32" s="27"/>
      <c r="Z32" s="27"/>
      <c r="AA32" s="27"/>
      <c r="AB32" s="27"/>
      <c r="AC32" s="61"/>
      <c r="AD32" s="27"/>
      <c r="AE32" s="27"/>
      <c r="AF32" s="27"/>
      <c r="AG32" s="27"/>
      <c r="AH32" s="27"/>
      <c r="AI32" s="27"/>
      <c r="AJ32" s="61"/>
      <c r="AK32" s="61"/>
      <c r="AL32" s="27"/>
      <c r="AM32" s="27"/>
      <c r="AN32" s="32"/>
      <c r="AO32" s="20">
        <f>COUNTIF(I32:AM32,"&gt;7")</f>
        <v>0</v>
      </c>
      <c r="AP32" s="50"/>
      <c r="AQ32" s="33">
        <f>SUM(I32:AM32)</f>
        <v>0</v>
      </c>
      <c r="AR32" s="33"/>
      <c r="AS32" s="33"/>
      <c r="AT32" s="33"/>
      <c r="AU32" s="33"/>
      <c r="AV32" s="33"/>
      <c r="AW32" s="33">
        <f>AQ32*1.5</f>
        <v>0</v>
      </c>
      <c r="AX32" s="33">
        <f>AQ32*G31*1.5</f>
        <v>0</v>
      </c>
      <c r="AY32" s="415"/>
      <c r="AZ32" s="439"/>
      <c r="BA32" s="442"/>
      <c r="BB32" s="415"/>
      <c r="BC32" s="415"/>
      <c r="BD32" s="418"/>
      <c r="BE32" s="421"/>
      <c r="BF32" s="451"/>
      <c r="BG32" s="454"/>
      <c r="BH32" s="482"/>
      <c r="BI32" s="460"/>
      <c r="BJ32" s="11"/>
    </row>
    <row r="33" spans="1:63" x14ac:dyDescent="0.25">
      <c r="A33" s="412"/>
      <c r="B33" s="412"/>
      <c r="C33" s="412"/>
      <c r="D33" s="412"/>
      <c r="E33" s="427"/>
      <c r="F33" s="479"/>
      <c r="G33" s="433"/>
      <c r="H33" s="84" t="s">
        <v>27</v>
      </c>
      <c r="I33" s="28"/>
      <c r="J33" s="28"/>
      <c r="K33" s="28"/>
      <c r="L33" s="28"/>
      <c r="M33" s="28"/>
      <c r="N33" s="28"/>
      <c r="O33" s="62"/>
      <c r="P33" s="28"/>
      <c r="Q33" s="28"/>
      <c r="R33" s="28"/>
      <c r="S33" s="28"/>
      <c r="T33" s="28"/>
      <c r="U33" s="28"/>
      <c r="V33" s="62"/>
      <c r="W33" s="28"/>
      <c r="X33" s="28"/>
      <c r="Y33" s="28"/>
      <c r="Z33" s="28"/>
      <c r="AA33" s="28"/>
      <c r="AB33" s="28"/>
      <c r="AC33" s="62"/>
      <c r="AD33" s="28"/>
      <c r="AE33" s="28"/>
      <c r="AF33" s="28"/>
      <c r="AG33" s="28"/>
      <c r="AH33" s="28"/>
      <c r="AI33" s="28"/>
      <c r="AJ33" s="62"/>
      <c r="AK33" s="62"/>
      <c r="AL33" s="28"/>
      <c r="AM33" s="28"/>
      <c r="AN33" s="40"/>
      <c r="AO33" s="41"/>
      <c r="AP33" s="50"/>
      <c r="AQ33" s="33">
        <f>SUM(I33:AM33)</f>
        <v>0</v>
      </c>
      <c r="AR33" s="42"/>
      <c r="AS33" s="42"/>
      <c r="AT33" s="42"/>
      <c r="AU33" s="42"/>
      <c r="AV33" s="42"/>
      <c r="AW33" s="33">
        <f>AQ33*2</f>
        <v>0</v>
      </c>
      <c r="AX33" s="42">
        <f>AQ33*G31*2</f>
        <v>0</v>
      </c>
      <c r="AY33" s="415"/>
      <c r="AZ33" s="439"/>
      <c r="BA33" s="442"/>
      <c r="BB33" s="415"/>
      <c r="BC33" s="415"/>
      <c r="BD33" s="418"/>
      <c r="BE33" s="421"/>
      <c r="BF33" s="451"/>
      <c r="BG33" s="454"/>
      <c r="BH33" s="482"/>
      <c r="BI33" s="460"/>
      <c r="BJ33" s="11"/>
    </row>
    <row r="34" spans="1:63" ht="15.75" thickBot="1" x14ac:dyDescent="0.3">
      <c r="A34" s="413"/>
      <c r="B34" s="413"/>
      <c r="C34" s="413"/>
      <c r="D34" s="413"/>
      <c r="E34" s="428"/>
      <c r="F34" s="480"/>
      <c r="G34" s="434"/>
      <c r="H34" s="85"/>
      <c r="I34" s="44"/>
      <c r="J34" s="44"/>
      <c r="K34" s="44"/>
      <c r="L34" s="44"/>
      <c r="M34" s="44"/>
      <c r="N34" s="44"/>
      <c r="O34" s="63"/>
      <c r="P34" s="44"/>
      <c r="Q34" s="44"/>
      <c r="R34" s="44"/>
      <c r="S34" s="44"/>
      <c r="T34" s="44"/>
      <c r="U34" s="44"/>
      <c r="V34" s="63"/>
      <c r="W34" s="44"/>
      <c r="X34" s="44"/>
      <c r="Y34" s="44"/>
      <c r="Z34" s="44"/>
      <c r="AA34" s="44"/>
      <c r="AB34" s="44"/>
      <c r="AC34" s="63"/>
      <c r="AD34" s="44"/>
      <c r="AE34" s="44"/>
      <c r="AF34" s="44"/>
      <c r="AG34" s="44"/>
      <c r="AH34" s="44"/>
      <c r="AI34" s="44"/>
      <c r="AJ34" s="63"/>
      <c r="AK34" s="63"/>
      <c r="AL34" s="44"/>
      <c r="AM34" s="44"/>
      <c r="AN34" s="46" t="s">
        <v>28</v>
      </c>
      <c r="AO34" s="47">
        <f>AO31+AO32</f>
        <v>22</v>
      </c>
      <c r="AP34" s="50"/>
      <c r="AQ34" s="47"/>
      <c r="AR34" s="47"/>
      <c r="AS34" s="47"/>
      <c r="AT34" s="47"/>
      <c r="AU34" s="47"/>
      <c r="AV34" s="47"/>
      <c r="AW34" s="48"/>
      <c r="AX34" s="48"/>
      <c r="AY34" s="416"/>
      <c r="AZ34" s="440"/>
      <c r="BA34" s="443"/>
      <c r="BB34" s="416"/>
      <c r="BC34" s="416"/>
      <c r="BD34" s="419"/>
      <c r="BE34" s="422"/>
      <c r="BF34" s="452"/>
      <c r="BG34" s="455"/>
      <c r="BH34" s="483"/>
      <c r="BI34" s="461"/>
      <c r="BJ34" s="11"/>
    </row>
    <row r="35" spans="1:63" ht="16.5" thickTop="1" thickBot="1" x14ac:dyDescent="0.3">
      <c r="A35" s="411"/>
      <c r="B35" s="411"/>
      <c r="C35" s="411"/>
      <c r="D35" s="411"/>
      <c r="E35" s="426" t="s">
        <v>64</v>
      </c>
      <c r="F35" s="478">
        <v>25000</v>
      </c>
      <c r="G35" s="432">
        <f>F35/225</f>
        <v>111.11111111111111</v>
      </c>
      <c r="H35" s="82" t="s">
        <v>25</v>
      </c>
      <c r="I35" s="20"/>
      <c r="J35" s="21"/>
      <c r="K35" s="20"/>
      <c r="L35" s="20"/>
      <c r="M35" s="22">
        <v>7.5</v>
      </c>
      <c r="N35" s="22">
        <v>7.5</v>
      </c>
      <c r="O35" s="60">
        <v>7.5</v>
      </c>
      <c r="P35" s="20">
        <v>7.5</v>
      </c>
      <c r="Q35" s="20" t="s">
        <v>36</v>
      </c>
      <c r="R35" s="20">
        <v>7.5</v>
      </c>
      <c r="S35" s="20">
        <v>7.5</v>
      </c>
      <c r="T35" s="20">
        <v>7.5</v>
      </c>
      <c r="U35" s="20">
        <v>4.4000000000000004</v>
      </c>
      <c r="V35" s="60">
        <v>7.5</v>
      </c>
      <c r="W35" s="20">
        <v>7.5</v>
      </c>
      <c r="X35" s="20" t="s">
        <v>61</v>
      </c>
      <c r="Y35" s="20">
        <v>7.5</v>
      </c>
      <c r="Z35" s="20" t="s">
        <v>36</v>
      </c>
      <c r="AA35" s="20">
        <v>7.5</v>
      </c>
      <c r="AB35" s="99">
        <v>7.5</v>
      </c>
      <c r="AC35" s="60" t="s">
        <v>36</v>
      </c>
      <c r="AD35" s="20">
        <v>7.5</v>
      </c>
      <c r="AE35" s="20" t="s">
        <v>36</v>
      </c>
      <c r="AF35" s="20">
        <v>7.5</v>
      </c>
      <c r="AG35" s="20">
        <v>7.5</v>
      </c>
      <c r="AH35" s="20">
        <v>7.5</v>
      </c>
      <c r="AI35" s="20">
        <v>7.5</v>
      </c>
      <c r="AJ35" s="67">
        <v>7.5</v>
      </c>
      <c r="AK35" s="67">
        <v>7.5</v>
      </c>
      <c r="AL35" s="20" t="s">
        <v>61</v>
      </c>
      <c r="AM35" s="20">
        <v>7.5</v>
      </c>
      <c r="AN35" s="20"/>
      <c r="AO35" s="20">
        <f>COUNTIF(I35:AM35,"&gt;0")</f>
        <v>21</v>
      </c>
      <c r="AP35" s="50"/>
      <c r="AQ35" s="25">
        <f>SUM(I35:AM35)/7.5</f>
        <v>20.586666666666666</v>
      </c>
      <c r="AR35" s="25">
        <f>COUNTIF(I35:AM35,"h")</f>
        <v>2</v>
      </c>
      <c r="AS35" s="25">
        <f>COUNTIF(I35:AM35,"ik")</f>
        <v>0</v>
      </c>
      <c r="AT35" s="25">
        <f>COUNTIF(I35:AN35,"İZ")</f>
        <v>0</v>
      </c>
      <c r="AU35" s="25">
        <f>COUNTIF(J35:AN35,"R")</f>
        <v>0</v>
      </c>
      <c r="AV35" s="25">
        <f>COUNTIF(K35:AO35,"y")</f>
        <v>4</v>
      </c>
      <c r="AW35" s="25">
        <f>IF((AQ35+AR35+AS35+AT35)&gt;30,30,(AQ35+AR35+AS35+AT35))</f>
        <v>22.586666666666666</v>
      </c>
      <c r="AX35" s="25">
        <f>(AW35)*G35*7.5</f>
        <v>18822.222222222223</v>
      </c>
      <c r="AY35" s="444"/>
      <c r="AZ35" s="438">
        <f>SUM(AX35:AX37)+AY35</f>
        <v>18822.222222222223</v>
      </c>
      <c r="BA35" s="441">
        <v>7981.63</v>
      </c>
      <c r="BB35" s="414">
        <v>0</v>
      </c>
      <c r="BC35" s="414"/>
      <c r="BD35" s="78"/>
      <c r="BE35" s="420">
        <f>AZ35-BA35-BB35-BC35+BD35</f>
        <v>10840.592222222222</v>
      </c>
      <c r="BF35" s="450"/>
      <c r="BG35" s="484"/>
      <c r="BH35" s="481"/>
      <c r="BI35" s="486"/>
      <c r="BJ35" s="11"/>
      <c r="BK35" s="11"/>
    </row>
    <row r="36" spans="1:63" ht="15.75" thickTop="1" x14ac:dyDescent="0.25">
      <c r="A36" s="412"/>
      <c r="B36" s="412"/>
      <c r="C36" s="412"/>
      <c r="D36" s="412"/>
      <c r="E36" s="427"/>
      <c r="F36" s="479"/>
      <c r="G36" s="433"/>
      <c r="H36" s="83" t="s">
        <v>26</v>
      </c>
      <c r="I36" s="27"/>
      <c r="J36" s="27"/>
      <c r="K36" s="27"/>
      <c r="L36" s="27"/>
      <c r="M36" s="27"/>
      <c r="N36" s="27"/>
      <c r="O36" s="61"/>
      <c r="P36" s="27"/>
      <c r="Q36" s="27"/>
      <c r="R36" s="27"/>
      <c r="S36" s="27"/>
      <c r="T36" s="27"/>
      <c r="U36" s="27"/>
      <c r="V36" s="61"/>
      <c r="W36" s="27"/>
      <c r="X36" s="27"/>
      <c r="Y36" s="27"/>
      <c r="Z36" s="27"/>
      <c r="AA36" s="27"/>
      <c r="AB36" s="27"/>
      <c r="AC36" s="61"/>
      <c r="AD36" s="27"/>
      <c r="AE36" s="27"/>
      <c r="AF36" s="27"/>
      <c r="AG36" s="27"/>
      <c r="AH36" s="27"/>
      <c r="AI36" s="27"/>
      <c r="AJ36" s="61"/>
      <c r="AK36" s="61"/>
      <c r="AL36" s="27"/>
      <c r="AM36" s="27"/>
      <c r="AN36" s="32"/>
      <c r="AO36" s="20">
        <f>COUNTIF(I36:AM36,"&gt;7")</f>
        <v>0</v>
      </c>
      <c r="AP36" s="50"/>
      <c r="AQ36" s="33">
        <f>SUM(I36:AM36)</f>
        <v>0</v>
      </c>
      <c r="AR36" s="33"/>
      <c r="AS36" s="33"/>
      <c r="AT36" s="33"/>
      <c r="AU36" s="33"/>
      <c r="AV36" s="33"/>
      <c r="AW36" s="33">
        <f>AQ36*1.5</f>
        <v>0</v>
      </c>
      <c r="AX36" s="33">
        <f>AQ36*G35*1.5</f>
        <v>0</v>
      </c>
      <c r="AY36" s="445"/>
      <c r="AZ36" s="439"/>
      <c r="BA36" s="442"/>
      <c r="BB36" s="415"/>
      <c r="BC36" s="415"/>
      <c r="BD36" s="78"/>
      <c r="BE36" s="421"/>
      <c r="BF36" s="451"/>
      <c r="BG36" s="485"/>
      <c r="BH36" s="482"/>
      <c r="BI36" s="487"/>
      <c r="BJ36" s="11"/>
    </row>
    <row r="37" spans="1:63" x14ac:dyDescent="0.25">
      <c r="A37" s="412"/>
      <c r="B37" s="412"/>
      <c r="C37" s="412"/>
      <c r="D37" s="412"/>
      <c r="E37" s="427"/>
      <c r="F37" s="479"/>
      <c r="G37" s="433"/>
      <c r="H37" s="84" t="s">
        <v>27</v>
      </c>
      <c r="I37" s="28"/>
      <c r="J37" s="28"/>
      <c r="K37" s="28"/>
      <c r="L37" s="28"/>
      <c r="M37" s="28"/>
      <c r="N37" s="28"/>
      <c r="O37" s="62"/>
      <c r="P37" s="28"/>
      <c r="Q37" s="28"/>
      <c r="R37" s="28"/>
      <c r="S37" s="28"/>
      <c r="T37" s="28"/>
      <c r="U37" s="28"/>
      <c r="V37" s="62"/>
      <c r="W37" s="28"/>
      <c r="X37" s="28"/>
      <c r="Y37" s="28"/>
      <c r="Z37" s="28"/>
      <c r="AA37" s="49"/>
      <c r="AB37" s="28"/>
      <c r="AC37" s="62"/>
      <c r="AD37" s="28"/>
      <c r="AE37" s="28"/>
      <c r="AF37" s="28"/>
      <c r="AG37" s="28"/>
      <c r="AH37" s="28"/>
      <c r="AI37" s="28"/>
      <c r="AJ37" s="62"/>
      <c r="AK37" s="62"/>
      <c r="AL37" s="28"/>
      <c r="AM37" s="28"/>
      <c r="AN37" s="40"/>
      <c r="AO37" s="41"/>
      <c r="AP37" s="50"/>
      <c r="AQ37" s="33">
        <f>SUM(I37:AM37)</f>
        <v>0</v>
      </c>
      <c r="AR37" s="42"/>
      <c r="AS37" s="42"/>
      <c r="AT37" s="42"/>
      <c r="AU37" s="42"/>
      <c r="AV37" s="42"/>
      <c r="AW37" s="33">
        <f>AQ37*2</f>
        <v>0</v>
      </c>
      <c r="AX37" s="42">
        <f>AQ37*G35*2</f>
        <v>0</v>
      </c>
      <c r="AY37" s="445"/>
      <c r="AZ37" s="439"/>
      <c r="BA37" s="442"/>
      <c r="BB37" s="415"/>
      <c r="BC37" s="415"/>
      <c r="BD37" s="78"/>
      <c r="BE37" s="421"/>
      <c r="BF37" s="451"/>
      <c r="BG37" s="485"/>
      <c r="BH37" s="482"/>
      <c r="BI37" s="487"/>
      <c r="BJ37" s="11"/>
    </row>
    <row r="38" spans="1:63" ht="15.75" thickBot="1" x14ac:dyDescent="0.3">
      <c r="A38" s="413"/>
      <c r="B38" s="413"/>
      <c r="C38" s="413"/>
      <c r="D38" s="413"/>
      <c r="E38" s="428"/>
      <c r="F38" s="480"/>
      <c r="G38" s="434"/>
      <c r="H38" s="85"/>
      <c r="I38" s="51"/>
      <c r="J38" s="51"/>
      <c r="K38" s="51"/>
      <c r="L38" s="51"/>
      <c r="M38" s="51"/>
      <c r="N38" s="51"/>
      <c r="O38" s="64"/>
      <c r="P38" s="51"/>
      <c r="Q38" s="51"/>
      <c r="R38" s="51"/>
      <c r="S38" s="51"/>
      <c r="T38" s="51"/>
      <c r="U38" s="51"/>
      <c r="V38" s="64"/>
      <c r="W38" s="51"/>
      <c r="X38" s="51"/>
      <c r="Y38" s="51"/>
      <c r="Z38" s="51"/>
      <c r="AA38" s="51"/>
      <c r="AB38" s="51"/>
      <c r="AC38" s="64"/>
      <c r="AD38" s="51"/>
      <c r="AE38" s="51"/>
      <c r="AF38" s="51"/>
      <c r="AG38" s="51"/>
      <c r="AH38" s="51"/>
      <c r="AI38" s="51"/>
      <c r="AJ38" s="64"/>
      <c r="AK38" s="64"/>
      <c r="AL38" s="51"/>
      <c r="AM38" s="51"/>
      <c r="AN38" s="46" t="s">
        <v>28</v>
      </c>
      <c r="AO38" s="47">
        <f>AO35+AO36</f>
        <v>21</v>
      </c>
      <c r="AP38" s="50"/>
      <c r="AQ38" s="52"/>
      <c r="AR38" s="52"/>
      <c r="AS38" s="52"/>
      <c r="AT38" s="47"/>
      <c r="AU38" s="52"/>
      <c r="AV38" s="52"/>
      <c r="AW38" s="48"/>
      <c r="AX38" s="48"/>
      <c r="AY38" s="446"/>
      <c r="AZ38" s="440"/>
      <c r="BA38" s="443"/>
      <c r="BB38" s="416"/>
      <c r="BC38" s="416"/>
      <c r="BD38" s="78"/>
      <c r="BE38" s="422"/>
      <c r="BF38" s="452"/>
      <c r="BG38" s="485"/>
      <c r="BH38" s="482"/>
      <c r="BI38" s="488"/>
      <c r="BJ38" s="11"/>
    </row>
    <row r="39" spans="1:63" ht="16.5" thickTop="1" thickBot="1" x14ac:dyDescent="0.3">
      <c r="A39" s="411"/>
      <c r="B39" s="411"/>
      <c r="C39" s="411"/>
      <c r="D39" s="411"/>
      <c r="E39" s="426" t="s">
        <v>66</v>
      </c>
      <c r="F39" s="429">
        <v>14000</v>
      </c>
      <c r="G39" s="432">
        <f>F39/225</f>
        <v>62.222222222222221</v>
      </c>
      <c r="H39" s="82" t="s">
        <v>25</v>
      </c>
      <c r="I39" s="20"/>
      <c r="J39" s="20"/>
      <c r="K39" s="20"/>
      <c r="L39" s="20"/>
      <c r="M39" s="20"/>
      <c r="N39" s="20"/>
      <c r="O39" s="60"/>
      <c r="P39" s="20"/>
      <c r="Q39" s="20"/>
      <c r="R39" s="20"/>
      <c r="S39" s="20"/>
      <c r="T39" s="20"/>
      <c r="U39" s="20" t="s">
        <v>36</v>
      </c>
      <c r="V39" s="60" t="s">
        <v>36</v>
      </c>
      <c r="W39" s="20" t="s">
        <v>36</v>
      </c>
      <c r="X39" s="20" t="s">
        <v>36</v>
      </c>
      <c r="Y39" s="20" t="s">
        <v>36</v>
      </c>
      <c r="Z39" s="20">
        <v>7.5</v>
      </c>
      <c r="AA39" s="24">
        <v>7.5</v>
      </c>
      <c r="AB39" s="20" t="s">
        <v>36</v>
      </c>
      <c r="AC39" s="60">
        <v>7.5</v>
      </c>
      <c r="AD39" s="20" t="s">
        <v>36</v>
      </c>
      <c r="AE39" s="20" t="s">
        <v>36</v>
      </c>
      <c r="AF39" s="20">
        <v>7.5</v>
      </c>
      <c r="AG39" s="20" t="s">
        <v>36</v>
      </c>
      <c r="AH39" s="20" t="s">
        <v>36</v>
      </c>
      <c r="AI39" s="20" t="s">
        <v>36</v>
      </c>
      <c r="AJ39" s="67" t="s">
        <v>36</v>
      </c>
      <c r="AK39" s="67" t="s">
        <v>36</v>
      </c>
      <c r="AL39" s="20" t="s">
        <v>36</v>
      </c>
      <c r="AM39" s="20"/>
      <c r="AN39" s="20"/>
      <c r="AO39" s="20">
        <f>COUNTIF(I39:AM39,"&gt;0")</f>
        <v>4</v>
      </c>
      <c r="AP39" s="50"/>
      <c r="AQ39" s="25">
        <f>SUM(I39:AM39)/7.5</f>
        <v>4</v>
      </c>
      <c r="AR39" s="25">
        <f>COUNTIF(I39:AM39,"h")</f>
        <v>0</v>
      </c>
      <c r="AS39" s="25">
        <f>COUNTIF(I39:AM39,"ik")</f>
        <v>0</v>
      </c>
      <c r="AT39" s="25">
        <f>COUNTIF(I39:AN39,"İZ")</f>
        <v>0</v>
      </c>
      <c r="AU39" s="25">
        <f>COUNTIF(J39:AN39,"R")</f>
        <v>0</v>
      </c>
      <c r="AV39" s="25">
        <f>COUNTIF(K39:AO39,"y")</f>
        <v>14</v>
      </c>
      <c r="AW39" s="25">
        <f>IF((AQ39+AR39+AS39+AT39)&gt;30,30,(AQ39+AR39+AS39+AT39))</f>
        <v>4</v>
      </c>
      <c r="AX39" s="25">
        <f>(AW39)*G39*7.5</f>
        <v>1866.6666666666667</v>
      </c>
      <c r="AY39" s="444"/>
      <c r="AZ39" s="438">
        <f>SUM(AX39:AX41)+AY39</f>
        <v>1866.6666666666667</v>
      </c>
      <c r="BA39" s="441">
        <v>1520</v>
      </c>
      <c r="BB39" s="414">
        <v>0</v>
      </c>
      <c r="BC39" s="414"/>
      <c r="BD39" s="78"/>
      <c r="BE39" s="420">
        <f>AZ39-BA39-BB39-BC39+BD39</f>
        <v>346.66666666666674</v>
      </c>
      <c r="BF39" s="450"/>
      <c r="BG39" s="489"/>
      <c r="BH39" s="491"/>
      <c r="BI39" s="486"/>
      <c r="BJ39" s="11"/>
      <c r="BK39" s="11"/>
    </row>
    <row r="40" spans="1:63" ht="15.75" thickTop="1" x14ac:dyDescent="0.25">
      <c r="A40" s="412"/>
      <c r="B40" s="412"/>
      <c r="C40" s="412"/>
      <c r="D40" s="412"/>
      <c r="E40" s="427"/>
      <c r="F40" s="430"/>
      <c r="G40" s="433"/>
      <c r="H40" s="83" t="s">
        <v>26</v>
      </c>
      <c r="I40" s="27"/>
      <c r="J40" s="27"/>
      <c r="K40" s="27"/>
      <c r="L40" s="27"/>
      <c r="M40" s="27"/>
      <c r="N40" s="27"/>
      <c r="O40" s="61"/>
      <c r="P40" s="27"/>
      <c r="Q40" s="27"/>
      <c r="R40" s="27"/>
      <c r="S40" s="27"/>
      <c r="T40" s="27"/>
      <c r="U40" s="27"/>
      <c r="V40" s="61"/>
      <c r="W40" s="27"/>
      <c r="X40" s="27"/>
      <c r="Y40" s="27"/>
      <c r="Z40" s="27"/>
      <c r="AA40" s="27"/>
      <c r="AB40" s="27"/>
      <c r="AC40" s="61"/>
      <c r="AD40" s="27"/>
      <c r="AE40" s="27"/>
      <c r="AF40" s="27"/>
      <c r="AG40" s="27"/>
      <c r="AH40" s="27"/>
      <c r="AI40" s="27"/>
      <c r="AJ40" s="61"/>
      <c r="AK40" s="61"/>
      <c r="AL40" s="27"/>
      <c r="AM40" s="27"/>
      <c r="AN40" s="32"/>
      <c r="AO40" s="20">
        <f>COUNTIF(I40:AM40,"&gt;7")</f>
        <v>0</v>
      </c>
      <c r="AP40" s="50"/>
      <c r="AQ40" s="33">
        <f>SUM(I40:AM40)</f>
        <v>0</v>
      </c>
      <c r="AR40" s="33"/>
      <c r="AS40" s="33"/>
      <c r="AT40" s="33"/>
      <c r="AU40" s="33"/>
      <c r="AV40" s="33"/>
      <c r="AW40" s="33">
        <f>AQ40*1.5</f>
        <v>0</v>
      </c>
      <c r="AX40" s="33">
        <f>AQ40*G39*1.5</f>
        <v>0</v>
      </c>
      <c r="AY40" s="445"/>
      <c r="AZ40" s="439"/>
      <c r="BA40" s="442"/>
      <c r="BB40" s="415"/>
      <c r="BC40" s="415"/>
      <c r="BD40" s="78"/>
      <c r="BE40" s="421"/>
      <c r="BF40" s="451"/>
      <c r="BG40" s="490"/>
      <c r="BH40" s="492"/>
      <c r="BI40" s="487"/>
      <c r="BJ40" s="11"/>
    </row>
    <row r="41" spans="1:63" x14ac:dyDescent="0.25">
      <c r="A41" s="412"/>
      <c r="B41" s="412"/>
      <c r="C41" s="412"/>
      <c r="D41" s="412"/>
      <c r="E41" s="427"/>
      <c r="F41" s="430"/>
      <c r="G41" s="433"/>
      <c r="H41" s="84" t="s">
        <v>27</v>
      </c>
      <c r="I41" s="28"/>
      <c r="J41" s="28"/>
      <c r="K41" s="28"/>
      <c r="L41" s="28"/>
      <c r="M41" s="28"/>
      <c r="N41" s="28"/>
      <c r="O41" s="62"/>
      <c r="P41" s="28"/>
      <c r="Q41" s="28"/>
      <c r="R41" s="28"/>
      <c r="S41" s="28"/>
      <c r="T41" s="28"/>
      <c r="U41" s="28"/>
      <c r="V41" s="62"/>
      <c r="W41" s="28"/>
      <c r="X41" s="28"/>
      <c r="Y41" s="28"/>
      <c r="Z41" s="28"/>
      <c r="AA41" s="28"/>
      <c r="AB41" s="28"/>
      <c r="AC41" s="62"/>
      <c r="AD41" s="28"/>
      <c r="AE41" s="28"/>
      <c r="AF41" s="28"/>
      <c r="AG41" s="28"/>
      <c r="AH41" s="28"/>
      <c r="AI41" s="28"/>
      <c r="AJ41" s="62"/>
      <c r="AK41" s="62"/>
      <c r="AL41" s="28"/>
      <c r="AM41" s="28"/>
      <c r="AN41" s="40"/>
      <c r="AO41" s="41"/>
      <c r="AP41" s="50"/>
      <c r="AQ41" s="33">
        <f>SUM(I41:AM41)</f>
        <v>0</v>
      </c>
      <c r="AR41" s="42"/>
      <c r="AS41" s="42"/>
      <c r="AT41" s="42"/>
      <c r="AU41" s="42"/>
      <c r="AV41" s="42"/>
      <c r="AW41" s="33">
        <f>AQ41*2</f>
        <v>0</v>
      </c>
      <c r="AX41" s="42">
        <f>AQ41*G39*2</f>
        <v>0</v>
      </c>
      <c r="AY41" s="445"/>
      <c r="AZ41" s="439"/>
      <c r="BA41" s="442"/>
      <c r="BB41" s="415"/>
      <c r="BC41" s="415"/>
      <c r="BD41" s="78"/>
      <c r="BE41" s="421"/>
      <c r="BF41" s="451"/>
      <c r="BG41" s="490"/>
      <c r="BH41" s="492"/>
      <c r="BI41" s="487"/>
      <c r="BJ41" s="11"/>
    </row>
    <row r="42" spans="1:63" ht="15.75" thickBot="1" x14ac:dyDescent="0.3">
      <c r="A42" s="413"/>
      <c r="B42" s="413"/>
      <c r="C42" s="413"/>
      <c r="D42" s="413"/>
      <c r="E42" s="428"/>
      <c r="F42" s="431"/>
      <c r="G42" s="434"/>
      <c r="H42" s="85"/>
      <c r="I42" s="51"/>
      <c r="J42" s="51"/>
      <c r="K42" s="51"/>
      <c r="L42" s="51"/>
      <c r="M42" s="51"/>
      <c r="N42" s="51"/>
      <c r="O42" s="64"/>
      <c r="P42" s="51"/>
      <c r="Q42" s="51"/>
      <c r="R42" s="51"/>
      <c r="S42" s="51"/>
      <c r="T42" s="51"/>
      <c r="U42" s="51"/>
      <c r="V42" s="64"/>
      <c r="W42" s="51"/>
      <c r="X42" s="51"/>
      <c r="Y42" s="51"/>
      <c r="Z42" s="51"/>
      <c r="AA42" s="51"/>
      <c r="AB42" s="51"/>
      <c r="AC42" s="64"/>
      <c r="AD42" s="51"/>
      <c r="AE42" s="51"/>
      <c r="AF42" s="51"/>
      <c r="AG42" s="51"/>
      <c r="AH42" s="51"/>
      <c r="AI42" s="51"/>
      <c r="AJ42" s="64"/>
      <c r="AK42" s="64"/>
      <c r="AL42" s="51"/>
      <c r="AM42" s="51"/>
      <c r="AN42" s="46" t="s">
        <v>28</v>
      </c>
      <c r="AO42" s="47">
        <f>AO39+AO40</f>
        <v>4</v>
      </c>
      <c r="AP42" s="50"/>
      <c r="AQ42" s="52"/>
      <c r="AR42" s="52"/>
      <c r="AS42" s="52"/>
      <c r="AT42" s="47"/>
      <c r="AU42" s="52"/>
      <c r="AV42" s="52"/>
      <c r="AW42" s="48"/>
      <c r="AX42" s="48"/>
      <c r="AY42" s="446"/>
      <c r="AZ42" s="440"/>
      <c r="BA42" s="443"/>
      <c r="BB42" s="416"/>
      <c r="BC42" s="416"/>
      <c r="BD42" s="78"/>
      <c r="BE42" s="422"/>
      <c r="BF42" s="452"/>
      <c r="BG42" s="490"/>
      <c r="BH42" s="492"/>
      <c r="BI42" s="488"/>
      <c r="BJ42" s="11"/>
    </row>
    <row r="43" spans="1:63" ht="16.5" thickTop="1" thickBot="1" x14ac:dyDescent="0.3">
      <c r="A43" s="411"/>
      <c r="B43" s="411"/>
      <c r="C43" s="411"/>
      <c r="D43" s="411"/>
      <c r="E43" s="426" t="s">
        <v>67</v>
      </c>
      <c r="F43" s="429">
        <v>14000</v>
      </c>
      <c r="G43" s="432">
        <f>F43/225</f>
        <v>62.222222222222221</v>
      </c>
      <c r="H43" s="82" t="s">
        <v>25</v>
      </c>
      <c r="I43" s="20"/>
      <c r="J43" s="20"/>
      <c r="K43" s="20"/>
      <c r="L43" s="20"/>
      <c r="M43" s="20"/>
      <c r="N43" s="20"/>
      <c r="O43" s="60"/>
      <c r="P43" s="20"/>
      <c r="Q43" s="20"/>
      <c r="R43" s="20"/>
      <c r="S43" s="20"/>
      <c r="T43" s="70"/>
      <c r="U43" s="70">
        <v>7.5</v>
      </c>
      <c r="V43" s="60" t="s">
        <v>36</v>
      </c>
      <c r="W43" s="20" t="s">
        <v>36</v>
      </c>
      <c r="X43" s="20" t="s">
        <v>36</v>
      </c>
      <c r="Y43" s="20">
        <v>7.5</v>
      </c>
      <c r="Z43" s="20">
        <v>7.5</v>
      </c>
      <c r="AA43" s="20">
        <v>7.5</v>
      </c>
      <c r="AB43" s="20" t="s">
        <v>36</v>
      </c>
      <c r="AC43" s="60">
        <v>7.5</v>
      </c>
      <c r="AD43" s="20">
        <v>7.5</v>
      </c>
      <c r="AE43" s="20" t="s">
        <v>36</v>
      </c>
      <c r="AF43" s="20">
        <v>7.5</v>
      </c>
      <c r="AG43" s="20" t="s">
        <v>36</v>
      </c>
      <c r="AH43" s="20" t="s">
        <v>36</v>
      </c>
      <c r="AI43" s="20" t="s">
        <v>36</v>
      </c>
      <c r="AJ43" s="67" t="s">
        <v>36</v>
      </c>
      <c r="AK43" s="67" t="s">
        <v>36</v>
      </c>
      <c r="AL43" s="20" t="s">
        <v>36</v>
      </c>
      <c r="AM43" s="20"/>
      <c r="AN43" s="20"/>
      <c r="AO43" s="20">
        <f>COUNTIF(I43:AM43,"&gt;0")</f>
        <v>7</v>
      </c>
      <c r="AP43" s="50"/>
      <c r="AQ43" s="25">
        <f>SUM(I43:AM43)/7.5</f>
        <v>7</v>
      </c>
      <c r="AR43" s="25">
        <f>COUNTIF(I43:AM43,"h")</f>
        <v>0</v>
      </c>
      <c r="AS43" s="25">
        <f>COUNTIF(I43:AM43,"ik")</f>
        <v>0</v>
      </c>
      <c r="AT43" s="25">
        <f>COUNTIF(I43:AN43,"İZ")</f>
        <v>0</v>
      </c>
      <c r="AU43" s="25">
        <f>COUNTIF(J43:AN43,"R")</f>
        <v>0</v>
      </c>
      <c r="AV43" s="25">
        <f>COUNTIF(K43:AO43,"y")</f>
        <v>11</v>
      </c>
      <c r="AW43" s="25">
        <f>IF((AQ43+AR43+AS43+AT43)&gt;30,30,(AQ43+AR43+AS43+AT43))</f>
        <v>7</v>
      </c>
      <c r="AX43" s="25">
        <f>(AW43)*G43*7.5</f>
        <v>3266.6666666666665</v>
      </c>
      <c r="AY43" s="444"/>
      <c r="AZ43" s="438">
        <f>SUM(AX43:AX45)+AY43</f>
        <v>3266.6666666666665</v>
      </c>
      <c r="BA43" s="441">
        <v>3040</v>
      </c>
      <c r="BB43" s="414">
        <v>0</v>
      </c>
      <c r="BC43" s="414"/>
      <c r="BD43" s="78"/>
      <c r="BE43" s="420">
        <f>AZ43-BA43-BB43-BC43+BD43</f>
        <v>226.66666666666652</v>
      </c>
      <c r="BF43" s="450"/>
      <c r="BG43" s="490"/>
      <c r="BH43" s="494"/>
      <c r="BI43" s="486"/>
      <c r="BJ43" s="11"/>
      <c r="BK43" s="11"/>
    </row>
    <row r="44" spans="1:63" ht="15.75" thickTop="1" x14ac:dyDescent="0.25">
      <c r="A44" s="412"/>
      <c r="B44" s="412"/>
      <c r="C44" s="412"/>
      <c r="D44" s="412"/>
      <c r="E44" s="427"/>
      <c r="F44" s="430"/>
      <c r="G44" s="433"/>
      <c r="H44" s="83" t="s">
        <v>26</v>
      </c>
      <c r="I44" s="27"/>
      <c r="J44" s="27"/>
      <c r="K44" s="27"/>
      <c r="L44" s="27"/>
      <c r="M44" s="27"/>
      <c r="N44" s="27"/>
      <c r="O44" s="61"/>
      <c r="P44" s="27"/>
      <c r="Q44" s="27"/>
      <c r="R44" s="27"/>
      <c r="S44" s="27"/>
      <c r="T44" s="71"/>
      <c r="U44" s="71"/>
      <c r="V44" s="61"/>
      <c r="W44" s="27"/>
      <c r="X44" s="27"/>
      <c r="Y44" s="27"/>
      <c r="Z44" s="27"/>
      <c r="AA44" s="27"/>
      <c r="AB44" s="27"/>
      <c r="AC44" s="61"/>
      <c r="AD44" s="27"/>
      <c r="AE44" s="27"/>
      <c r="AF44" s="27"/>
      <c r="AG44" s="27"/>
      <c r="AH44" s="27"/>
      <c r="AI44" s="27"/>
      <c r="AJ44" s="61"/>
      <c r="AK44" s="61"/>
      <c r="AL44" s="27"/>
      <c r="AM44" s="27"/>
      <c r="AN44" s="32"/>
      <c r="AO44" s="20">
        <f>COUNTIF(I44:AM44,"&gt;7")</f>
        <v>0</v>
      </c>
      <c r="AP44" s="50"/>
      <c r="AQ44" s="33">
        <f>SUM(I44:AM44)</f>
        <v>0</v>
      </c>
      <c r="AR44" s="33"/>
      <c r="AS44" s="33"/>
      <c r="AT44" s="33"/>
      <c r="AU44" s="33"/>
      <c r="AV44" s="33"/>
      <c r="AW44" s="33">
        <f>AQ44*1.5</f>
        <v>0</v>
      </c>
      <c r="AX44" s="33">
        <f>AQ44*G43*1.5</f>
        <v>0</v>
      </c>
      <c r="AY44" s="445"/>
      <c r="AZ44" s="439"/>
      <c r="BA44" s="442"/>
      <c r="BB44" s="415"/>
      <c r="BC44" s="415"/>
      <c r="BD44" s="78"/>
      <c r="BE44" s="421"/>
      <c r="BF44" s="451"/>
      <c r="BG44" s="490"/>
      <c r="BH44" s="494"/>
      <c r="BI44" s="487"/>
      <c r="BJ44" s="11"/>
    </row>
    <row r="45" spans="1:63" x14ac:dyDescent="0.25">
      <c r="A45" s="412"/>
      <c r="B45" s="412"/>
      <c r="C45" s="412"/>
      <c r="D45" s="412"/>
      <c r="E45" s="427"/>
      <c r="F45" s="430"/>
      <c r="G45" s="433"/>
      <c r="H45" s="84" t="s">
        <v>27</v>
      </c>
      <c r="I45" s="28"/>
      <c r="J45" s="28"/>
      <c r="K45" s="28"/>
      <c r="L45" s="28"/>
      <c r="M45" s="28"/>
      <c r="N45" s="28"/>
      <c r="O45" s="62"/>
      <c r="P45" s="28"/>
      <c r="Q45" s="28"/>
      <c r="R45" s="28"/>
      <c r="S45" s="28"/>
      <c r="T45" s="28"/>
      <c r="U45" s="28"/>
      <c r="V45" s="62"/>
      <c r="W45" s="28"/>
      <c r="X45" s="28"/>
      <c r="Y45" s="28"/>
      <c r="Z45" s="28"/>
      <c r="AA45" s="49"/>
      <c r="AB45" s="28"/>
      <c r="AC45" s="62"/>
      <c r="AD45" s="28"/>
      <c r="AE45" s="28"/>
      <c r="AF45" s="28"/>
      <c r="AG45" s="28"/>
      <c r="AH45" s="28"/>
      <c r="AI45" s="28"/>
      <c r="AJ45" s="62"/>
      <c r="AK45" s="62"/>
      <c r="AL45" s="28"/>
      <c r="AM45" s="28"/>
      <c r="AN45" s="40"/>
      <c r="AO45" s="41"/>
      <c r="AP45" s="50"/>
      <c r="AQ45" s="33">
        <f>SUM(I45:AM45)</f>
        <v>0</v>
      </c>
      <c r="AR45" s="42"/>
      <c r="AS45" s="42"/>
      <c r="AT45" s="42"/>
      <c r="AU45" s="42"/>
      <c r="AV45" s="42"/>
      <c r="AW45" s="33">
        <f>AQ45*2</f>
        <v>0</v>
      </c>
      <c r="AX45" s="42">
        <f>AQ45*G43*2</f>
        <v>0</v>
      </c>
      <c r="AY45" s="445"/>
      <c r="AZ45" s="439"/>
      <c r="BA45" s="442"/>
      <c r="BB45" s="415"/>
      <c r="BC45" s="415"/>
      <c r="BD45" s="78"/>
      <c r="BE45" s="421"/>
      <c r="BF45" s="451"/>
      <c r="BG45" s="490"/>
      <c r="BH45" s="494"/>
      <c r="BI45" s="487"/>
      <c r="BJ45" s="11"/>
    </row>
    <row r="46" spans="1:63" ht="15.75" thickBot="1" x14ac:dyDescent="0.3">
      <c r="A46" s="413"/>
      <c r="B46" s="413"/>
      <c r="C46" s="413"/>
      <c r="D46" s="413"/>
      <c r="E46" s="428"/>
      <c r="F46" s="431"/>
      <c r="G46" s="434"/>
      <c r="H46" s="85"/>
      <c r="I46" s="51"/>
      <c r="J46" s="51"/>
      <c r="K46" s="51"/>
      <c r="L46" s="51"/>
      <c r="M46" s="51"/>
      <c r="N46" s="51"/>
      <c r="O46" s="64"/>
      <c r="P46" s="51"/>
      <c r="Q46" s="51"/>
      <c r="R46" s="51"/>
      <c r="S46" s="51"/>
      <c r="T46" s="51"/>
      <c r="U46" s="51"/>
      <c r="V46" s="64"/>
      <c r="W46" s="51"/>
      <c r="X46" s="51"/>
      <c r="Y46" s="51"/>
      <c r="Z46" s="51"/>
      <c r="AA46" s="51"/>
      <c r="AB46" s="51"/>
      <c r="AC46" s="64"/>
      <c r="AD46" s="51"/>
      <c r="AE46" s="51"/>
      <c r="AF46" s="51"/>
      <c r="AG46" s="51"/>
      <c r="AH46" s="51"/>
      <c r="AI46" s="51"/>
      <c r="AJ46" s="64"/>
      <c r="AK46" s="64"/>
      <c r="AL46" s="51"/>
      <c r="AM46" s="51"/>
      <c r="AN46" s="46" t="s">
        <v>28</v>
      </c>
      <c r="AO46" s="47">
        <f>AO43+AO44</f>
        <v>7</v>
      </c>
      <c r="AP46" s="50"/>
      <c r="AQ46" s="52"/>
      <c r="AR46" s="52"/>
      <c r="AS46" s="52"/>
      <c r="AT46" s="47"/>
      <c r="AU46" s="52"/>
      <c r="AV46" s="52"/>
      <c r="AW46" s="48"/>
      <c r="AX46" s="48"/>
      <c r="AY46" s="446"/>
      <c r="AZ46" s="440"/>
      <c r="BA46" s="443"/>
      <c r="BB46" s="416"/>
      <c r="BC46" s="416"/>
      <c r="BD46" s="78"/>
      <c r="BE46" s="422"/>
      <c r="BF46" s="452"/>
      <c r="BG46" s="493"/>
      <c r="BH46" s="495"/>
      <c r="BI46" s="488"/>
      <c r="BJ46" s="11"/>
    </row>
    <row r="47" spans="1:63" ht="15.6" customHeight="1" thickTop="1" thickBot="1" x14ac:dyDescent="0.3">
      <c r="A47" s="411"/>
      <c r="B47" s="411"/>
      <c r="C47" s="411"/>
      <c r="D47" s="411"/>
      <c r="E47" s="426" t="s">
        <v>68</v>
      </c>
      <c r="F47" s="429">
        <v>15000</v>
      </c>
      <c r="G47" s="432">
        <f>F47/225</f>
        <v>66.666666666666671</v>
      </c>
      <c r="H47" s="82" t="s">
        <v>25</v>
      </c>
      <c r="I47" s="20"/>
      <c r="J47" s="20"/>
      <c r="K47" s="20"/>
      <c r="L47" s="20"/>
      <c r="M47" s="21"/>
      <c r="N47" s="21"/>
      <c r="O47" s="65"/>
      <c r="P47" s="21"/>
      <c r="Q47" s="20"/>
      <c r="R47" s="21"/>
      <c r="S47" s="21"/>
      <c r="T47" s="21"/>
      <c r="U47" s="21"/>
      <c r="V47" s="101" t="s">
        <v>36</v>
      </c>
      <c r="W47" s="102" t="s">
        <v>36</v>
      </c>
      <c r="X47" s="102" t="s">
        <v>36</v>
      </c>
      <c r="Y47" s="102" t="s">
        <v>36</v>
      </c>
      <c r="Z47" s="102">
        <v>7.5</v>
      </c>
      <c r="AA47" s="102">
        <v>7.5</v>
      </c>
      <c r="AB47" s="102">
        <v>7.5</v>
      </c>
      <c r="AC47" s="101">
        <v>7.5</v>
      </c>
      <c r="AD47" s="102">
        <v>7.5</v>
      </c>
      <c r="AE47" s="102" t="s">
        <v>36</v>
      </c>
      <c r="AF47" s="102">
        <v>4</v>
      </c>
      <c r="AG47" s="102">
        <v>3.41</v>
      </c>
      <c r="AH47" s="102">
        <v>7.5</v>
      </c>
      <c r="AI47" s="102">
        <v>7.5</v>
      </c>
      <c r="AJ47" s="95">
        <v>7.5</v>
      </c>
      <c r="AK47" s="95">
        <v>7.5</v>
      </c>
      <c r="AL47" s="102" t="s">
        <v>61</v>
      </c>
      <c r="AM47" s="102">
        <v>7.5</v>
      </c>
      <c r="AN47" s="20"/>
      <c r="AO47" s="20">
        <f>COUNTIF(I47:AM47,"&gt;0")</f>
        <v>12</v>
      </c>
      <c r="AP47" s="435"/>
      <c r="AQ47" s="25">
        <f>SUM(I47:AM47)/7.5</f>
        <v>10.988</v>
      </c>
      <c r="AR47" s="25">
        <f>COUNTIF(I47:AM47,"h")</f>
        <v>1</v>
      </c>
      <c r="AS47" s="25">
        <f>COUNTIF(I47:AM47,"ik")</f>
        <v>0</v>
      </c>
      <c r="AT47" s="25">
        <f>COUNTIF(I47:AN47,"İZ")</f>
        <v>0</v>
      </c>
      <c r="AU47" s="25">
        <f>COUNTIF(J47:AN47,"R")</f>
        <v>0</v>
      </c>
      <c r="AV47" s="25">
        <f>COUNTIF(K47:AO47,"y")</f>
        <v>5</v>
      </c>
      <c r="AW47" s="25">
        <f>IF((AQ47+AR47+AS47+AT47)&gt;30,30,(AQ47+AR47+AS47+AT47))</f>
        <v>11.988</v>
      </c>
      <c r="AX47" s="25">
        <f>(AW47)*G47*7.5</f>
        <v>5994</v>
      </c>
      <c r="AY47" s="414"/>
      <c r="AZ47" s="438">
        <f>SUM(AX47:AX49)+AY47</f>
        <v>5994</v>
      </c>
      <c r="BA47" s="441">
        <v>4941</v>
      </c>
      <c r="BB47" s="414">
        <v>0</v>
      </c>
      <c r="BC47" s="414"/>
      <c r="BD47" s="417">
        <v>780</v>
      </c>
      <c r="BE47" s="420">
        <f>AZ47-BA47-BB47-BC47+BD47</f>
        <v>1833</v>
      </c>
      <c r="BF47" s="423"/>
      <c r="BG47" s="415"/>
      <c r="BH47" s="473"/>
      <c r="BI47" s="441"/>
      <c r="BJ47" s="11"/>
      <c r="BK47" s="11"/>
    </row>
    <row r="48" spans="1:63" ht="15" customHeight="1" thickTop="1" x14ac:dyDescent="0.25">
      <c r="A48" s="412"/>
      <c r="B48" s="412"/>
      <c r="C48" s="412"/>
      <c r="D48" s="412"/>
      <c r="E48" s="427"/>
      <c r="F48" s="430"/>
      <c r="G48" s="433"/>
      <c r="H48" s="83" t="s">
        <v>26</v>
      </c>
      <c r="I48" s="27"/>
      <c r="J48" s="27"/>
      <c r="K48" s="27"/>
      <c r="L48" s="27"/>
      <c r="M48" s="27"/>
      <c r="N48" s="27"/>
      <c r="O48" s="61"/>
      <c r="P48" s="27"/>
      <c r="Q48" s="27"/>
      <c r="R48" s="27"/>
      <c r="S48" s="27"/>
      <c r="T48" s="27"/>
      <c r="U48" s="27"/>
      <c r="V48" s="61"/>
      <c r="W48" s="27"/>
      <c r="X48" s="27"/>
      <c r="Y48" s="27"/>
      <c r="Z48" s="27"/>
      <c r="AA48" s="27"/>
      <c r="AB48" s="27"/>
      <c r="AC48" s="61"/>
      <c r="AD48" s="27"/>
      <c r="AE48" s="27"/>
      <c r="AF48" s="27"/>
      <c r="AG48" s="27"/>
      <c r="AH48" s="27"/>
      <c r="AI48" s="27"/>
      <c r="AJ48" s="61"/>
      <c r="AK48" s="30"/>
      <c r="AL48" s="27"/>
      <c r="AM48" s="27"/>
      <c r="AN48" s="32"/>
      <c r="AO48" s="20">
        <f>COUNTIF(I48:AM48,"&gt;7")</f>
        <v>0</v>
      </c>
      <c r="AP48" s="436"/>
      <c r="AQ48" s="33">
        <f>SUM(I48:AM48)</f>
        <v>0</v>
      </c>
      <c r="AR48" s="33"/>
      <c r="AS48" s="33"/>
      <c r="AT48" s="33"/>
      <c r="AU48" s="33"/>
      <c r="AV48" s="33"/>
      <c r="AW48" s="33">
        <f>AQ48*1.5</f>
        <v>0</v>
      </c>
      <c r="AX48" s="33">
        <f>AQ48*G47*1.5</f>
        <v>0</v>
      </c>
      <c r="AY48" s="415"/>
      <c r="AZ48" s="439"/>
      <c r="BA48" s="442"/>
      <c r="BB48" s="415"/>
      <c r="BC48" s="415"/>
      <c r="BD48" s="418"/>
      <c r="BE48" s="421"/>
      <c r="BF48" s="424"/>
      <c r="BG48" s="415"/>
      <c r="BH48" s="473"/>
      <c r="BI48" s="442"/>
      <c r="BJ48" s="11"/>
    </row>
    <row r="49" spans="1:63" ht="14.45" customHeight="1" x14ac:dyDescent="0.25">
      <c r="A49" s="412"/>
      <c r="B49" s="412"/>
      <c r="C49" s="412"/>
      <c r="D49" s="412"/>
      <c r="E49" s="427"/>
      <c r="F49" s="430"/>
      <c r="G49" s="433"/>
      <c r="H49" s="84" t="s">
        <v>27</v>
      </c>
      <c r="I49" s="28"/>
      <c r="J49" s="28"/>
      <c r="K49" s="28"/>
      <c r="L49" s="28"/>
      <c r="M49" s="28"/>
      <c r="N49" s="28"/>
      <c r="O49" s="62"/>
      <c r="P49" s="28"/>
      <c r="Q49" s="28"/>
      <c r="R49" s="28"/>
      <c r="S49" s="28"/>
      <c r="T49" s="28"/>
      <c r="U49" s="28"/>
      <c r="V49" s="62"/>
      <c r="W49" s="28"/>
      <c r="X49" s="28"/>
      <c r="Y49" s="28"/>
      <c r="Z49" s="28"/>
      <c r="AA49" s="28"/>
      <c r="AB49" s="28"/>
      <c r="AC49" s="62"/>
      <c r="AD49" s="28"/>
      <c r="AE49" s="28"/>
      <c r="AF49" s="28"/>
      <c r="AG49" s="28"/>
      <c r="AH49" s="28"/>
      <c r="AI49" s="28"/>
      <c r="AJ49" s="62"/>
      <c r="AK49" s="38"/>
      <c r="AL49" s="28"/>
      <c r="AM49" s="28"/>
      <c r="AN49" s="40"/>
      <c r="AO49" s="41"/>
      <c r="AP49" s="436"/>
      <c r="AQ49" s="33">
        <f>SUM(I49:AM49)</f>
        <v>0</v>
      </c>
      <c r="AR49" s="42"/>
      <c r="AS49" s="42"/>
      <c r="AT49" s="42"/>
      <c r="AU49" s="42"/>
      <c r="AV49" s="42"/>
      <c r="AW49" s="33">
        <f>AQ49*2</f>
        <v>0</v>
      </c>
      <c r="AX49" s="42">
        <f>AQ49*G47*2</f>
        <v>0</v>
      </c>
      <c r="AY49" s="415"/>
      <c r="AZ49" s="439"/>
      <c r="BA49" s="442"/>
      <c r="BB49" s="415"/>
      <c r="BC49" s="415"/>
      <c r="BD49" s="418"/>
      <c r="BE49" s="421"/>
      <c r="BF49" s="424"/>
      <c r="BG49" s="415"/>
      <c r="BH49" s="473"/>
      <c r="BI49" s="442"/>
      <c r="BJ49" s="11"/>
    </row>
    <row r="50" spans="1:63" ht="15" customHeight="1" thickBot="1" x14ac:dyDescent="0.3">
      <c r="A50" s="413"/>
      <c r="B50" s="413"/>
      <c r="C50" s="413"/>
      <c r="D50" s="413"/>
      <c r="E50" s="428"/>
      <c r="F50" s="431"/>
      <c r="G50" s="434"/>
      <c r="H50" s="85"/>
      <c r="I50" s="44"/>
      <c r="J50" s="44"/>
      <c r="K50" s="44"/>
      <c r="L50" s="44"/>
      <c r="M50" s="44"/>
      <c r="N50" s="44"/>
      <c r="O50" s="63"/>
      <c r="P50" s="44"/>
      <c r="Q50" s="44"/>
      <c r="R50" s="44"/>
      <c r="S50" s="44"/>
      <c r="T50" s="44"/>
      <c r="U50" s="44"/>
      <c r="V50" s="63"/>
      <c r="W50" s="44"/>
      <c r="X50" s="44"/>
      <c r="Y50" s="44"/>
      <c r="Z50" s="44"/>
      <c r="AA50" s="44"/>
      <c r="AB50" s="44"/>
      <c r="AC50" s="63"/>
      <c r="AD50" s="44"/>
      <c r="AE50" s="44"/>
      <c r="AF50" s="44"/>
      <c r="AG50" s="44"/>
      <c r="AH50" s="44"/>
      <c r="AI50" s="44"/>
      <c r="AJ50" s="63"/>
      <c r="AK50" s="44"/>
      <c r="AL50" s="44"/>
      <c r="AM50" s="44"/>
      <c r="AN50" s="46" t="s">
        <v>28</v>
      </c>
      <c r="AO50" s="47">
        <f>AO47+AO48</f>
        <v>12</v>
      </c>
      <c r="AP50" s="437"/>
      <c r="AQ50" s="48"/>
      <c r="AR50" s="48"/>
      <c r="AS50" s="48"/>
      <c r="AT50" s="47"/>
      <c r="AU50" s="48"/>
      <c r="AV50" s="48"/>
      <c r="AW50" s="48"/>
      <c r="AX50" s="48"/>
      <c r="AY50" s="416"/>
      <c r="AZ50" s="440"/>
      <c r="BA50" s="443"/>
      <c r="BB50" s="416"/>
      <c r="BC50" s="416"/>
      <c r="BD50" s="419"/>
      <c r="BE50" s="422"/>
      <c r="BF50" s="425"/>
      <c r="BG50" s="416"/>
      <c r="BH50" s="474"/>
      <c r="BI50" s="443"/>
      <c r="BJ50" s="11"/>
    </row>
    <row r="51" spans="1:63" ht="16.5" thickTop="1" thickBot="1" x14ac:dyDescent="0.3">
      <c r="A51" s="411"/>
      <c r="B51" s="411"/>
      <c r="C51" s="411"/>
      <c r="D51" s="411"/>
      <c r="E51" s="426"/>
      <c r="F51" s="429"/>
      <c r="G51" s="432">
        <f>F51/225</f>
        <v>0</v>
      </c>
      <c r="H51" s="82" t="s">
        <v>25</v>
      </c>
      <c r="I51" s="20"/>
      <c r="J51" s="20"/>
      <c r="K51" s="20"/>
      <c r="L51" s="20"/>
      <c r="M51" s="21"/>
      <c r="N51" s="21"/>
      <c r="O51" s="65"/>
      <c r="P51" s="21"/>
      <c r="Q51" s="20"/>
      <c r="R51" s="21"/>
      <c r="S51" s="21"/>
      <c r="T51" s="21"/>
      <c r="U51" s="21"/>
      <c r="V51" s="65"/>
      <c r="W51" s="21"/>
      <c r="X51" s="20"/>
      <c r="Y51" s="21"/>
      <c r="Z51" s="21"/>
      <c r="AA51" s="20"/>
      <c r="AB51" s="20"/>
      <c r="AC51" s="60"/>
      <c r="AD51" s="20"/>
      <c r="AE51" s="20"/>
      <c r="AF51" s="20"/>
      <c r="AG51" s="20"/>
      <c r="AH51" s="20"/>
      <c r="AI51" s="20"/>
      <c r="AJ51" s="67"/>
      <c r="AK51" s="20"/>
      <c r="AL51" s="20"/>
      <c r="AM51" s="20"/>
      <c r="AN51" s="20"/>
      <c r="AO51" s="20">
        <f>COUNTIF(I51:AM51,"&gt;0")</f>
        <v>0</v>
      </c>
      <c r="AP51" s="435"/>
      <c r="AQ51" s="25">
        <f>SUM(I51:AM51)/7.5</f>
        <v>0</v>
      </c>
      <c r="AR51" s="25">
        <f>COUNTIF(I51:AM51,"h")</f>
        <v>0</v>
      </c>
      <c r="AS51" s="25">
        <f>COUNTIF(I51:AM51,"ik")</f>
        <v>0</v>
      </c>
      <c r="AT51" s="25">
        <f>COUNTIF(I51:AN51,"İZ")</f>
        <v>0</v>
      </c>
      <c r="AU51" s="25">
        <f>COUNTIF(J51:AN51,"R")</f>
        <v>0</v>
      </c>
      <c r="AV51" s="25">
        <f>COUNTIF(K51:AO51,"y")</f>
        <v>0</v>
      </c>
      <c r="AW51" s="25">
        <f>IF((AQ51+AR51+AS51+AT51)&gt;30,30,(AQ51+AR51+AS51+AT51))</f>
        <v>0</v>
      </c>
      <c r="AX51" s="25">
        <f>(AW51)*G51*7.5</f>
        <v>0</v>
      </c>
      <c r="AY51" s="414"/>
      <c r="AZ51" s="438">
        <f>SUM(AX51:AX53)+AY51</f>
        <v>0</v>
      </c>
      <c r="BA51" s="441"/>
      <c r="BB51" s="414">
        <v>0</v>
      </c>
      <c r="BC51" s="414"/>
      <c r="BD51" s="417"/>
      <c r="BE51" s="420">
        <f>AZ51-BA51-BB51-BC51+BD51</f>
        <v>0</v>
      </c>
      <c r="BF51" s="423"/>
      <c r="BG51" s="414"/>
      <c r="BH51" s="423"/>
      <c r="BI51" s="441"/>
      <c r="BJ51" s="11"/>
      <c r="BK51" s="11"/>
    </row>
    <row r="52" spans="1:63" ht="15.75" thickTop="1" x14ac:dyDescent="0.25">
      <c r="A52" s="412"/>
      <c r="B52" s="412"/>
      <c r="C52" s="412"/>
      <c r="D52" s="412"/>
      <c r="E52" s="427"/>
      <c r="F52" s="430"/>
      <c r="G52" s="433"/>
      <c r="H52" s="83" t="s">
        <v>26</v>
      </c>
      <c r="I52" s="27"/>
      <c r="J52" s="27"/>
      <c r="K52" s="27"/>
      <c r="L52" s="27"/>
      <c r="M52" s="27"/>
      <c r="N52" s="27"/>
      <c r="O52" s="61"/>
      <c r="P52" s="27"/>
      <c r="Q52" s="27"/>
      <c r="R52" s="27"/>
      <c r="S52" s="27"/>
      <c r="T52" s="27"/>
      <c r="U52" s="27"/>
      <c r="V52" s="61"/>
      <c r="W52" s="27"/>
      <c r="X52" s="27"/>
      <c r="Y52" s="27"/>
      <c r="Z52" s="27"/>
      <c r="AA52" s="27"/>
      <c r="AB52" s="27"/>
      <c r="AC52" s="61"/>
      <c r="AD52" s="27"/>
      <c r="AE52" s="27"/>
      <c r="AF52" s="27"/>
      <c r="AG52" s="27"/>
      <c r="AH52" s="27"/>
      <c r="AI52" s="27"/>
      <c r="AJ52" s="61"/>
      <c r="AK52" s="30"/>
      <c r="AL52" s="27"/>
      <c r="AM52" s="27"/>
      <c r="AN52" s="32"/>
      <c r="AO52" s="20">
        <f>COUNTIF(I52:AM52,"&gt;7")</f>
        <v>0</v>
      </c>
      <c r="AP52" s="436"/>
      <c r="AQ52" s="33">
        <f>SUM(I52:AM52)</f>
        <v>0</v>
      </c>
      <c r="AR52" s="33"/>
      <c r="AS52" s="33"/>
      <c r="AT52" s="33"/>
      <c r="AU52" s="33"/>
      <c r="AV52" s="33"/>
      <c r="AW52" s="33">
        <f>AQ52*1.5</f>
        <v>0</v>
      </c>
      <c r="AX52" s="33">
        <f>AQ52*G51*1.5</f>
        <v>0</v>
      </c>
      <c r="AY52" s="415"/>
      <c r="AZ52" s="439"/>
      <c r="BA52" s="442"/>
      <c r="BB52" s="415"/>
      <c r="BC52" s="415"/>
      <c r="BD52" s="418"/>
      <c r="BE52" s="421"/>
      <c r="BF52" s="424"/>
      <c r="BG52" s="415"/>
      <c r="BH52" s="424"/>
      <c r="BI52" s="442"/>
      <c r="BJ52" s="11"/>
    </row>
    <row r="53" spans="1:63" x14ac:dyDescent="0.25">
      <c r="A53" s="412"/>
      <c r="B53" s="412"/>
      <c r="C53" s="412"/>
      <c r="D53" s="412"/>
      <c r="E53" s="427"/>
      <c r="F53" s="430"/>
      <c r="G53" s="433"/>
      <c r="H53" s="84" t="s">
        <v>27</v>
      </c>
      <c r="I53" s="28"/>
      <c r="J53" s="28"/>
      <c r="K53" s="28"/>
      <c r="L53" s="28"/>
      <c r="M53" s="28"/>
      <c r="N53" s="28"/>
      <c r="O53" s="62"/>
      <c r="P53" s="28"/>
      <c r="Q53" s="28"/>
      <c r="R53" s="28"/>
      <c r="S53" s="28"/>
      <c r="T53" s="28"/>
      <c r="U53" s="28"/>
      <c r="V53" s="62"/>
      <c r="W53" s="28"/>
      <c r="X53" s="28"/>
      <c r="Y53" s="28"/>
      <c r="Z53" s="28"/>
      <c r="AA53" s="49"/>
      <c r="AB53" s="28"/>
      <c r="AC53" s="62"/>
      <c r="AD53" s="28"/>
      <c r="AE53" s="28"/>
      <c r="AF53" s="28"/>
      <c r="AG53" s="28"/>
      <c r="AH53" s="28"/>
      <c r="AI53" s="28"/>
      <c r="AJ53" s="62"/>
      <c r="AK53" s="38"/>
      <c r="AL53" s="28"/>
      <c r="AM53" s="28"/>
      <c r="AN53" s="40"/>
      <c r="AO53" s="41"/>
      <c r="AP53" s="436"/>
      <c r="AQ53" s="33">
        <f>SUM(I53:AM53)</f>
        <v>0</v>
      </c>
      <c r="AR53" s="42"/>
      <c r="AS53" s="42"/>
      <c r="AT53" s="42"/>
      <c r="AU53" s="42"/>
      <c r="AV53" s="42"/>
      <c r="AW53" s="33">
        <f>AQ53*2</f>
        <v>0</v>
      </c>
      <c r="AX53" s="42">
        <f>AQ53*G51*2</f>
        <v>0</v>
      </c>
      <c r="AY53" s="415"/>
      <c r="AZ53" s="439"/>
      <c r="BA53" s="442"/>
      <c r="BB53" s="415"/>
      <c r="BC53" s="415"/>
      <c r="BD53" s="418"/>
      <c r="BE53" s="421"/>
      <c r="BF53" s="424"/>
      <c r="BG53" s="415"/>
      <c r="BH53" s="424"/>
      <c r="BI53" s="442"/>
      <c r="BJ53" s="11"/>
    </row>
    <row r="54" spans="1:63" ht="15.75" thickBot="1" x14ac:dyDescent="0.3">
      <c r="A54" s="413"/>
      <c r="B54" s="413"/>
      <c r="C54" s="413"/>
      <c r="D54" s="413"/>
      <c r="E54" s="428"/>
      <c r="F54" s="431"/>
      <c r="G54" s="434"/>
      <c r="H54" s="85"/>
      <c r="I54" s="44"/>
      <c r="J54" s="44"/>
      <c r="K54" s="44"/>
      <c r="L54" s="44"/>
      <c r="M54" s="44"/>
      <c r="N54" s="44"/>
      <c r="O54" s="63"/>
      <c r="P54" s="44"/>
      <c r="Q54" s="44"/>
      <c r="R54" s="44"/>
      <c r="S54" s="44"/>
      <c r="T54" s="44"/>
      <c r="U54" s="44"/>
      <c r="V54" s="63"/>
      <c r="W54" s="44"/>
      <c r="X54" s="44"/>
      <c r="Y54" s="44"/>
      <c r="Z54" s="44"/>
      <c r="AA54" s="44"/>
      <c r="AB54" s="44"/>
      <c r="AC54" s="63"/>
      <c r="AD54" s="44"/>
      <c r="AE54" s="44"/>
      <c r="AF54" s="44"/>
      <c r="AG54" s="44"/>
      <c r="AH54" s="44"/>
      <c r="AI54" s="44"/>
      <c r="AJ54" s="63"/>
      <c r="AK54" s="44"/>
      <c r="AL54" s="44"/>
      <c r="AM54" s="44"/>
      <c r="AN54" s="46" t="s">
        <v>28</v>
      </c>
      <c r="AO54" s="47">
        <f>AO51+AO52</f>
        <v>0</v>
      </c>
      <c r="AP54" s="437"/>
      <c r="AQ54" s="48"/>
      <c r="AR54" s="48"/>
      <c r="AS54" s="48"/>
      <c r="AT54" s="47"/>
      <c r="AU54" s="48"/>
      <c r="AV54" s="48"/>
      <c r="AW54" s="48"/>
      <c r="AX54" s="48"/>
      <c r="AY54" s="416"/>
      <c r="AZ54" s="440"/>
      <c r="BA54" s="443"/>
      <c r="BB54" s="416"/>
      <c r="BC54" s="416"/>
      <c r="BD54" s="419"/>
      <c r="BE54" s="422"/>
      <c r="BF54" s="425"/>
      <c r="BG54" s="416"/>
      <c r="BH54" s="425"/>
      <c r="BI54" s="443"/>
      <c r="BJ54" s="11"/>
    </row>
    <row r="55" spans="1:63" ht="16.5" thickTop="1" thickBot="1" x14ac:dyDescent="0.3">
      <c r="A55" s="411"/>
      <c r="B55" s="411"/>
      <c r="C55" s="411"/>
      <c r="D55" s="411"/>
      <c r="E55" s="426"/>
      <c r="F55" s="429"/>
      <c r="G55" s="432">
        <f>F55/225</f>
        <v>0</v>
      </c>
      <c r="H55" s="82" t="s">
        <v>25</v>
      </c>
      <c r="I55" s="20"/>
      <c r="J55" s="20"/>
      <c r="K55" s="20"/>
      <c r="L55" s="20"/>
      <c r="M55" s="20"/>
      <c r="N55" s="20"/>
      <c r="O55" s="60"/>
      <c r="P55" s="20"/>
      <c r="Q55" s="20"/>
      <c r="R55" s="20"/>
      <c r="S55" s="20"/>
      <c r="T55" s="20"/>
      <c r="U55" s="20"/>
      <c r="V55" s="60"/>
      <c r="W55" s="20"/>
      <c r="X55" s="20"/>
      <c r="Y55" s="20"/>
      <c r="Z55" s="20"/>
      <c r="AA55" s="20"/>
      <c r="AB55" s="20"/>
      <c r="AC55" s="60"/>
      <c r="AD55" s="20"/>
      <c r="AE55" s="20"/>
      <c r="AF55" s="20"/>
      <c r="AG55" s="20"/>
      <c r="AH55" s="20"/>
      <c r="AI55" s="20"/>
      <c r="AJ55" s="60"/>
      <c r="AK55" s="20"/>
      <c r="AL55" s="20"/>
      <c r="AM55" s="20"/>
      <c r="AN55" s="20"/>
      <c r="AO55" s="20">
        <f>COUNTIF(I55:AM55,"&gt;0")</f>
        <v>0</v>
      </c>
      <c r="AP55" s="435"/>
      <c r="AQ55" s="25">
        <f>SUM(I55:AM55)/7.5</f>
        <v>0</v>
      </c>
      <c r="AR55" s="25">
        <f>COUNTIF(I55:AM55,"h")</f>
        <v>0</v>
      </c>
      <c r="AS55" s="25">
        <f>COUNTIF(I55:AM55,"ik")</f>
        <v>0</v>
      </c>
      <c r="AT55" s="25">
        <f>COUNTIF(I55:AN55,"İZ")</f>
        <v>0</v>
      </c>
      <c r="AU55" s="25">
        <f>COUNTIF(J55:AN55,"R")</f>
        <v>0</v>
      </c>
      <c r="AV55" s="25">
        <f>COUNTIF(K55:AO55,"y")</f>
        <v>0</v>
      </c>
      <c r="AW55" s="25">
        <f>IF((AQ55+AR55+AS55+AT55)&gt;30,30,(AQ55+AR55+AS55+AT55))</f>
        <v>0</v>
      </c>
      <c r="AX55" s="25">
        <f>(AW55)*G55*7.5</f>
        <v>0</v>
      </c>
      <c r="AY55" s="414"/>
      <c r="AZ55" s="438">
        <f>SUM(AX55:AX57)+AY55</f>
        <v>0</v>
      </c>
      <c r="BA55" s="441"/>
      <c r="BB55" s="414">
        <v>0</v>
      </c>
      <c r="BC55" s="414"/>
      <c r="BD55" s="417"/>
      <c r="BE55" s="420">
        <f>AZ55-BA55-BB55-BC55+BD55</f>
        <v>0</v>
      </c>
      <c r="BF55" s="423"/>
      <c r="BG55" s="414"/>
      <c r="BH55" s="423"/>
      <c r="BI55" s="441"/>
      <c r="BJ55" s="11"/>
      <c r="BK55" s="11"/>
    </row>
    <row r="56" spans="1:63" ht="15.75" thickTop="1" x14ac:dyDescent="0.25">
      <c r="A56" s="412"/>
      <c r="B56" s="412"/>
      <c r="C56" s="412"/>
      <c r="D56" s="412"/>
      <c r="E56" s="427"/>
      <c r="F56" s="430"/>
      <c r="G56" s="433"/>
      <c r="H56" s="83" t="s">
        <v>26</v>
      </c>
      <c r="I56" s="27"/>
      <c r="J56" s="27"/>
      <c r="K56" s="27"/>
      <c r="L56" s="27"/>
      <c r="M56" s="27"/>
      <c r="N56" s="27"/>
      <c r="O56" s="61"/>
      <c r="P56" s="27"/>
      <c r="Q56" s="27"/>
      <c r="R56" s="27"/>
      <c r="S56" s="27"/>
      <c r="T56" s="27"/>
      <c r="U56" s="27"/>
      <c r="V56" s="61"/>
      <c r="W56" s="27"/>
      <c r="X56" s="27"/>
      <c r="Y56" s="27"/>
      <c r="Z56" s="27"/>
      <c r="AA56" s="27"/>
      <c r="AB56" s="27"/>
      <c r="AC56" s="61"/>
      <c r="AD56" s="27"/>
      <c r="AE56" s="27"/>
      <c r="AF56" s="27"/>
      <c r="AG56" s="27"/>
      <c r="AH56" s="27"/>
      <c r="AI56" s="27"/>
      <c r="AJ56" s="61"/>
      <c r="AK56" s="30"/>
      <c r="AL56" s="27"/>
      <c r="AM56" s="27"/>
      <c r="AN56" s="32"/>
      <c r="AO56" s="20">
        <f>COUNTIF(I56:AM56,"&gt;7")</f>
        <v>0</v>
      </c>
      <c r="AP56" s="436"/>
      <c r="AQ56" s="33">
        <f>SUM(I56:AM56)</f>
        <v>0</v>
      </c>
      <c r="AR56" s="33"/>
      <c r="AS56" s="33"/>
      <c r="AT56" s="33"/>
      <c r="AU56" s="33"/>
      <c r="AV56" s="33"/>
      <c r="AW56" s="33">
        <f>AQ56*1.5</f>
        <v>0</v>
      </c>
      <c r="AX56" s="33">
        <f>AQ56*G55*1.5</f>
        <v>0</v>
      </c>
      <c r="AY56" s="415"/>
      <c r="AZ56" s="439"/>
      <c r="BA56" s="442"/>
      <c r="BB56" s="415"/>
      <c r="BC56" s="415"/>
      <c r="BD56" s="418"/>
      <c r="BE56" s="421"/>
      <c r="BF56" s="424"/>
      <c r="BG56" s="415"/>
      <c r="BH56" s="424"/>
      <c r="BI56" s="442"/>
      <c r="BJ56" s="11"/>
    </row>
    <row r="57" spans="1:63" x14ac:dyDescent="0.25">
      <c r="A57" s="412"/>
      <c r="B57" s="412"/>
      <c r="C57" s="412"/>
      <c r="D57" s="412"/>
      <c r="E57" s="427"/>
      <c r="F57" s="430"/>
      <c r="G57" s="433"/>
      <c r="H57" s="84" t="s">
        <v>27</v>
      </c>
      <c r="I57" s="28"/>
      <c r="J57" s="28"/>
      <c r="K57" s="28"/>
      <c r="L57" s="28"/>
      <c r="M57" s="28"/>
      <c r="N57" s="28"/>
      <c r="O57" s="62"/>
      <c r="P57" s="28"/>
      <c r="Q57" s="28"/>
      <c r="R57" s="28"/>
      <c r="S57" s="28"/>
      <c r="T57" s="28"/>
      <c r="U57" s="28"/>
      <c r="V57" s="62"/>
      <c r="W57" s="28"/>
      <c r="X57" s="28"/>
      <c r="Y57" s="28"/>
      <c r="Z57" s="28"/>
      <c r="AA57" s="49"/>
      <c r="AB57" s="28"/>
      <c r="AC57" s="62"/>
      <c r="AD57" s="28"/>
      <c r="AE57" s="28"/>
      <c r="AF57" s="28"/>
      <c r="AG57" s="28"/>
      <c r="AH57" s="28"/>
      <c r="AI57" s="28"/>
      <c r="AJ57" s="62"/>
      <c r="AK57" s="38"/>
      <c r="AL57" s="28"/>
      <c r="AM57" s="28"/>
      <c r="AN57" s="40"/>
      <c r="AO57" s="41"/>
      <c r="AP57" s="436"/>
      <c r="AQ57" s="33">
        <f>SUM(I57:AM57)</f>
        <v>0</v>
      </c>
      <c r="AR57" s="42"/>
      <c r="AS57" s="42"/>
      <c r="AT57" s="42"/>
      <c r="AU57" s="42"/>
      <c r="AV57" s="42"/>
      <c r="AW57" s="33">
        <f>AQ57*2</f>
        <v>0</v>
      </c>
      <c r="AX57" s="42">
        <f>AQ57*G55*2</f>
        <v>0</v>
      </c>
      <c r="AY57" s="415"/>
      <c r="AZ57" s="439"/>
      <c r="BA57" s="442"/>
      <c r="BB57" s="415"/>
      <c r="BC57" s="415"/>
      <c r="BD57" s="418"/>
      <c r="BE57" s="421"/>
      <c r="BF57" s="424"/>
      <c r="BG57" s="415"/>
      <c r="BH57" s="424"/>
      <c r="BI57" s="442"/>
      <c r="BJ57" s="11"/>
    </row>
    <row r="58" spans="1:63" ht="15.75" thickBot="1" x14ac:dyDescent="0.3">
      <c r="A58" s="413"/>
      <c r="B58" s="413"/>
      <c r="C58" s="413"/>
      <c r="D58" s="413"/>
      <c r="E58" s="428"/>
      <c r="F58" s="431"/>
      <c r="G58" s="434"/>
      <c r="H58" s="85"/>
      <c r="I58" s="44"/>
      <c r="J58" s="44"/>
      <c r="K58" s="44"/>
      <c r="L58" s="44"/>
      <c r="M58" s="44"/>
      <c r="N58" s="44"/>
      <c r="O58" s="63"/>
      <c r="P58" s="44"/>
      <c r="Q58" s="44"/>
      <c r="R58" s="44"/>
      <c r="S58" s="44"/>
      <c r="T58" s="44"/>
      <c r="U58" s="44"/>
      <c r="V58" s="63"/>
      <c r="W58" s="44"/>
      <c r="X58" s="44"/>
      <c r="Y58" s="44"/>
      <c r="Z58" s="44"/>
      <c r="AA58" s="44"/>
      <c r="AB58" s="44"/>
      <c r="AC58" s="63"/>
      <c r="AD58" s="44"/>
      <c r="AE58" s="44"/>
      <c r="AF58" s="44"/>
      <c r="AG58" s="44"/>
      <c r="AH58" s="44"/>
      <c r="AI58" s="44"/>
      <c r="AJ58" s="63"/>
      <c r="AK58" s="44"/>
      <c r="AL58" s="44"/>
      <c r="AM58" s="44"/>
      <c r="AN58" s="46" t="s">
        <v>28</v>
      </c>
      <c r="AO58" s="47">
        <f>AO55+AO56</f>
        <v>0</v>
      </c>
      <c r="AP58" s="437"/>
      <c r="AQ58" s="48"/>
      <c r="AR58" s="48"/>
      <c r="AS58" s="48"/>
      <c r="AT58" s="47"/>
      <c r="AU58" s="48"/>
      <c r="AV58" s="48"/>
      <c r="AW58" s="48"/>
      <c r="AX58" s="48"/>
      <c r="AY58" s="416"/>
      <c r="AZ58" s="440"/>
      <c r="BA58" s="443"/>
      <c r="BB58" s="416"/>
      <c r="BC58" s="416"/>
      <c r="BD58" s="419"/>
      <c r="BE58" s="422"/>
      <c r="BF58" s="425"/>
      <c r="BG58" s="416"/>
      <c r="BH58" s="425"/>
      <c r="BI58" s="443"/>
      <c r="BJ58" s="11"/>
    </row>
    <row r="59" spans="1:63" ht="16.5" thickTop="1" thickBot="1" x14ac:dyDescent="0.3">
      <c r="A59" s="411"/>
      <c r="B59" s="411"/>
      <c r="C59" s="411"/>
      <c r="D59" s="411"/>
      <c r="E59" s="426"/>
      <c r="F59" s="429"/>
      <c r="G59" s="432">
        <f>F59/225</f>
        <v>0</v>
      </c>
      <c r="H59" s="82" t="s">
        <v>25</v>
      </c>
      <c r="I59" s="20"/>
      <c r="J59" s="20"/>
      <c r="K59" s="20"/>
      <c r="L59" s="20"/>
      <c r="M59" s="20"/>
      <c r="N59" s="20"/>
      <c r="O59" s="60"/>
      <c r="P59" s="20"/>
      <c r="Q59" s="20"/>
      <c r="R59" s="20"/>
      <c r="S59" s="20"/>
      <c r="T59" s="20"/>
      <c r="U59" s="20"/>
      <c r="V59" s="60"/>
      <c r="W59" s="20"/>
      <c r="X59" s="20"/>
      <c r="Y59" s="20"/>
      <c r="Z59" s="20"/>
      <c r="AA59" s="20"/>
      <c r="AB59" s="20"/>
      <c r="AC59" s="60"/>
      <c r="AD59" s="20"/>
      <c r="AE59" s="20"/>
      <c r="AF59" s="20"/>
      <c r="AG59" s="20"/>
      <c r="AH59" s="20"/>
      <c r="AI59" s="20"/>
      <c r="AJ59" s="60"/>
      <c r="AK59" s="20"/>
      <c r="AL59" s="20"/>
      <c r="AM59" s="20"/>
      <c r="AN59" s="20"/>
      <c r="AO59" s="20">
        <f>COUNTIF(I59:AM59,"&gt;0")</f>
        <v>0</v>
      </c>
      <c r="AP59" s="435"/>
      <c r="AQ59" s="25">
        <f>SUM(I59:AM59)/7.5</f>
        <v>0</v>
      </c>
      <c r="AR59" s="25">
        <f>COUNTIF(I59:AM59,"h")</f>
        <v>0</v>
      </c>
      <c r="AS59" s="25">
        <f>COUNTIF(I59:AM59,"ik")</f>
        <v>0</v>
      </c>
      <c r="AT59" s="25">
        <f>COUNTIF(I59:AN59,"İZ")</f>
        <v>0</v>
      </c>
      <c r="AU59" s="25">
        <f>COUNTIF(J59:AN59,"R")</f>
        <v>0</v>
      </c>
      <c r="AV59" s="25">
        <f>COUNTIF(K59:AO59,"y")</f>
        <v>0</v>
      </c>
      <c r="AW59" s="25">
        <f>IF((AQ59+AR59+AS59+AT59)&gt;30,30,(AQ59+AR59+AS59+AT59))</f>
        <v>0</v>
      </c>
      <c r="AX59" s="25">
        <f>(AW59)*G59*7.5</f>
        <v>0</v>
      </c>
      <c r="AY59" s="414"/>
      <c r="AZ59" s="438">
        <f>SUM(AX59:AX61)+AY59</f>
        <v>0</v>
      </c>
      <c r="BA59" s="441"/>
      <c r="BB59" s="414">
        <v>0</v>
      </c>
      <c r="BC59" s="414"/>
      <c r="BD59" s="417"/>
      <c r="BE59" s="420">
        <f>AZ59-BA59-BB59-BC59+BD59</f>
        <v>0</v>
      </c>
      <c r="BF59" s="423"/>
      <c r="BG59" s="414"/>
      <c r="BH59" s="423"/>
      <c r="BI59" s="441"/>
      <c r="BJ59" s="11"/>
      <c r="BK59" s="11"/>
    </row>
    <row r="60" spans="1:63" ht="15.75" thickTop="1" x14ac:dyDescent="0.25">
      <c r="A60" s="412"/>
      <c r="B60" s="412"/>
      <c r="C60" s="412"/>
      <c r="D60" s="412"/>
      <c r="E60" s="427"/>
      <c r="F60" s="430"/>
      <c r="G60" s="433"/>
      <c r="H60" s="83" t="s">
        <v>26</v>
      </c>
      <c r="I60" s="27"/>
      <c r="J60" s="27"/>
      <c r="K60" s="27"/>
      <c r="L60" s="27"/>
      <c r="M60" s="27"/>
      <c r="N60" s="27"/>
      <c r="O60" s="61"/>
      <c r="P60" s="27"/>
      <c r="Q60" s="27"/>
      <c r="R60" s="27"/>
      <c r="S60" s="27"/>
      <c r="T60" s="27"/>
      <c r="U60" s="27"/>
      <c r="V60" s="61"/>
      <c r="W60" s="27"/>
      <c r="X60" s="27"/>
      <c r="Y60" s="27"/>
      <c r="Z60" s="27"/>
      <c r="AA60" s="27"/>
      <c r="AB60" s="27"/>
      <c r="AC60" s="61"/>
      <c r="AD60" s="27"/>
      <c r="AE60" s="27"/>
      <c r="AF60" s="27"/>
      <c r="AG60" s="27"/>
      <c r="AH60" s="27"/>
      <c r="AI60" s="27"/>
      <c r="AJ60" s="61"/>
      <c r="AK60" s="30"/>
      <c r="AL60" s="27"/>
      <c r="AM60" s="27"/>
      <c r="AN60" s="32"/>
      <c r="AO60" s="20">
        <f>COUNTIF(I60:AM60,"&gt;7")</f>
        <v>0</v>
      </c>
      <c r="AP60" s="436"/>
      <c r="AQ60" s="33">
        <f>SUM(I60:AM60)</f>
        <v>0</v>
      </c>
      <c r="AR60" s="33"/>
      <c r="AS60" s="33"/>
      <c r="AT60" s="33"/>
      <c r="AU60" s="33"/>
      <c r="AV60" s="33"/>
      <c r="AW60" s="33">
        <f>AQ60*1.5</f>
        <v>0</v>
      </c>
      <c r="AX60" s="33">
        <f>AQ60*G59*1.5</f>
        <v>0</v>
      </c>
      <c r="AY60" s="415"/>
      <c r="AZ60" s="439"/>
      <c r="BA60" s="442"/>
      <c r="BB60" s="415"/>
      <c r="BC60" s="415"/>
      <c r="BD60" s="418"/>
      <c r="BE60" s="421"/>
      <c r="BF60" s="424"/>
      <c r="BG60" s="415"/>
      <c r="BH60" s="424"/>
      <c r="BI60" s="442"/>
      <c r="BJ60" s="11"/>
    </row>
    <row r="61" spans="1:63" x14ac:dyDescent="0.25">
      <c r="A61" s="412"/>
      <c r="B61" s="412"/>
      <c r="C61" s="412"/>
      <c r="D61" s="412"/>
      <c r="E61" s="427"/>
      <c r="F61" s="430"/>
      <c r="G61" s="433"/>
      <c r="H61" s="84" t="s">
        <v>27</v>
      </c>
      <c r="I61" s="28"/>
      <c r="J61" s="28"/>
      <c r="K61" s="28"/>
      <c r="L61" s="28"/>
      <c r="M61" s="28"/>
      <c r="N61" s="28"/>
      <c r="O61" s="62"/>
      <c r="P61" s="28"/>
      <c r="Q61" s="28"/>
      <c r="R61" s="28"/>
      <c r="S61" s="28"/>
      <c r="T61" s="28"/>
      <c r="U61" s="28"/>
      <c r="V61" s="62"/>
      <c r="W61" s="28"/>
      <c r="X61" s="28"/>
      <c r="Y61" s="28"/>
      <c r="Z61" s="28"/>
      <c r="AA61" s="49"/>
      <c r="AB61" s="28"/>
      <c r="AC61" s="62"/>
      <c r="AD61" s="28"/>
      <c r="AE61" s="28"/>
      <c r="AF61" s="28"/>
      <c r="AG61" s="28"/>
      <c r="AH61" s="28"/>
      <c r="AI61" s="28"/>
      <c r="AJ61" s="62"/>
      <c r="AK61" s="38"/>
      <c r="AL61" s="28"/>
      <c r="AM61" s="28"/>
      <c r="AN61" s="40"/>
      <c r="AO61" s="41"/>
      <c r="AP61" s="436"/>
      <c r="AQ61" s="33">
        <f>SUM(I61:AM61)</f>
        <v>0</v>
      </c>
      <c r="AR61" s="42"/>
      <c r="AS61" s="42"/>
      <c r="AT61" s="42"/>
      <c r="AU61" s="42"/>
      <c r="AV61" s="42"/>
      <c r="AW61" s="33">
        <f>AQ61*2</f>
        <v>0</v>
      </c>
      <c r="AX61" s="42">
        <f>AQ61*G59*2</f>
        <v>0</v>
      </c>
      <c r="AY61" s="415"/>
      <c r="AZ61" s="439"/>
      <c r="BA61" s="442"/>
      <c r="BB61" s="415"/>
      <c r="BC61" s="415"/>
      <c r="BD61" s="418"/>
      <c r="BE61" s="421"/>
      <c r="BF61" s="424"/>
      <c r="BG61" s="415"/>
      <c r="BH61" s="424"/>
      <c r="BI61" s="442"/>
      <c r="BJ61" s="11"/>
    </row>
    <row r="62" spans="1:63" ht="15.75" thickBot="1" x14ac:dyDescent="0.3">
      <c r="A62" s="413"/>
      <c r="B62" s="413"/>
      <c r="C62" s="413"/>
      <c r="D62" s="413"/>
      <c r="E62" s="428"/>
      <c r="F62" s="431"/>
      <c r="G62" s="434"/>
      <c r="H62" s="85"/>
      <c r="I62" s="44"/>
      <c r="J62" s="44"/>
      <c r="K62" s="44"/>
      <c r="L62" s="44"/>
      <c r="M62" s="44"/>
      <c r="N62" s="44"/>
      <c r="O62" s="63"/>
      <c r="P62" s="44"/>
      <c r="Q62" s="44"/>
      <c r="R62" s="44"/>
      <c r="S62" s="44"/>
      <c r="T62" s="44"/>
      <c r="U62" s="44"/>
      <c r="V62" s="63"/>
      <c r="W62" s="44"/>
      <c r="X62" s="44"/>
      <c r="Y62" s="44"/>
      <c r="Z62" s="44"/>
      <c r="AA62" s="44"/>
      <c r="AB62" s="44"/>
      <c r="AC62" s="63"/>
      <c r="AD62" s="44"/>
      <c r="AE62" s="44"/>
      <c r="AF62" s="44"/>
      <c r="AG62" s="44"/>
      <c r="AH62" s="44"/>
      <c r="AI62" s="44"/>
      <c r="AJ62" s="63"/>
      <c r="AK62" s="44"/>
      <c r="AL62" s="44"/>
      <c r="AM62" s="44"/>
      <c r="AN62" s="46" t="s">
        <v>28</v>
      </c>
      <c r="AO62" s="47">
        <f>AO59+AO60</f>
        <v>0</v>
      </c>
      <c r="AP62" s="437"/>
      <c r="AQ62" s="48"/>
      <c r="AR62" s="48"/>
      <c r="AS62" s="48"/>
      <c r="AT62" s="47"/>
      <c r="AU62" s="48"/>
      <c r="AV62" s="48"/>
      <c r="AW62" s="48"/>
      <c r="AX62" s="48"/>
      <c r="AY62" s="416"/>
      <c r="AZ62" s="440"/>
      <c r="BA62" s="443"/>
      <c r="BB62" s="416"/>
      <c r="BC62" s="416"/>
      <c r="BD62" s="419"/>
      <c r="BE62" s="422"/>
      <c r="BF62" s="425"/>
      <c r="BG62" s="416"/>
      <c r="BH62" s="425"/>
      <c r="BI62" s="443"/>
      <c r="BJ62" s="11"/>
    </row>
    <row r="63" spans="1:63" ht="16.5" thickTop="1" thickBot="1" x14ac:dyDescent="0.3">
      <c r="A63" s="411"/>
      <c r="B63" s="411"/>
      <c r="C63" s="411"/>
      <c r="D63" s="411"/>
      <c r="E63" s="426"/>
      <c r="F63" s="429"/>
      <c r="G63" s="432">
        <f>F63/225</f>
        <v>0</v>
      </c>
      <c r="H63" s="82" t="s">
        <v>25</v>
      </c>
      <c r="I63" s="21"/>
      <c r="J63" s="20"/>
      <c r="K63" s="20"/>
      <c r="L63" s="20"/>
      <c r="M63" s="20"/>
      <c r="N63" s="20"/>
      <c r="O63" s="60"/>
      <c r="P63" s="20"/>
      <c r="Q63" s="20"/>
      <c r="R63" s="20"/>
      <c r="S63" s="20"/>
      <c r="T63" s="20"/>
      <c r="U63" s="20"/>
      <c r="V63" s="60"/>
      <c r="W63" s="20"/>
      <c r="X63" s="20"/>
      <c r="Y63" s="20"/>
      <c r="Z63" s="20"/>
      <c r="AA63" s="20"/>
      <c r="AB63" s="20"/>
      <c r="AC63" s="60"/>
      <c r="AD63" s="20"/>
      <c r="AE63" s="20"/>
      <c r="AF63" s="20"/>
      <c r="AG63" s="20"/>
      <c r="AH63" s="20"/>
      <c r="AI63" s="20"/>
      <c r="AJ63" s="67"/>
      <c r="AK63" s="20"/>
      <c r="AL63" s="20"/>
      <c r="AM63" s="20"/>
      <c r="AN63" s="20"/>
      <c r="AO63" s="20">
        <f>COUNTIF(I63:AM63,"&gt;0")</f>
        <v>0</v>
      </c>
      <c r="AP63" s="435"/>
      <c r="AQ63" s="25">
        <f>SUM(I63:AM63)/7.5</f>
        <v>0</v>
      </c>
      <c r="AR63" s="25">
        <f>COUNTIF(I63:AM63,"h")</f>
        <v>0</v>
      </c>
      <c r="AS63" s="25">
        <f>COUNTIF(I63:AM63,"ik")</f>
        <v>0</v>
      </c>
      <c r="AT63" s="25">
        <f>COUNTIF(I63:AN63,"İZ")</f>
        <v>0</v>
      </c>
      <c r="AU63" s="25">
        <f>COUNTIF(J63:AN63,"R")</f>
        <v>0</v>
      </c>
      <c r="AV63" s="25">
        <f>COUNTIF(K63:AO63,"y")</f>
        <v>0</v>
      </c>
      <c r="AW63" s="25">
        <f>IF((AQ63+AR63+AS63+AT63)&gt;30,30,(AQ63+AR63+AS63+AT63))</f>
        <v>0</v>
      </c>
      <c r="AX63" s="25">
        <f>(AW63)*G63*7.5</f>
        <v>0</v>
      </c>
      <c r="AY63" s="414"/>
      <c r="AZ63" s="438">
        <f>SUM(AX63:AX65)+AY63</f>
        <v>0</v>
      </c>
      <c r="BA63" s="441"/>
      <c r="BB63" s="414">
        <v>0</v>
      </c>
      <c r="BC63" s="414"/>
      <c r="BD63" s="417"/>
      <c r="BE63" s="420">
        <f>AZ63-BA63-BB63-BC63+BD63</f>
        <v>0</v>
      </c>
      <c r="BF63" s="447"/>
      <c r="BG63" s="414"/>
      <c r="BH63" s="423"/>
      <c r="BI63" s="441"/>
      <c r="BJ63" s="11"/>
      <c r="BK63" s="11"/>
    </row>
    <row r="64" spans="1:63" ht="15.75" thickTop="1" x14ac:dyDescent="0.25">
      <c r="A64" s="412"/>
      <c r="B64" s="412"/>
      <c r="C64" s="412"/>
      <c r="D64" s="412"/>
      <c r="E64" s="427"/>
      <c r="F64" s="430"/>
      <c r="G64" s="433"/>
      <c r="H64" s="83" t="s">
        <v>26</v>
      </c>
      <c r="I64" s="27"/>
      <c r="J64" s="27"/>
      <c r="K64" s="27"/>
      <c r="L64" s="27"/>
      <c r="M64" s="27"/>
      <c r="N64" s="27"/>
      <c r="O64" s="61"/>
      <c r="P64" s="27"/>
      <c r="Q64" s="27"/>
      <c r="R64" s="27"/>
      <c r="S64" s="27"/>
      <c r="T64" s="27"/>
      <c r="U64" s="27"/>
      <c r="V64" s="61"/>
      <c r="W64" s="27"/>
      <c r="X64" s="27"/>
      <c r="Y64" s="27"/>
      <c r="Z64" s="27"/>
      <c r="AA64" s="27"/>
      <c r="AB64" s="27"/>
      <c r="AC64" s="60"/>
      <c r="AD64" s="27"/>
      <c r="AE64" s="27"/>
      <c r="AF64" s="28"/>
      <c r="AG64" s="27"/>
      <c r="AH64" s="27"/>
      <c r="AI64" s="27"/>
      <c r="AJ64" s="61"/>
      <c r="AK64" s="30"/>
      <c r="AL64" s="27"/>
      <c r="AM64" s="27"/>
      <c r="AN64" s="32"/>
      <c r="AO64" s="20">
        <f>COUNTIF(I64:AM64,"&gt;7")</f>
        <v>0</v>
      </c>
      <c r="AP64" s="436"/>
      <c r="AQ64" s="33">
        <f>SUM(I64:AM64)</f>
        <v>0</v>
      </c>
      <c r="AR64" s="33"/>
      <c r="AS64" s="33"/>
      <c r="AT64" s="33"/>
      <c r="AU64" s="33"/>
      <c r="AV64" s="33"/>
      <c r="AW64" s="33">
        <f>AQ64*1.5</f>
        <v>0</v>
      </c>
      <c r="AX64" s="33">
        <f>AQ64*G63*1.5</f>
        <v>0</v>
      </c>
      <c r="AY64" s="415"/>
      <c r="AZ64" s="439"/>
      <c r="BA64" s="442"/>
      <c r="BB64" s="415"/>
      <c r="BC64" s="415"/>
      <c r="BD64" s="418"/>
      <c r="BE64" s="421"/>
      <c r="BF64" s="448"/>
      <c r="BG64" s="415"/>
      <c r="BH64" s="424"/>
      <c r="BI64" s="442"/>
      <c r="BJ64" s="11"/>
    </row>
    <row r="65" spans="1:63" x14ac:dyDescent="0.25">
      <c r="A65" s="412"/>
      <c r="B65" s="412"/>
      <c r="C65" s="412"/>
      <c r="D65" s="412"/>
      <c r="E65" s="427"/>
      <c r="F65" s="430"/>
      <c r="G65" s="433"/>
      <c r="H65" s="84" t="s">
        <v>27</v>
      </c>
      <c r="I65" s="28"/>
      <c r="J65" s="28"/>
      <c r="K65" s="28"/>
      <c r="L65" s="28"/>
      <c r="M65" s="28"/>
      <c r="N65" s="28"/>
      <c r="O65" s="62"/>
      <c r="P65" s="28"/>
      <c r="Q65" s="28"/>
      <c r="R65" s="28"/>
      <c r="S65" s="28"/>
      <c r="T65" s="28"/>
      <c r="U65" s="28"/>
      <c r="V65" s="62"/>
      <c r="W65" s="28"/>
      <c r="X65" s="28"/>
      <c r="Y65" s="28"/>
      <c r="Z65" s="28"/>
      <c r="AA65" s="49"/>
      <c r="AB65" s="28"/>
      <c r="AC65" s="62"/>
      <c r="AD65" s="28"/>
      <c r="AE65" s="28"/>
      <c r="AF65" s="53"/>
      <c r="AG65" s="28"/>
      <c r="AH65" s="28"/>
      <c r="AI65" s="28"/>
      <c r="AJ65" s="62"/>
      <c r="AK65" s="38"/>
      <c r="AL65" s="28"/>
      <c r="AM65" s="28"/>
      <c r="AN65" s="40"/>
      <c r="AO65" s="41"/>
      <c r="AP65" s="436"/>
      <c r="AQ65" s="33">
        <f>SUM(I65:AM65)</f>
        <v>0</v>
      </c>
      <c r="AR65" s="42"/>
      <c r="AS65" s="42"/>
      <c r="AT65" s="42"/>
      <c r="AU65" s="42"/>
      <c r="AV65" s="42"/>
      <c r="AW65" s="33">
        <f>AQ65*2</f>
        <v>0</v>
      </c>
      <c r="AX65" s="42">
        <f>AQ65*G63*2</f>
        <v>0</v>
      </c>
      <c r="AY65" s="415"/>
      <c r="AZ65" s="439"/>
      <c r="BA65" s="442"/>
      <c r="BB65" s="415"/>
      <c r="BC65" s="415"/>
      <c r="BD65" s="418"/>
      <c r="BE65" s="421"/>
      <c r="BF65" s="448"/>
      <c r="BG65" s="415"/>
      <c r="BH65" s="424"/>
      <c r="BI65" s="442"/>
      <c r="BJ65" s="11"/>
    </row>
    <row r="66" spans="1:63" ht="15.75" thickBot="1" x14ac:dyDescent="0.3">
      <c r="A66" s="413"/>
      <c r="B66" s="413"/>
      <c r="C66" s="413"/>
      <c r="D66" s="413"/>
      <c r="E66" s="428"/>
      <c r="F66" s="431"/>
      <c r="G66" s="434"/>
      <c r="H66" s="85"/>
      <c r="I66" s="44"/>
      <c r="J66" s="44"/>
      <c r="K66" s="44"/>
      <c r="L66" s="44"/>
      <c r="M66" s="44"/>
      <c r="N66" s="44"/>
      <c r="O66" s="63"/>
      <c r="P66" s="44"/>
      <c r="Q66" s="44"/>
      <c r="R66" s="44"/>
      <c r="S66" s="44"/>
      <c r="T66" s="44"/>
      <c r="U66" s="44"/>
      <c r="V66" s="63"/>
      <c r="W66" s="44"/>
      <c r="X66" s="44"/>
      <c r="Y66" s="44"/>
      <c r="Z66" s="44"/>
      <c r="AA66" s="44"/>
      <c r="AB66" s="44"/>
      <c r="AC66" s="63"/>
      <c r="AD66" s="44"/>
      <c r="AE66" s="44"/>
      <c r="AF66" s="44"/>
      <c r="AG66" s="44"/>
      <c r="AH66" s="44"/>
      <c r="AI66" s="44"/>
      <c r="AJ66" s="63"/>
      <c r="AK66" s="44"/>
      <c r="AL66" s="44"/>
      <c r="AM66" s="44"/>
      <c r="AN66" s="46" t="s">
        <v>28</v>
      </c>
      <c r="AO66" s="47">
        <f>AO63+AO64</f>
        <v>0</v>
      </c>
      <c r="AP66" s="437"/>
      <c r="AQ66" s="48"/>
      <c r="AR66" s="48"/>
      <c r="AS66" s="48"/>
      <c r="AT66" s="47"/>
      <c r="AU66" s="48"/>
      <c r="AV66" s="48"/>
      <c r="AW66" s="48"/>
      <c r="AX66" s="48"/>
      <c r="AY66" s="416"/>
      <c r="AZ66" s="440"/>
      <c r="BA66" s="443"/>
      <c r="BB66" s="416"/>
      <c r="BC66" s="416"/>
      <c r="BD66" s="419"/>
      <c r="BE66" s="422"/>
      <c r="BF66" s="449"/>
      <c r="BG66" s="416"/>
      <c r="BH66" s="425"/>
      <c r="BI66" s="443"/>
      <c r="BJ66" s="11"/>
    </row>
    <row r="67" spans="1:63" ht="16.5" thickTop="1" thickBot="1" x14ac:dyDescent="0.3">
      <c r="A67" s="411"/>
      <c r="B67" s="411"/>
      <c r="C67" s="411"/>
      <c r="D67" s="411"/>
      <c r="E67" s="426"/>
      <c r="F67" s="429"/>
      <c r="G67" s="432">
        <f>F67/225</f>
        <v>0</v>
      </c>
      <c r="H67" s="82" t="s">
        <v>25</v>
      </c>
      <c r="I67" s="20"/>
      <c r="J67" s="20"/>
      <c r="K67" s="20"/>
      <c r="L67" s="20"/>
      <c r="M67" s="20"/>
      <c r="N67" s="20"/>
      <c r="O67" s="60"/>
      <c r="P67" s="20"/>
      <c r="Q67" s="20"/>
      <c r="R67" s="20"/>
      <c r="S67" s="20"/>
      <c r="T67" s="20"/>
      <c r="U67" s="20"/>
      <c r="V67" s="60"/>
      <c r="W67" s="20"/>
      <c r="X67" s="20"/>
      <c r="Y67" s="20"/>
      <c r="Z67" s="20"/>
      <c r="AA67" s="20"/>
      <c r="AB67" s="20"/>
      <c r="AC67" s="60"/>
      <c r="AD67" s="20"/>
      <c r="AE67" s="20"/>
      <c r="AF67" s="20"/>
      <c r="AG67" s="20"/>
      <c r="AH67" s="20"/>
      <c r="AI67" s="20"/>
      <c r="AJ67" s="67"/>
      <c r="AK67" s="20"/>
      <c r="AL67" s="20"/>
      <c r="AM67" s="20"/>
      <c r="AN67" s="20"/>
      <c r="AO67" s="20">
        <f>COUNTIF(I67:AM67,"&gt;0")</f>
        <v>0</v>
      </c>
      <c r="AP67" s="435"/>
      <c r="AQ67" s="25">
        <f>SUM(I67:AM67)/7.5</f>
        <v>0</v>
      </c>
      <c r="AR67" s="25">
        <f>COUNTIF(I67:AM67,"h")</f>
        <v>0</v>
      </c>
      <c r="AS67" s="25">
        <f>COUNTIF(I67:AM67,"ik")</f>
        <v>0</v>
      </c>
      <c r="AT67" s="25">
        <f>COUNTIF(I67:AN67,"İZ")</f>
        <v>0</v>
      </c>
      <c r="AU67" s="25">
        <f>COUNTIF(J67:AN67,"R")</f>
        <v>0</v>
      </c>
      <c r="AV67" s="25">
        <f>COUNTIF(K67:AO67,"y")</f>
        <v>0</v>
      </c>
      <c r="AW67" s="25">
        <f>IF((AQ67+AR67+AS67+AT67)&gt;30,30,(AQ67+AR67+AS67+AT67))</f>
        <v>0</v>
      </c>
      <c r="AX67" s="25">
        <f>(AW67)*G67*7.5</f>
        <v>0</v>
      </c>
      <c r="AY67" s="414"/>
      <c r="AZ67" s="438">
        <f>SUM(AX67:AX69)+AY67</f>
        <v>0</v>
      </c>
      <c r="BA67" s="441"/>
      <c r="BB67" s="414">
        <v>0</v>
      </c>
      <c r="BC67" s="414"/>
      <c r="BD67" s="417"/>
      <c r="BE67" s="420">
        <f>AZ67-BA67-BB67-BC67+BD67</f>
        <v>0</v>
      </c>
      <c r="BF67" s="447"/>
      <c r="BG67" s="414"/>
      <c r="BH67" s="423"/>
      <c r="BI67" s="441"/>
      <c r="BJ67" s="11"/>
      <c r="BK67" s="11"/>
    </row>
    <row r="68" spans="1:63" ht="15.75" thickTop="1" x14ac:dyDescent="0.25">
      <c r="A68" s="412"/>
      <c r="B68" s="412"/>
      <c r="C68" s="412"/>
      <c r="D68" s="412"/>
      <c r="E68" s="427"/>
      <c r="F68" s="430"/>
      <c r="G68" s="433"/>
      <c r="H68" s="83" t="s">
        <v>26</v>
      </c>
      <c r="I68" s="27"/>
      <c r="J68" s="27"/>
      <c r="K68" s="27"/>
      <c r="L68" s="27"/>
      <c r="M68" s="27"/>
      <c r="N68" s="27"/>
      <c r="O68" s="61"/>
      <c r="P68" s="27"/>
      <c r="Q68" s="27"/>
      <c r="R68" s="27"/>
      <c r="S68" s="27"/>
      <c r="T68" s="27"/>
      <c r="U68" s="27"/>
      <c r="V68" s="61"/>
      <c r="W68" s="27"/>
      <c r="X68" s="27"/>
      <c r="Y68" s="27"/>
      <c r="Z68" s="27"/>
      <c r="AA68" s="27"/>
      <c r="AB68" s="27"/>
      <c r="AC68" s="61"/>
      <c r="AD68" s="27"/>
      <c r="AE68" s="27"/>
      <c r="AF68" s="27"/>
      <c r="AG68" s="27"/>
      <c r="AH68" s="27"/>
      <c r="AI68" s="27"/>
      <c r="AJ68" s="61"/>
      <c r="AK68" s="30"/>
      <c r="AL68" s="27"/>
      <c r="AM68" s="27"/>
      <c r="AN68" s="32"/>
      <c r="AO68" s="20">
        <f>COUNTIF(I68:AM68,"&gt;7")</f>
        <v>0</v>
      </c>
      <c r="AP68" s="436"/>
      <c r="AQ68" s="33">
        <f>SUM(I68:AM68)</f>
        <v>0</v>
      </c>
      <c r="AR68" s="33"/>
      <c r="AS68" s="33"/>
      <c r="AT68" s="33"/>
      <c r="AU68" s="33"/>
      <c r="AV68" s="33"/>
      <c r="AW68" s="33">
        <f>AQ68*1.5</f>
        <v>0</v>
      </c>
      <c r="AX68" s="33">
        <f>AQ68*G67*1.5</f>
        <v>0</v>
      </c>
      <c r="AY68" s="415"/>
      <c r="AZ68" s="439"/>
      <c r="BA68" s="442"/>
      <c r="BB68" s="415"/>
      <c r="BC68" s="415"/>
      <c r="BD68" s="418"/>
      <c r="BE68" s="421"/>
      <c r="BF68" s="448"/>
      <c r="BG68" s="415"/>
      <c r="BH68" s="424"/>
      <c r="BI68" s="442"/>
      <c r="BJ68" s="11"/>
    </row>
    <row r="69" spans="1:63" x14ac:dyDescent="0.25">
      <c r="A69" s="412"/>
      <c r="B69" s="412"/>
      <c r="C69" s="412"/>
      <c r="D69" s="412"/>
      <c r="E69" s="427"/>
      <c r="F69" s="430"/>
      <c r="G69" s="433"/>
      <c r="H69" s="84" t="s">
        <v>27</v>
      </c>
      <c r="I69" s="28"/>
      <c r="J69" s="28"/>
      <c r="K69" s="28"/>
      <c r="L69" s="28"/>
      <c r="M69" s="28"/>
      <c r="N69" s="28"/>
      <c r="O69" s="62"/>
      <c r="P69" s="28"/>
      <c r="Q69" s="28"/>
      <c r="R69" s="28"/>
      <c r="S69" s="28"/>
      <c r="T69" s="28"/>
      <c r="U69" s="28"/>
      <c r="V69" s="62"/>
      <c r="W69" s="28"/>
      <c r="X69" s="28"/>
      <c r="Y69" s="28"/>
      <c r="Z69" s="28"/>
      <c r="AA69" s="28"/>
      <c r="AB69" s="28"/>
      <c r="AC69" s="62"/>
      <c r="AD69" s="28"/>
      <c r="AE69" s="28"/>
      <c r="AF69" s="28"/>
      <c r="AG69" s="28"/>
      <c r="AH69" s="28"/>
      <c r="AI69" s="28"/>
      <c r="AJ69" s="62"/>
      <c r="AK69" s="38"/>
      <c r="AL69" s="28"/>
      <c r="AM69" s="28"/>
      <c r="AN69" s="40"/>
      <c r="AO69" s="41"/>
      <c r="AP69" s="436"/>
      <c r="AQ69" s="33">
        <f>SUM(I69:AM69)</f>
        <v>0</v>
      </c>
      <c r="AR69" s="42"/>
      <c r="AS69" s="42"/>
      <c r="AT69" s="42"/>
      <c r="AU69" s="42"/>
      <c r="AV69" s="42"/>
      <c r="AW69" s="33">
        <f>AQ69*2</f>
        <v>0</v>
      </c>
      <c r="AX69" s="42">
        <f>AQ69*G67*2</f>
        <v>0</v>
      </c>
      <c r="AY69" s="415"/>
      <c r="AZ69" s="439"/>
      <c r="BA69" s="442"/>
      <c r="BB69" s="415"/>
      <c r="BC69" s="415"/>
      <c r="BD69" s="418"/>
      <c r="BE69" s="421"/>
      <c r="BF69" s="448"/>
      <c r="BG69" s="415"/>
      <c r="BH69" s="424"/>
      <c r="BI69" s="442"/>
      <c r="BJ69" s="11"/>
    </row>
    <row r="70" spans="1:63" ht="15.75" thickBot="1" x14ac:dyDescent="0.3">
      <c r="A70" s="413"/>
      <c r="B70" s="413"/>
      <c r="C70" s="413"/>
      <c r="D70" s="413"/>
      <c r="E70" s="428"/>
      <c r="F70" s="431"/>
      <c r="G70" s="434"/>
      <c r="H70" s="85"/>
      <c r="I70" s="44"/>
      <c r="J70" s="44"/>
      <c r="K70" s="44"/>
      <c r="L70" s="44"/>
      <c r="M70" s="44"/>
      <c r="N70" s="44"/>
      <c r="O70" s="63"/>
      <c r="P70" s="44"/>
      <c r="Q70" s="44"/>
      <c r="R70" s="44"/>
      <c r="S70" s="44"/>
      <c r="T70" s="44"/>
      <c r="U70" s="44"/>
      <c r="V70" s="63"/>
      <c r="W70" s="44"/>
      <c r="X70" s="44"/>
      <c r="Y70" s="44"/>
      <c r="Z70" s="44"/>
      <c r="AA70" s="44"/>
      <c r="AB70" s="44"/>
      <c r="AC70" s="63"/>
      <c r="AD70" s="44"/>
      <c r="AE70" s="44"/>
      <c r="AF70" s="44"/>
      <c r="AG70" s="44"/>
      <c r="AH70" s="44"/>
      <c r="AI70" s="44"/>
      <c r="AJ70" s="63"/>
      <c r="AK70" s="44"/>
      <c r="AL70" s="44"/>
      <c r="AM70" s="44"/>
      <c r="AN70" s="46" t="s">
        <v>28</v>
      </c>
      <c r="AO70" s="47">
        <f>AO67+AO68</f>
        <v>0</v>
      </c>
      <c r="AP70" s="437"/>
      <c r="AQ70" s="48"/>
      <c r="AR70" s="48"/>
      <c r="AS70" s="48"/>
      <c r="AT70" s="47"/>
      <c r="AU70" s="48"/>
      <c r="AV70" s="48"/>
      <c r="AW70" s="48"/>
      <c r="AX70" s="48"/>
      <c r="AY70" s="416"/>
      <c r="AZ70" s="440"/>
      <c r="BA70" s="443"/>
      <c r="BB70" s="416"/>
      <c r="BC70" s="416"/>
      <c r="BD70" s="419"/>
      <c r="BE70" s="422"/>
      <c r="BF70" s="449"/>
      <c r="BG70" s="416"/>
      <c r="BH70" s="425"/>
      <c r="BI70" s="443"/>
      <c r="BJ70" s="11"/>
    </row>
    <row r="71" spans="1:63" ht="16.5" thickTop="1" thickBot="1" x14ac:dyDescent="0.3">
      <c r="A71" s="411"/>
      <c r="B71" s="411"/>
      <c r="C71" s="411"/>
      <c r="D71" s="411"/>
      <c r="E71" s="426"/>
      <c r="F71" s="429"/>
      <c r="G71" s="432">
        <f>F71/225</f>
        <v>0</v>
      </c>
      <c r="H71" s="82" t="s">
        <v>25</v>
      </c>
      <c r="I71" s="20"/>
      <c r="J71" s="21"/>
      <c r="K71" s="21"/>
      <c r="L71" s="21"/>
      <c r="M71" s="21"/>
      <c r="N71" s="21"/>
      <c r="O71" s="65"/>
      <c r="P71" s="20"/>
      <c r="Q71" s="20"/>
      <c r="R71" s="20"/>
      <c r="S71" s="20"/>
      <c r="T71" s="20"/>
      <c r="U71" s="21"/>
      <c r="V71" s="60"/>
      <c r="W71" s="20"/>
      <c r="X71" s="20"/>
      <c r="Y71" s="20"/>
      <c r="Z71" s="20"/>
      <c r="AA71" s="20"/>
      <c r="AB71" s="20"/>
      <c r="AC71" s="60"/>
      <c r="AD71" s="20"/>
      <c r="AE71" s="20"/>
      <c r="AF71" s="20"/>
      <c r="AG71" s="20"/>
      <c r="AH71" s="20"/>
      <c r="AI71" s="20"/>
      <c r="AJ71" s="67"/>
      <c r="AK71" s="20"/>
      <c r="AL71" s="20"/>
      <c r="AM71" s="20"/>
      <c r="AN71" s="20"/>
      <c r="AO71" s="20">
        <f>COUNTIF(I71:AM71,"&gt;0")</f>
        <v>0</v>
      </c>
      <c r="AP71" s="435"/>
      <c r="AQ71" s="25">
        <f>SUM(I71:AM71)/7.5</f>
        <v>0</v>
      </c>
      <c r="AR71" s="25">
        <f>COUNTIF(I71:AM71,"h")</f>
        <v>0</v>
      </c>
      <c r="AS71" s="25">
        <f>COUNTIF(I71:AM71,"ik")</f>
        <v>0</v>
      </c>
      <c r="AT71" s="25">
        <f>COUNTIF(I71:AN71,"İZ")</f>
        <v>0</v>
      </c>
      <c r="AU71" s="25">
        <f>COUNTIF(J71:AN71,"R")</f>
        <v>0</v>
      </c>
      <c r="AV71" s="25">
        <f>COUNTIF(K71:AO71,"y")</f>
        <v>0</v>
      </c>
      <c r="AW71" s="25">
        <f>IF((AQ71+AR71+AS71+AT71)&gt;30,30,(AQ71+AR71+AS71+AT71))</f>
        <v>0</v>
      </c>
      <c r="AX71" s="25">
        <f>(AW71)*G71*7.5</f>
        <v>0</v>
      </c>
      <c r="AY71" s="414"/>
      <c r="AZ71" s="438">
        <f>SUM(AX71:AX73)+AY71</f>
        <v>0</v>
      </c>
      <c r="BA71" s="441"/>
      <c r="BB71" s="414">
        <v>0</v>
      </c>
      <c r="BC71" s="414"/>
      <c r="BD71" s="417"/>
      <c r="BE71" s="420">
        <f>AZ71-BA71-BB71-BC71+BD71</f>
        <v>0</v>
      </c>
      <c r="BF71" s="447"/>
      <c r="BG71" s="414"/>
      <c r="BH71" s="423"/>
      <c r="BI71" s="441"/>
      <c r="BJ71" s="11"/>
      <c r="BK71" s="11"/>
    </row>
    <row r="72" spans="1:63" ht="15.75" thickTop="1" x14ac:dyDescent="0.25">
      <c r="A72" s="412"/>
      <c r="B72" s="412"/>
      <c r="C72" s="412"/>
      <c r="D72" s="412"/>
      <c r="E72" s="427"/>
      <c r="F72" s="430"/>
      <c r="G72" s="433"/>
      <c r="H72" s="83" t="s">
        <v>26</v>
      </c>
      <c r="I72" s="27"/>
      <c r="J72" s="27"/>
      <c r="K72" s="27"/>
      <c r="L72" s="27"/>
      <c r="M72" s="27"/>
      <c r="N72" s="27"/>
      <c r="O72" s="61"/>
      <c r="P72" s="27"/>
      <c r="Q72" s="27"/>
      <c r="R72" s="27"/>
      <c r="S72" s="27"/>
      <c r="T72" s="27"/>
      <c r="U72" s="27"/>
      <c r="V72" s="61"/>
      <c r="W72" s="27"/>
      <c r="X72" s="27"/>
      <c r="Y72" s="27"/>
      <c r="Z72" s="27"/>
      <c r="AA72" s="27"/>
      <c r="AB72" s="27"/>
      <c r="AC72" s="61"/>
      <c r="AD72" s="27"/>
      <c r="AE72" s="27"/>
      <c r="AF72" s="27"/>
      <c r="AG72" s="27"/>
      <c r="AH72" s="27"/>
      <c r="AI72" s="27"/>
      <c r="AJ72" s="61"/>
      <c r="AK72" s="30"/>
      <c r="AL72" s="27"/>
      <c r="AM72" s="27"/>
      <c r="AN72" s="32"/>
      <c r="AO72" s="20">
        <f>COUNTIF(I72:AM72,"&gt;7")</f>
        <v>0</v>
      </c>
      <c r="AP72" s="436"/>
      <c r="AQ72" s="33">
        <f>SUM(I72:AM72)</f>
        <v>0</v>
      </c>
      <c r="AR72" s="33"/>
      <c r="AS72" s="33"/>
      <c r="AT72" s="33"/>
      <c r="AU72" s="33"/>
      <c r="AV72" s="33"/>
      <c r="AW72" s="33">
        <f>AQ72*1.5</f>
        <v>0</v>
      </c>
      <c r="AX72" s="33">
        <f>AQ72*G71*1.5</f>
        <v>0</v>
      </c>
      <c r="AY72" s="415"/>
      <c r="AZ72" s="439"/>
      <c r="BA72" s="442"/>
      <c r="BB72" s="415"/>
      <c r="BC72" s="415"/>
      <c r="BD72" s="418"/>
      <c r="BE72" s="421"/>
      <c r="BF72" s="448"/>
      <c r="BG72" s="415"/>
      <c r="BH72" s="424"/>
      <c r="BI72" s="442"/>
      <c r="BJ72" s="11"/>
    </row>
    <row r="73" spans="1:63" x14ac:dyDescent="0.25">
      <c r="A73" s="412"/>
      <c r="B73" s="412"/>
      <c r="C73" s="412"/>
      <c r="D73" s="412"/>
      <c r="E73" s="427"/>
      <c r="F73" s="430"/>
      <c r="G73" s="433"/>
      <c r="H73" s="84" t="s">
        <v>27</v>
      </c>
      <c r="I73" s="28"/>
      <c r="J73" s="28"/>
      <c r="K73" s="28"/>
      <c r="L73" s="28"/>
      <c r="M73" s="28"/>
      <c r="N73" s="28"/>
      <c r="O73" s="62"/>
      <c r="P73" s="28"/>
      <c r="Q73" s="28"/>
      <c r="R73" s="28"/>
      <c r="S73" s="28"/>
      <c r="T73" s="28"/>
      <c r="U73" s="28"/>
      <c r="V73" s="62"/>
      <c r="W73" s="28"/>
      <c r="X73" s="28"/>
      <c r="Y73" s="28"/>
      <c r="Z73" s="28"/>
      <c r="AA73" s="49"/>
      <c r="AB73" s="28"/>
      <c r="AC73" s="62"/>
      <c r="AD73" s="28"/>
      <c r="AE73" s="28"/>
      <c r="AF73" s="28"/>
      <c r="AG73" s="28"/>
      <c r="AH73" s="28"/>
      <c r="AI73" s="28"/>
      <c r="AJ73" s="62"/>
      <c r="AK73" s="38"/>
      <c r="AL73" s="28"/>
      <c r="AM73" s="28"/>
      <c r="AN73" s="40"/>
      <c r="AO73" s="41"/>
      <c r="AP73" s="436"/>
      <c r="AQ73" s="33">
        <f>SUM(I73:AM73)</f>
        <v>0</v>
      </c>
      <c r="AR73" s="42"/>
      <c r="AS73" s="42"/>
      <c r="AT73" s="42"/>
      <c r="AU73" s="42"/>
      <c r="AV73" s="42"/>
      <c r="AW73" s="33">
        <f>AQ73*2</f>
        <v>0</v>
      </c>
      <c r="AX73" s="42">
        <f>AQ73*G71*2</f>
        <v>0</v>
      </c>
      <c r="AY73" s="415"/>
      <c r="AZ73" s="439"/>
      <c r="BA73" s="442"/>
      <c r="BB73" s="415"/>
      <c r="BC73" s="415"/>
      <c r="BD73" s="418"/>
      <c r="BE73" s="421"/>
      <c r="BF73" s="448"/>
      <c r="BG73" s="415"/>
      <c r="BH73" s="424"/>
      <c r="BI73" s="442"/>
      <c r="BJ73" s="11"/>
    </row>
    <row r="74" spans="1:63" ht="15.75" thickBot="1" x14ac:dyDescent="0.3">
      <c r="A74" s="413"/>
      <c r="B74" s="413"/>
      <c r="C74" s="413"/>
      <c r="D74" s="413"/>
      <c r="E74" s="428"/>
      <c r="F74" s="431"/>
      <c r="G74" s="434"/>
      <c r="H74" s="85"/>
      <c r="I74" s="44"/>
      <c r="J74" s="44"/>
      <c r="K74" s="44"/>
      <c r="L74" s="44"/>
      <c r="M74" s="44"/>
      <c r="N74" s="44"/>
      <c r="O74" s="63"/>
      <c r="P74" s="44"/>
      <c r="Q74" s="44"/>
      <c r="R74" s="44"/>
      <c r="S74" s="44"/>
      <c r="T74" s="44"/>
      <c r="U74" s="44"/>
      <c r="V74" s="63"/>
      <c r="W74" s="44"/>
      <c r="X74" s="44"/>
      <c r="Y74" s="44"/>
      <c r="Z74" s="44"/>
      <c r="AA74" s="44"/>
      <c r="AB74" s="44"/>
      <c r="AC74" s="63"/>
      <c r="AD74" s="44"/>
      <c r="AE74" s="44"/>
      <c r="AF74" s="44"/>
      <c r="AG74" s="44"/>
      <c r="AH74" s="44"/>
      <c r="AI74" s="44"/>
      <c r="AJ74" s="63"/>
      <c r="AK74" s="44"/>
      <c r="AL74" s="44"/>
      <c r="AM74" s="44"/>
      <c r="AN74" s="46" t="s">
        <v>28</v>
      </c>
      <c r="AO74" s="47">
        <f>AO71+AO72</f>
        <v>0</v>
      </c>
      <c r="AP74" s="437"/>
      <c r="AQ74" s="48"/>
      <c r="AR74" s="48"/>
      <c r="AS74" s="48"/>
      <c r="AT74" s="47"/>
      <c r="AU74" s="48"/>
      <c r="AV74" s="48"/>
      <c r="AW74" s="48"/>
      <c r="AX74" s="48"/>
      <c r="AY74" s="416"/>
      <c r="AZ74" s="440"/>
      <c r="BA74" s="443"/>
      <c r="BB74" s="416"/>
      <c r="BC74" s="416"/>
      <c r="BD74" s="419"/>
      <c r="BE74" s="422"/>
      <c r="BF74" s="449"/>
      <c r="BG74" s="416"/>
      <c r="BH74" s="425"/>
      <c r="BI74" s="443"/>
      <c r="BJ74" s="11"/>
    </row>
    <row r="75" spans="1:63" ht="16.5" thickTop="1" thickBot="1" x14ac:dyDescent="0.3">
      <c r="A75" s="411"/>
      <c r="B75" s="411"/>
      <c r="C75" s="411"/>
      <c r="D75" s="411"/>
      <c r="E75" s="426"/>
      <c r="F75" s="429"/>
      <c r="G75" s="432">
        <f>F75/225</f>
        <v>0</v>
      </c>
      <c r="H75" s="82" t="s">
        <v>25</v>
      </c>
      <c r="I75" s="21"/>
      <c r="J75" s="20"/>
      <c r="K75" s="20"/>
      <c r="L75" s="20"/>
      <c r="M75" s="20"/>
      <c r="N75" s="20"/>
      <c r="O75" s="60"/>
      <c r="P75" s="20"/>
      <c r="Q75" s="20"/>
      <c r="R75" s="20"/>
      <c r="S75" s="20"/>
      <c r="T75" s="20"/>
      <c r="U75" s="20"/>
      <c r="V75" s="60"/>
      <c r="W75" s="20"/>
      <c r="X75" s="20"/>
      <c r="Y75" s="20"/>
      <c r="Z75" s="20"/>
      <c r="AA75" s="24"/>
      <c r="AB75" s="20"/>
      <c r="AC75" s="60"/>
      <c r="AD75" s="20"/>
      <c r="AE75" s="20"/>
      <c r="AF75" s="20"/>
      <c r="AG75" s="20"/>
      <c r="AH75" s="20"/>
      <c r="AI75" s="20"/>
      <c r="AJ75" s="60"/>
      <c r="AK75" s="20"/>
      <c r="AL75" s="20"/>
      <c r="AM75" s="20"/>
      <c r="AN75" s="20"/>
      <c r="AO75" s="20">
        <f>COUNTIF(I75:AM75,"&gt;0")</f>
        <v>0</v>
      </c>
      <c r="AP75" s="435"/>
      <c r="AQ75" s="25">
        <f>SUM(I75:AM75)/7.5</f>
        <v>0</v>
      </c>
      <c r="AR75" s="25">
        <f>COUNTIF(I75:AM75,"h")</f>
        <v>0</v>
      </c>
      <c r="AS75" s="25">
        <f>COUNTIF(I75:AM75,"ik")</f>
        <v>0</v>
      </c>
      <c r="AT75" s="25">
        <f>COUNTIF(I75:AN75,"İZ")</f>
        <v>0</v>
      </c>
      <c r="AU75" s="25">
        <f>COUNTIF(J75:AN75,"R")</f>
        <v>0</v>
      </c>
      <c r="AV75" s="25">
        <f>COUNTIF(K75:AO75,"y")</f>
        <v>0</v>
      </c>
      <c r="AW75" s="25">
        <f>IF((AQ75+AR75+AS75+AT75)&gt;30,30,(AQ75+AR75+AS75+AT75))</f>
        <v>0</v>
      </c>
      <c r="AX75" s="25">
        <f>(AW75)*G75*7.5</f>
        <v>0</v>
      </c>
      <c r="AY75" s="444"/>
      <c r="AZ75" s="438">
        <f>SUM(AX75:AX77)+AY75</f>
        <v>0</v>
      </c>
      <c r="BA75" s="441"/>
      <c r="BB75" s="414">
        <v>0</v>
      </c>
      <c r="BC75" s="414"/>
      <c r="BD75" s="417"/>
      <c r="BE75" s="420">
        <f>AZ75-BA75-BB75-BC75+BD75</f>
        <v>0</v>
      </c>
      <c r="BF75" s="423"/>
      <c r="BG75" s="414"/>
      <c r="BH75" s="423"/>
      <c r="BI75" s="441"/>
      <c r="BJ75" s="11"/>
      <c r="BK75" s="11"/>
    </row>
    <row r="76" spans="1:63" ht="15.75" thickTop="1" x14ac:dyDescent="0.25">
      <c r="A76" s="412"/>
      <c r="B76" s="412"/>
      <c r="C76" s="412"/>
      <c r="D76" s="412"/>
      <c r="E76" s="427"/>
      <c r="F76" s="430"/>
      <c r="G76" s="433"/>
      <c r="H76" s="83" t="s">
        <v>26</v>
      </c>
      <c r="I76" s="27"/>
      <c r="J76" s="27"/>
      <c r="K76" s="27"/>
      <c r="L76" s="27"/>
      <c r="M76" s="27"/>
      <c r="N76" s="27"/>
      <c r="O76" s="61"/>
      <c r="P76" s="27"/>
      <c r="Q76" s="27"/>
      <c r="R76" s="27"/>
      <c r="S76" s="27"/>
      <c r="T76" s="27"/>
      <c r="U76" s="27"/>
      <c r="V76" s="61"/>
      <c r="W76" s="27"/>
      <c r="X76" s="27"/>
      <c r="Y76" s="27"/>
      <c r="Z76" s="27"/>
      <c r="AA76" s="27"/>
      <c r="AB76" s="27"/>
      <c r="AC76" s="61"/>
      <c r="AD76" s="27"/>
      <c r="AE76" s="27"/>
      <c r="AF76" s="27"/>
      <c r="AG76" s="27"/>
      <c r="AH76" s="27"/>
      <c r="AI76" s="27"/>
      <c r="AJ76" s="61"/>
      <c r="AK76" s="30"/>
      <c r="AL76" s="27"/>
      <c r="AM76" s="27"/>
      <c r="AN76" s="32"/>
      <c r="AO76" s="20">
        <f>COUNTIF(I76:AM76,"&gt;7")</f>
        <v>0</v>
      </c>
      <c r="AP76" s="436"/>
      <c r="AQ76" s="33">
        <f>SUM(I76:AM76)</f>
        <v>0</v>
      </c>
      <c r="AR76" s="33"/>
      <c r="AS76" s="33"/>
      <c r="AT76" s="33"/>
      <c r="AU76" s="33"/>
      <c r="AV76" s="33"/>
      <c r="AW76" s="33">
        <f>AQ76*1.5</f>
        <v>0</v>
      </c>
      <c r="AX76" s="33">
        <f>AQ76*G75*1.5</f>
        <v>0</v>
      </c>
      <c r="AY76" s="445"/>
      <c r="AZ76" s="439"/>
      <c r="BA76" s="442"/>
      <c r="BB76" s="415"/>
      <c r="BC76" s="415"/>
      <c r="BD76" s="418"/>
      <c r="BE76" s="421"/>
      <c r="BF76" s="424"/>
      <c r="BG76" s="415"/>
      <c r="BH76" s="424"/>
      <c r="BI76" s="442"/>
      <c r="BJ76" s="11"/>
    </row>
    <row r="77" spans="1:63" x14ac:dyDescent="0.25">
      <c r="A77" s="412"/>
      <c r="B77" s="412"/>
      <c r="C77" s="412"/>
      <c r="D77" s="412"/>
      <c r="E77" s="427"/>
      <c r="F77" s="430"/>
      <c r="G77" s="433"/>
      <c r="H77" s="84" t="s">
        <v>27</v>
      </c>
      <c r="I77" s="28"/>
      <c r="J77" s="28"/>
      <c r="K77" s="28"/>
      <c r="L77" s="28"/>
      <c r="M77" s="28"/>
      <c r="N77" s="28"/>
      <c r="O77" s="62"/>
      <c r="P77" s="28"/>
      <c r="Q77" s="28"/>
      <c r="R77" s="28"/>
      <c r="S77" s="28"/>
      <c r="T77" s="28"/>
      <c r="U77" s="28"/>
      <c r="V77" s="62"/>
      <c r="W77" s="28"/>
      <c r="X77" s="28"/>
      <c r="Y77" s="28"/>
      <c r="Z77" s="28"/>
      <c r="AA77" s="28"/>
      <c r="AB77" s="28"/>
      <c r="AC77" s="62"/>
      <c r="AD77" s="28"/>
      <c r="AE77" s="28"/>
      <c r="AF77" s="28"/>
      <c r="AG77" s="28"/>
      <c r="AH77" s="28"/>
      <c r="AI77" s="28"/>
      <c r="AJ77" s="62"/>
      <c r="AK77" s="38"/>
      <c r="AL77" s="28"/>
      <c r="AM77" s="28"/>
      <c r="AN77" s="40"/>
      <c r="AO77" s="41"/>
      <c r="AP77" s="436"/>
      <c r="AQ77" s="33">
        <f>SUM(I77:AM77)</f>
        <v>0</v>
      </c>
      <c r="AR77" s="42"/>
      <c r="AS77" s="42"/>
      <c r="AT77" s="42"/>
      <c r="AU77" s="42"/>
      <c r="AV77" s="42"/>
      <c r="AW77" s="33">
        <f>AQ77*2</f>
        <v>0</v>
      </c>
      <c r="AX77" s="42">
        <f>AQ77*G75*2</f>
        <v>0</v>
      </c>
      <c r="AY77" s="445"/>
      <c r="AZ77" s="439"/>
      <c r="BA77" s="442"/>
      <c r="BB77" s="415"/>
      <c r="BC77" s="415"/>
      <c r="BD77" s="418"/>
      <c r="BE77" s="421"/>
      <c r="BF77" s="424"/>
      <c r="BG77" s="415"/>
      <c r="BH77" s="424"/>
      <c r="BI77" s="442"/>
      <c r="BJ77" s="11"/>
    </row>
    <row r="78" spans="1:63" ht="15.75" thickBot="1" x14ac:dyDescent="0.3">
      <c r="A78" s="413"/>
      <c r="B78" s="413"/>
      <c r="C78" s="413"/>
      <c r="D78" s="413"/>
      <c r="E78" s="428"/>
      <c r="F78" s="431"/>
      <c r="G78" s="434"/>
      <c r="H78" s="85"/>
      <c r="I78" s="44"/>
      <c r="J78" s="44"/>
      <c r="K78" s="44"/>
      <c r="L78" s="44"/>
      <c r="M78" s="44"/>
      <c r="N78" s="44"/>
      <c r="O78" s="63"/>
      <c r="P78" s="44"/>
      <c r="Q78" s="44"/>
      <c r="R78" s="44"/>
      <c r="S78" s="44"/>
      <c r="T78" s="44"/>
      <c r="U78" s="44"/>
      <c r="V78" s="63"/>
      <c r="W78" s="44"/>
      <c r="X78" s="44"/>
      <c r="Y78" s="44"/>
      <c r="Z78" s="44"/>
      <c r="AA78" s="44"/>
      <c r="AB78" s="44"/>
      <c r="AC78" s="63"/>
      <c r="AD78" s="44"/>
      <c r="AE78" s="44"/>
      <c r="AF78" s="44"/>
      <c r="AG78" s="44"/>
      <c r="AH78" s="44"/>
      <c r="AI78" s="44"/>
      <c r="AJ78" s="63"/>
      <c r="AK78" s="44"/>
      <c r="AL78" s="44"/>
      <c r="AM78" s="44"/>
      <c r="AN78" s="46" t="s">
        <v>28</v>
      </c>
      <c r="AO78" s="47">
        <f>AO75+AO76</f>
        <v>0</v>
      </c>
      <c r="AP78" s="437"/>
      <c r="AQ78" s="48"/>
      <c r="AR78" s="48"/>
      <c r="AS78" s="48"/>
      <c r="AT78" s="47"/>
      <c r="AU78" s="48"/>
      <c r="AV78" s="48"/>
      <c r="AW78" s="48"/>
      <c r="AX78" s="48"/>
      <c r="AY78" s="446"/>
      <c r="AZ78" s="440"/>
      <c r="BA78" s="443"/>
      <c r="BB78" s="416"/>
      <c r="BC78" s="416"/>
      <c r="BD78" s="419"/>
      <c r="BE78" s="422"/>
      <c r="BF78" s="425"/>
      <c r="BG78" s="416"/>
      <c r="BH78" s="425"/>
      <c r="BI78" s="443"/>
      <c r="BJ78" s="11"/>
    </row>
    <row r="79" spans="1:63" ht="16.5" thickTop="1" thickBot="1" x14ac:dyDescent="0.3">
      <c r="A79" s="411"/>
      <c r="B79" s="411"/>
      <c r="C79" s="411"/>
      <c r="D79" s="411"/>
      <c r="E79" s="426"/>
      <c r="F79" s="429"/>
      <c r="G79" s="432">
        <f>F79/225</f>
        <v>0</v>
      </c>
      <c r="H79" s="82" t="s">
        <v>25</v>
      </c>
      <c r="I79" s="21"/>
      <c r="J79" s="20"/>
      <c r="K79" s="20"/>
      <c r="L79" s="20"/>
      <c r="M79" s="20"/>
      <c r="N79" s="20"/>
      <c r="O79" s="60"/>
      <c r="P79" s="20"/>
      <c r="Q79" s="20"/>
      <c r="R79" s="20"/>
      <c r="S79" s="20"/>
      <c r="T79" s="20"/>
      <c r="U79" s="20"/>
      <c r="V79" s="60"/>
      <c r="W79" s="20"/>
      <c r="X79" s="20"/>
      <c r="Y79" s="20"/>
      <c r="Z79" s="20"/>
      <c r="AA79" s="24"/>
      <c r="AB79" s="20"/>
      <c r="AC79" s="60"/>
      <c r="AD79" s="20"/>
      <c r="AE79" s="20"/>
      <c r="AF79" s="20"/>
      <c r="AG79" s="20"/>
      <c r="AH79" s="20"/>
      <c r="AI79" s="20"/>
      <c r="AJ79" s="60"/>
      <c r="AK79" s="20"/>
      <c r="AL79" s="20"/>
      <c r="AM79" s="20"/>
      <c r="AN79" s="20"/>
      <c r="AO79" s="20">
        <f>COUNTIF(I79:AM79,"&gt;0")</f>
        <v>0</v>
      </c>
      <c r="AP79" s="435"/>
      <c r="AQ79" s="25">
        <f>SUM(I79:AM79)/7.5</f>
        <v>0</v>
      </c>
      <c r="AR79" s="25">
        <f>COUNTIF(I79:AM79,"h")</f>
        <v>0</v>
      </c>
      <c r="AS79" s="25">
        <f>COUNTIF(I79:AM79,"ik")</f>
        <v>0</v>
      </c>
      <c r="AT79" s="25">
        <f>COUNTIF(I79:AN79,"İZ")</f>
        <v>0</v>
      </c>
      <c r="AU79" s="25">
        <f>COUNTIF(J79:AN79,"R")</f>
        <v>0</v>
      </c>
      <c r="AV79" s="25">
        <f>COUNTIF(K79:AO79,"y")</f>
        <v>0</v>
      </c>
      <c r="AW79" s="25">
        <f>IF((AQ79+AR79+AS79+AT79)&gt;30,30,(AQ79+AR79+AS79+AT79))</f>
        <v>0</v>
      </c>
      <c r="AX79" s="25">
        <f>(AW79)*G79*7.5</f>
        <v>0</v>
      </c>
      <c r="AY79" s="444"/>
      <c r="AZ79" s="438">
        <f>SUM(AX79:AX81)+AY79</f>
        <v>0</v>
      </c>
      <c r="BA79" s="441"/>
      <c r="BB79" s="414">
        <v>0</v>
      </c>
      <c r="BC79" s="414"/>
      <c r="BD79" s="417"/>
      <c r="BE79" s="420">
        <f>AZ79-BA79-BB79-BC79+BD79</f>
        <v>0</v>
      </c>
      <c r="BF79" s="423"/>
      <c r="BG79" s="414"/>
      <c r="BH79" s="423"/>
      <c r="BI79" s="441"/>
      <c r="BJ79" s="11"/>
      <c r="BK79" s="11"/>
    </row>
    <row r="80" spans="1:63" ht="15.75" thickTop="1" x14ac:dyDescent="0.25">
      <c r="A80" s="412"/>
      <c r="B80" s="412"/>
      <c r="C80" s="412"/>
      <c r="D80" s="412"/>
      <c r="E80" s="427"/>
      <c r="F80" s="430"/>
      <c r="G80" s="433"/>
      <c r="H80" s="83" t="s">
        <v>26</v>
      </c>
      <c r="I80" s="27"/>
      <c r="J80" s="27"/>
      <c r="K80" s="27"/>
      <c r="L80" s="27"/>
      <c r="M80" s="27"/>
      <c r="N80" s="27"/>
      <c r="O80" s="61"/>
      <c r="P80" s="27"/>
      <c r="Q80" s="27"/>
      <c r="R80" s="27"/>
      <c r="S80" s="27"/>
      <c r="T80" s="27"/>
      <c r="U80" s="27"/>
      <c r="V80" s="61"/>
      <c r="W80" s="27"/>
      <c r="X80" s="27"/>
      <c r="Y80" s="27"/>
      <c r="Z80" s="27"/>
      <c r="AA80" s="27"/>
      <c r="AB80" s="27"/>
      <c r="AC80" s="61"/>
      <c r="AD80" s="27"/>
      <c r="AE80" s="27"/>
      <c r="AF80" s="27"/>
      <c r="AG80" s="27"/>
      <c r="AH80" s="27"/>
      <c r="AI80" s="27"/>
      <c r="AJ80" s="61"/>
      <c r="AK80" s="30"/>
      <c r="AL80" s="27"/>
      <c r="AM80" s="27"/>
      <c r="AN80" s="32"/>
      <c r="AO80" s="20">
        <f>COUNTIF(I80:AM80,"&gt;7")</f>
        <v>0</v>
      </c>
      <c r="AP80" s="436"/>
      <c r="AQ80" s="33">
        <f>SUM(I80:AM80)</f>
        <v>0</v>
      </c>
      <c r="AR80" s="33"/>
      <c r="AS80" s="33"/>
      <c r="AT80" s="33"/>
      <c r="AU80" s="33"/>
      <c r="AV80" s="33"/>
      <c r="AW80" s="33">
        <f>AQ80*1.5</f>
        <v>0</v>
      </c>
      <c r="AX80" s="33">
        <f>AQ80*G79*1.5</f>
        <v>0</v>
      </c>
      <c r="AY80" s="445"/>
      <c r="AZ80" s="439"/>
      <c r="BA80" s="442"/>
      <c r="BB80" s="415"/>
      <c r="BC80" s="415"/>
      <c r="BD80" s="418"/>
      <c r="BE80" s="421"/>
      <c r="BF80" s="424"/>
      <c r="BG80" s="415"/>
      <c r="BH80" s="424"/>
      <c r="BI80" s="442"/>
      <c r="BJ80" s="11"/>
    </row>
    <row r="81" spans="1:63" x14ac:dyDescent="0.25">
      <c r="A81" s="412"/>
      <c r="B81" s="412"/>
      <c r="C81" s="412"/>
      <c r="D81" s="412"/>
      <c r="E81" s="427"/>
      <c r="F81" s="430"/>
      <c r="G81" s="433"/>
      <c r="H81" s="84" t="s">
        <v>27</v>
      </c>
      <c r="I81" s="28"/>
      <c r="J81" s="28"/>
      <c r="K81" s="28"/>
      <c r="L81" s="28"/>
      <c r="M81" s="28"/>
      <c r="N81" s="28"/>
      <c r="O81" s="62"/>
      <c r="P81" s="28"/>
      <c r="Q81" s="28"/>
      <c r="R81" s="28"/>
      <c r="S81" s="28"/>
      <c r="T81" s="28"/>
      <c r="U81" s="28"/>
      <c r="V81" s="62"/>
      <c r="W81" s="28"/>
      <c r="X81" s="28"/>
      <c r="Y81" s="28"/>
      <c r="Z81" s="28"/>
      <c r="AA81" s="28"/>
      <c r="AB81" s="28"/>
      <c r="AC81" s="62"/>
      <c r="AD81" s="28"/>
      <c r="AE81" s="28"/>
      <c r="AF81" s="28"/>
      <c r="AG81" s="28"/>
      <c r="AH81" s="28"/>
      <c r="AI81" s="28"/>
      <c r="AJ81" s="62"/>
      <c r="AK81" s="38"/>
      <c r="AL81" s="28"/>
      <c r="AM81" s="28"/>
      <c r="AN81" s="40"/>
      <c r="AO81" s="41"/>
      <c r="AP81" s="436"/>
      <c r="AQ81" s="33">
        <f>SUM(I81:AM81)</f>
        <v>0</v>
      </c>
      <c r="AR81" s="42"/>
      <c r="AS81" s="42"/>
      <c r="AT81" s="42"/>
      <c r="AU81" s="42"/>
      <c r="AV81" s="42"/>
      <c r="AW81" s="33">
        <f>AQ81*2</f>
        <v>0</v>
      </c>
      <c r="AX81" s="42">
        <f>AQ81*G79*2</f>
        <v>0</v>
      </c>
      <c r="AY81" s="445"/>
      <c r="AZ81" s="439"/>
      <c r="BA81" s="442"/>
      <c r="BB81" s="415"/>
      <c r="BC81" s="415"/>
      <c r="BD81" s="418"/>
      <c r="BE81" s="421"/>
      <c r="BF81" s="424"/>
      <c r="BG81" s="415"/>
      <c r="BH81" s="424"/>
      <c r="BI81" s="442"/>
      <c r="BJ81" s="11"/>
    </row>
    <row r="82" spans="1:63" ht="15.75" thickBot="1" x14ac:dyDescent="0.3">
      <c r="A82" s="413"/>
      <c r="B82" s="413"/>
      <c r="C82" s="413"/>
      <c r="D82" s="413"/>
      <c r="E82" s="428"/>
      <c r="F82" s="431"/>
      <c r="G82" s="434"/>
      <c r="H82" s="85"/>
      <c r="I82" s="44"/>
      <c r="J82" s="44"/>
      <c r="K82" s="44"/>
      <c r="L82" s="44"/>
      <c r="M82" s="44"/>
      <c r="N82" s="44"/>
      <c r="O82" s="63"/>
      <c r="P82" s="44"/>
      <c r="Q82" s="44"/>
      <c r="R82" s="44"/>
      <c r="S82" s="44"/>
      <c r="T82" s="44"/>
      <c r="U82" s="44"/>
      <c r="V82" s="63"/>
      <c r="W82" s="44"/>
      <c r="X82" s="44"/>
      <c r="Y82" s="44"/>
      <c r="Z82" s="44"/>
      <c r="AA82" s="44"/>
      <c r="AB82" s="44"/>
      <c r="AC82" s="63"/>
      <c r="AD82" s="44"/>
      <c r="AE82" s="44"/>
      <c r="AF82" s="44"/>
      <c r="AG82" s="44"/>
      <c r="AH82" s="44"/>
      <c r="AI82" s="44"/>
      <c r="AJ82" s="63"/>
      <c r="AK82" s="44"/>
      <c r="AL82" s="44"/>
      <c r="AM82" s="44"/>
      <c r="AN82" s="46" t="s">
        <v>28</v>
      </c>
      <c r="AO82" s="47">
        <f>AO79+AO80</f>
        <v>0</v>
      </c>
      <c r="AP82" s="437"/>
      <c r="AQ82" s="48"/>
      <c r="AR82" s="48"/>
      <c r="AS82" s="48"/>
      <c r="AT82" s="47"/>
      <c r="AU82" s="48"/>
      <c r="AV82" s="48"/>
      <c r="AW82" s="48"/>
      <c r="AX82" s="48"/>
      <c r="AY82" s="446"/>
      <c r="AZ82" s="440"/>
      <c r="BA82" s="443"/>
      <c r="BB82" s="416"/>
      <c r="BC82" s="416"/>
      <c r="BD82" s="419"/>
      <c r="BE82" s="422"/>
      <c r="BF82" s="425"/>
      <c r="BG82" s="416"/>
      <c r="BH82" s="425"/>
      <c r="BI82" s="443"/>
      <c r="BJ82" s="11"/>
    </row>
    <row r="83" spans="1:63" ht="16.5" thickTop="1" thickBot="1" x14ac:dyDescent="0.3">
      <c r="A83" s="411"/>
      <c r="B83" s="411"/>
      <c r="C83" s="411"/>
      <c r="D83" s="411"/>
      <c r="E83" s="426"/>
      <c r="F83" s="429"/>
      <c r="G83" s="432">
        <f>F83/210</f>
        <v>0</v>
      </c>
      <c r="H83" s="82" t="s">
        <v>25</v>
      </c>
      <c r="I83" s="20"/>
      <c r="J83" s="20"/>
      <c r="K83" s="20"/>
      <c r="L83" s="20"/>
      <c r="M83" s="20"/>
      <c r="N83" s="20"/>
      <c r="O83" s="60"/>
      <c r="P83" s="20"/>
      <c r="Q83" s="20"/>
      <c r="R83" s="20"/>
      <c r="S83" s="20"/>
      <c r="T83" s="20"/>
      <c r="U83" s="20"/>
      <c r="V83" s="60"/>
      <c r="W83" s="20"/>
      <c r="X83" s="20"/>
      <c r="Y83" s="20"/>
      <c r="Z83" s="20"/>
      <c r="AA83" s="20"/>
      <c r="AB83" s="20"/>
      <c r="AC83" s="60"/>
      <c r="AD83" s="20"/>
      <c r="AE83" s="20"/>
      <c r="AF83" s="20"/>
      <c r="AG83" s="20"/>
      <c r="AH83" s="20"/>
      <c r="AI83" s="20"/>
      <c r="AJ83" s="67"/>
      <c r="AK83" s="20"/>
      <c r="AL83" s="20"/>
      <c r="AM83" s="20"/>
      <c r="AN83" s="20"/>
      <c r="AO83" s="20">
        <f>COUNTIF(I83:AM83,"&gt;0")</f>
        <v>0</v>
      </c>
      <c r="AP83" s="435"/>
      <c r="AQ83" s="25">
        <f>SUM(I83:AM83)/7.5</f>
        <v>0</v>
      </c>
      <c r="AR83" s="25">
        <f>COUNTIF(I83:AM83,"h")</f>
        <v>0</v>
      </c>
      <c r="AS83" s="25">
        <f>COUNTIF(I83:AM83,"ik")</f>
        <v>0</v>
      </c>
      <c r="AT83" s="25">
        <f>COUNTIF(I83:AN83,"İZ")</f>
        <v>0</v>
      </c>
      <c r="AU83" s="25">
        <f>COUNTIF(J83:AN83,"R")</f>
        <v>0</v>
      </c>
      <c r="AV83" s="25">
        <f>COUNTIF(K83:AO83,"y")</f>
        <v>0</v>
      </c>
      <c r="AW83" s="25">
        <f>IF((AQ83+AR83+AS83+AT83)&gt;30,30,(AQ83+AR83+AS83+AT83))</f>
        <v>0</v>
      </c>
      <c r="AX83" s="25">
        <f>(AW83)*G83*7.5</f>
        <v>0</v>
      </c>
      <c r="AY83" s="414"/>
      <c r="AZ83" s="438">
        <f>SUM(AX83:AX85)+AY83</f>
        <v>0</v>
      </c>
      <c r="BA83" s="441"/>
      <c r="BB83" s="414">
        <v>0</v>
      </c>
      <c r="BC83" s="414"/>
      <c r="BD83" s="417"/>
      <c r="BE83" s="420">
        <f>AZ83-BA83-BB83-BC83+BD83</f>
        <v>0</v>
      </c>
      <c r="BF83" s="423"/>
      <c r="BG83" s="414"/>
      <c r="BH83" s="423"/>
      <c r="BI83" s="441"/>
      <c r="BJ83" s="11"/>
      <c r="BK83" s="11"/>
    </row>
    <row r="84" spans="1:63" ht="15.75" thickTop="1" x14ac:dyDescent="0.25">
      <c r="A84" s="412"/>
      <c r="B84" s="412"/>
      <c r="C84" s="412"/>
      <c r="D84" s="412"/>
      <c r="E84" s="427"/>
      <c r="F84" s="430"/>
      <c r="G84" s="433"/>
      <c r="H84" s="83" t="s">
        <v>26</v>
      </c>
      <c r="I84" s="27"/>
      <c r="J84" s="27"/>
      <c r="K84" s="27"/>
      <c r="L84" s="27"/>
      <c r="M84" s="27"/>
      <c r="N84" s="27"/>
      <c r="O84" s="61"/>
      <c r="P84" s="27"/>
      <c r="Q84" s="27"/>
      <c r="R84" s="27"/>
      <c r="S84" s="27"/>
      <c r="T84" s="27"/>
      <c r="U84" s="27"/>
      <c r="V84" s="61"/>
      <c r="W84" s="27"/>
      <c r="X84" s="27"/>
      <c r="Y84" s="27"/>
      <c r="Z84" s="27"/>
      <c r="AA84" s="27"/>
      <c r="AB84" s="27"/>
      <c r="AC84" s="61"/>
      <c r="AD84" s="27"/>
      <c r="AE84" s="27"/>
      <c r="AF84" s="27"/>
      <c r="AG84" s="27"/>
      <c r="AH84" s="27"/>
      <c r="AI84" s="27"/>
      <c r="AJ84" s="61"/>
      <c r="AK84" s="27"/>
      <c r="AL84" s="27"/>
      <c r="AM84" s="27"/>
      <c r="AN84" s="32"/>
      <c r="AO84" s="20">
        <f>COUNTIF(I84:AM84,"&gt;7")</f>
        <v>0</v>
      </c>
      <c r="AP84" s="436"/>
      <c r="AQ84" s="33">
        <f>SUM(I84:AM84)</f>
        <v>0</v>
      </c>
      <c r="AR84" s="33"/>
      <c r="AS84" s="33"/>
      <c r="AT84" s="33"/>
      <c r="AU84" s="33"/>
      <c r="AV84" s="33"/>
      <c r="AW84" s="33">
        <f>AQ84*1.5</f>
        <v>0</v>
      </c>
      <c r="AX84" s="33">
        <f>AQ84*G83*1.5</f>
        <v>0</v>
      </c>
      <c r="AY84" s="415"/>
      <c r="AZ84" s="439"/>
      <c r="BA84" s="442"/>
      <c r="BB84" s="415"/>
      <c r="BC84" s="415"/>
      <c r="BD84" s="418"/>
      <c r="BE84" s="421"/>
      <c r="BF84" s="424"/>
      <c r="BG84" s="415"/>
      <c r="BH84" s="424"/>
      <c r="BI84" s="442"/>
      <c r="BJ84" s="11"/>
    </row>
    <row r="85" spans="1:63" x14ac:dyDescent="0.25">
      <c r="A85" s="412"/>
      <c r="B85" s="412"/>
      <c r="C85" s="412"/>
      <c r="D85" s="412"/>
      <c r="E85" s="427"/>
      <c r="F85" s="430"/>
      <c r="G85" s="433"/>
      <c r="H85" s="84" t="s">
        <v>27</v>
      </c>
      <c r="I85" s="28"/>
      <c r="J85" s="28"/>
      <c r="K85" s="28"/>
      <c r="L85" s="28"/>
      <c r="M85" s="28"/>
      <c r="N85" s="28"/>
      <c r="O85" s="62"/>
      <c r="P85" s="28"/>
      <c r="Q85" s="28"/>
      <c r="R85" s="28"/>
      <c r="S85" s="28"/>
      <c r="T85" s="28"/>
      <c r="U85" s="28"/>
      <c r="V85" s="62"/>
      <c r="W85" s="28"/>
      <c r="X85" s="28"/>
      <c r="Y85" s="28"/>
      <c r="Z85" s="28"/>
      <c r="AA85" s="28"/>
      <c r="AB85" s="28"/>
      <c r="AC85" s="62"/>
      <c r="AD85" s="28"/>
      <c r="AE85" s="28"/>
      <c r="AF85" s="28"/>
      <c r="AG85" s="28"/>
      <c r="AH85" s="28"/>
      <c r="AI85" s="28"/>
      <c r="AJ85" s="62"/>
      <c r="AK85" s="28"/>
      <c r="AL85" s="28"/>
      <c r="AM85" s="28"/>
      <c r="AN85" s="40"/>
      <c r="AO85" s="41"/>
      <c r="AP85" s="436"/>
      <c r="AQ85" s="33">
        <f>SUM(I85:AM85)</f>
        <v>0</v>
      </c>
      <c r="AR85" s="42"/>
      <c r="AS85" s="42"/>
      <c r="AT85" s="42"/>
      <c r="AU85" s="42"/>
      <c r="AV85" s="42"/>
      <c r="AW85" s="33">
        <f>AQ85*2</f>
        <v>0</v>
      </c>
      <c r="AX85" s="42">
        <f>AQ85*G83*2</f>
        <v>0</v>
      </c>
      <c r="AY85" s="415"/>
      <c r="AZ85" s="439"/>
      <c r="BA85" s="442"/>
      <c r="BB85" s="415"/>
      <c r="BC85" s="415"/>
      <c r="BD85" s="418"/>
      <c r="BE85" s="421"/>
      <c r="BF85" s="424"/>
      <c r="BG85" s="415"/>
      <c r="BH85" s="424"/>
      <c r="BI85" s="442"/>
      <c r="BJ85" s="11"/>
    </row>
    <row r="86" spans="1:63" ht="15.75" thickBot="1" x14ac:dyDescent="0.3">
      <c r="A86" s="413"/>
      <c r="B86" s="413"/>
      <c r="C86" s="413"/>
      <c r="D86" s="413"/>
      <c r="E86" s="428"/>
      <c r="F86" s="431"/>
      <c r="G86" s="434"/>
      <c r="H86" s="85"/>
      <c r="I86" s="44"/>
      <c r="J86" s="44"/>
      <c r="K86" s="44"/>
      <c r="L86" s="44"/>
      <c r="M86" s="44"/>
      <c r="N86" s="44"/>
      <c r="O86" s="63"/>
      <c r="P86" s="44"/>
      <c r="Q86" s="44"/>
      <c r="R86" s="44"/>
      <c r="S86" s="44"/>
      <c r="T86" s="44"/>
      <c r="U86" s="44"/>
      <c r="V86" s="63"/>
      <c r="W86" s="44"/>
      <c r="X86" s="44"/>
      <c r="Y86" s="44"/>
      <c r="Z86" s="44"/>
      <c r="AA86" s="44"/>
      <c r="AB86" s="44"/>
      <c r="AC86" s="63"/>
      <c r="AD86" s="44"/>
      <c r="AE86" s="44"/>
      <c r="AF86" s="44"/>
      <c r="AG86" s="44"/>
      <c r="AH86" s="44"/>
      <c r="AI86" s="44"/>
      <c r="AJ86" s="63"/>
      <c r="AK86" s="44"/>
      <c r="AL86" s="44"/>
      <c r="AM86" s="44"/>
      <c r="AN86" s="46" t="s">
        <v>28</v>
      </c>
      <c r="AO86" s="47">
        <f>AO83+AO84</f>
        <v>0</v>
      </c>
      <c r="AP86" s="437"/>
      <c r="AQ86" s="48"/>
      <c r="AR86" s="48"/>
      <c r="AS86" s="48"/>
      <c r="AT86" s="47"/>
      <c r="AU86" s="48"/>
      <c r="AV86" s="48"/>
      <c r="AW86" s="48"/>
      <c r="AX86" s="48"/>
      <c r="AY86" s="416"/>
      <c r="AZ86" s="440"/>
      <c r="BA86" s="443"/>
      <c r="BB86" s="416"/>
      <c r="BC86" s="416"/>
      <c r="BD86" s="419"/>
      <c r="BE86" s="422"/>
      <c r="BF86" s="425"/>
      <c r="BG86" s="416"/>
      <c r="BH86" s="425"/>
      <c r="BI86" s="443"/>
      <c r="BJ86" s="11"/>
    </row>
    <row r="87" spans="1:63" ht="16.5" thickTop="1" thickBot="1" x14ac:dyDescent="0.3">
      <c r="A87" s="411"/>
      <c r="B87" s="411"/>
      <c r="C87" s="411"/>
      <c r="D87" s="411"/>
      <c r="E87" s="426"/>
      <c r="F87" s="429"/>
      <c r="G87" s="432">
        <f>F87/210</f>
        <v>0</v>
      </c>
      <c r="H87" s="82" t="s">
        <v>25</v>
      </c>
      <c r="I87" s="20"/>
      <c r="J87" s="20"/>
      <c r="K87" s="20"/>
      <c r="L87" s="20"/>
      <c r="M87" s="20"/>
      <c r="N87" s="20"/>
      <c r="O87" s="60"/>
      <c r="P87" s="20"/>
      <c r="Q87" s="20"/>
      <c r="R87" s="20"/>
      <c r="S87" s="20"/>
      <c r="T87" s="20"/>
      <c r="U87" s="20"/>
      <c r="V87" s="60"/>
      <c r="W87" s="20"/>
      <c r="X87" s="20"/>
      <c r="Y87" s="20"/>
      <c r="Z87" s="20"/>
      <c r="AA87" s="20"/>
      <c r="AB87" s="20"/>
      <c r="AC87" s="60"/>
      <c r="AD87" s="20"/>
      <c r="AE87" s="20"/>
      <c r="AF87" s="20"/>
      <c r="AG87" s="20"/>
      <c r="AH87" s="20"/>
      <c r="AI87" s="20"/>
      <c r="AJ87" s="67"/>
      <c r="AK87" s="20"/>
      <c r="AL87" s="20"/>
      <c r="AM87" s="20"/>
      <c r="AN87" s="20"/>
      <c r="AO87" s="20">
        <f>COUNTIF(I87:AM87,"&gt;0")</f>
        <v>0</v>
      </c>
      <c r="AP87" s="435"/>
      <c r="AQ87" s="25">
        <f>SUM(I87:AM87)/7.5</f>
        <v>0</v>
      </c>
      <c r="AR87" s="25">
        <f>COUNTIF(I87:AM87,"h")</f>
        <v>0</v>
      </c>
      <c r="AS87" s="25">
        <f>COUNTIF(I87:AM87,"ik")</f>
        <v>0</v>
      </c>
      <c r="AT87" s="25">
        <f>COUNTIF(I87:AN87,"İZ")</f>
        <v>0</v>
      </c>
      <c r="AU87" s="25">
        <f>COUNTIF(J87:AN87,"R")</f>
        <v>0</v>
      </c>
      <c r="AV87" s="25">
        <f>COUNTIF(K87:AO87,"y")</f>
        <v>0</v>
      </c>
      <c r="AW87" s="25">
        <f>IF((AQ87+AR87+AS87+AT87)&gt;30,30,(AQ87+AR87+AS87+AT87))</f>
        <v>0</v>
      </c>
      <c r="AX87" s="25">
        <f>(AW87)*G87*7.5</f>
        <v>0</v>
      </c>
      <c r="AY87" s="414"/>
      <c r="AZ87" s="438">
        <f>SUM(AX87:AX89)+AY87</f>
        <v>0</v>
      </c>
      <c r="BA87" s="441"/>
      <c r="BB87" s="414">
        <v>0</v>
      </c>
      <c r="BC87" s="414"/>
      <c r="BD87" s="417"/>
      <c r="BE87" s="420">
        <f>AZ87-BA87-BB87-BC87+BD87</f>
        <v>0</v>
      </c>
      <c r="BF87" s="423"/>
      <c r="BG87" s="414"/>
      <c r="BH87" s="423"/>
      <c r="BI87" s="441"/>
      <c r="BJ87" s="11"/>
      <c r="BK87" s="11"/>
    </row>
    <row r="88" spans="1:63" ht="15.75" thickTop="1" x14ac:dyDescent="0.25">
      <c r="A88" s="412"/>
      <c r="B88" s="412"/>
      <c r="C88" s="412"/>
      <c r="D88" s="412"/>
      <c r="E88" s="427"/>
      <c r="F88" s="430"/>
      <c r="G88" s="433"/>
      <c r="H88" s="83" t="s">
        <v>26</v>
      </c>
      <c r="I88" s="27"/>
      <c r="J88" s="27"/>
      <c r="K88" s="27"/>
      <c r="L88" s="27"/>
      <c r="M88" s="27"/>
      <c r="N88" s="27"/>
      <c r="O88" s="61"/>
      <c r="P88" s="27"/>
      <c r="Q88" s="27"/>
      <c r="R88" s="27"/>
      <c r="S88" s="27"/>
      <c r="T88" s="27"/>
      <c r="U88" s="27"/>
      <c r="V88" s="61"/>
      <c r="W88" s="27"/>
      <c r="X88" s="27"/>
      <c r="Y88" s="27"/>
      <c r="Z88" s="27"/>
      <c r="AA88" s="27"/>
      <c r="AB88" s="27"/>
      <c r="AC88" s="61"/>
      <c r="AD88" s="27"/>
      <c r="AE88" s="27"/>
      <c r="AF88" s="27"/>
      <c r="AG88" s="27"/>
      <c r="AH88" s="27"/>
      <c r="AI88" s="27"/>
      <c r="AJ88" s="61"/>
      <c r="AK88" s="27"/>
      <c r="AL88" s="27"/>
      <c r="AM88" s="27"/>
      <c r="AN88" s="32"/>
      <c r="AO88" s="20">
        <f>COUNTIF(I88:AM88,"&gt;7")</f>
        <v>0</v>
      </c>
      <c r="AP88" s="436"/>
      <c r="AQ88" s="33">
        <f>SUM(I88:AM88)</f>
        <v>0</v>
      </c>
      <c r="AR88" s="33"/>
      <c r="AS88" s="33"/>
      <c r="AT88" s="33"/>
      <c r="AU88" s="33"/>
      <c r="AV88" s="33"/>
      <c r="AW88" s="33">
        <f>AQ88*1.5</f>
        <v>0</v>
      </c>
      <c r="AX88" s="33">
        <f>AQ88*G87*1.5</f>
        <v>0</v>
      </c>
      <c r="AY88" s="415"/>
      <c r="AZ88" s="439"/>
      <c r="BA88" s="442"/>
      <c r="BB88" s="415"/>
      <c r="BC88" s="415"/>
      <c r="BD88" s="418"/>
      <c r="BE88" s="421"/>
      <c r="BF88" s="424"/>
      <c r="BG88" s="415"/>
      <c r="BH88" s="424"/>
      <c r="BI88" s="442"/>
      <c r="BJ88" s="11"/>
    </row>
    <row r="89" spans="1:63" x14ac:dyDescent="0.25">
      <c r="A89" s="412"/>
      <c r="B89" s="412"/>
      <c r="C89" s="412"/>
      <c r="D89" s="412"/>
      <c r="E89" s="427"/>
      <c r="F89" s="430"/>
      <c r="G89" s="433"/>
      <c r="H89" s="84" t="s">
        <v>27</v>
      </c>
      <c r="I89" s="28"/>
      <c r="J89" s="28"/>
      <c r="K89" s="28"/>
      <c r="L89" s="28"/>
      <c r="M89" s="28"/>
      <c r="N89" s="28"/>
      <c r="O89" s="62"/>
      <c r="P89" s="28"/>
      <c r="Q89" s="28"/>
      <c r="R89" s="28"/>
      <c r="S89" s="28"/>
      <c r="T89" s="28"/>
      <c r="U89" s="28"/>
      <c r="V89" s="62"/>
      <c r="W89" s="28"/>
      <c r="X89" s="28"/>
      <c r="Y89" s="28"/>
      <c r="Z89" s="28"/>
      <c r="AA89" s="28"/>
      <c r="AB89" s="28"/>
      <c r="AC89" s="62"/>
      <c r="AD89" s="28"/>
      <c r="AE89" s="28"/>
      <c r="AF89" s="28"/>
      <c r="AG89" s="28"/>
      <c r="AH89" s="28"/>
      <c r="AI89" s="28"/>
      <c r="AJ89" s="62"/>
      <c r="AK89" s="28"/>
      <c r="AL89" s="28"/>
      <c r="AM89" s="28"/>
      <c r="AN89" s="40"/>
      <c r="AO89" s="41"/>
      <c r="AP89" s="436"/>
      <c r="AQ89" s="33">
        <f>SUM(I89:AM89)</f>
        <v>0</v>
      </c>
      <c r="AR89" s="42"/>
      <c r="AS89" s="42"/>
      <c r="AT89" s="42"/>
      <c r="AU89" s="42"/>
      <c r="AV89" s="42"/>
      <c r="AW89" s="33">
        <f>AQ89*2</f>
        <v>0</v>
      </c>
      <c r="AX89" s="42">
        <f>AQ89*G87*2</f>
        <v>0</v>
      </c>
      <c r="AY89" s="415"/>
      <c r="AZ89" s="439"/>
      <c r="BA89" s="442"/>
      <c r="BB89" s="415"/>
      <c r="BC89" s="415"/>
      <c r="BD89" s="418"/>
      <c r="BE89" s="421"/>
      <c r="BF89" s="424"/>
      <c r="BG89" s="415"/>
      <c r="BH89" s="424"/>
      <c r="BI89" s="442"/>
      <c r="BJ89" s="11"/>
    </row>
    <row r="90" spans="1:63" ht="15.75" thickBot="1" x14ac:dyDescent="0.3">
      <c r="A90" s="413"/>
      <c r="B90" s="413"/>
      <c r="C90" s="413"/>
      <c r="D90" s="413"/>
      <c r="E90" s="428"/>
      <c r="F90" s="431"/>
      <c r="G90" s="434"/>
      <c r="H90" s="85"/>
      <c r="I90" s="44"/>
      <c r="J90" s="44"/>
      <c r="K90" s="44"/>
      <c r="L90" s="44"/>
      <c r="M90" s="44"/>
      <c r="N90" s="44"/>
      <c r="O90" s="63"/>
      <c r="P90" s="44"/>
      <c r="Q90" s="44"/>
      <c r="R90" s="44"/>
      <c r="S90" s="44"/>
      <c r="T90" s="44"/>
      <c r="U90" s="44"/>
      <c r="V90" s="63"/>
      <c r="W90" s="44"/>
      <c r="X90" s="44"/>
      <c r="Y90" s="44"/>
      <c r="Z90" s="44"/>
      <c r="AA90" s="44"/>
      <c r="AB90" s="44"/>
      <c r="AC90" s="63"/>
      <c r="AD90" s="44"/>
      <c r="AE90" s="44"/>
      <c r="AF90" s="44"/>
      <c r="AG90" s="44"/>
      <c r="AH90" s="44"/>
      <c r="AI90" s="44"/>
      <c r="AJ90" s="63"/>
      <c r="AK90" s="44"/>
      <c r="AL90" s="44"/>
      <c r="AM90" s="44"/>
      <c r="AN90" s="46" t="s">
        <v>28</v>
      </c>
      <c r="AO90" s="47">
        <f>AO87+AO88</f>
        <v>0</v>
      </c>
      <c r="AP90" s="437"/>
      <c r="AQ90" s="48"/>
      <c r="AR90" s="48"/>
      <c r="AS90" s="48"/>
      <c r="AT90" s="47"/>
      <c r="AU90" s="48"/>
      <c r="AV90" s="48"/>
      <c r="AW90" s="48"/>
      <c r="AX90" s="48"/>
      <c r="AY90" s="416"/>
      <c r="AZ90" s="440"/>
      <c r="BA90" s="443"/>
      <c r="BB90" s="416"/>
      <c r="BC90" s="416"/>
      <c r="BD90" s="419"/>
      <c r="BE90" s="422"/>
      <c r="BF90" s="425"/>
      <c r="BG90" s="416"/>
      <c r="BH90" s="425"/>
      <c r="BI90" s="443"/>
      <c r="BJ90" s="11"/>
    </row>
    <row r="91" spans="1:63" ht="15.75" thickTop="1" x14ac:dyDescent="0.25">
      <c r="E91" t="s">
        <v>28</v>
      </c>
      <c r="F91" s="11">
        <f>SUM(F3:F86)</f>
        <v>295000</v>
      </c>
      <c r="G91" s="54"/>
      <c r="H91" s="55"/>
      <c r="I91" s="23"/>
      <c r="J91" s="23"/>
      <c r="K91" s="23"/>
      <c r="M91" s="23"/>
      <c r="N91" s="23"/>
      <c r="P91" s="23"/>
      <c r="Q91" s="23"/>
      <c r="R91" s="23"/>
      <c r="T91" s="23"/>
      <c r="U91" s="23"/>
      <c r="W91" s="23"/>
      <c r="X91" s="23"/>
      <c r="Y91" s="23"/>
      <c r="AA91" s="23"/>
      <c r="AB91" s="23"/>
      <c r="AD91" s="23"/>
      <c r="AE91" s="23"/>
      <c r="AF91" s="23"/>
      <c r="AH91" s="23"/>
      <c r="AI91" s="23"/>
      <c r="AK91" s="23"/>
      <c r="AL91" s="23"/>
      <c r="AM91" s="23"/>
      <c r="AZ91" s="72"/>
      <c r="BE91" s="56"/>
      <c r="BF91" s="56"/>
      <c r="BI91" s="11"/>
      <c r="BJ91" s="11"/>
    </row>
    <row r="92" spans="1:63" x14ac:dyDescent="0.25">
      <c r="F92" s="11">
        <f>F91/19</f>
        <v>15526.315789473685</v>
      </c>
      <c r="G92" s="54"/>
      <c r="H92" s="55"/>
      <c r="I92" s="23"/>
      <c r="J92" s="23"/>
      <c r="K92" s="23"/>
      <c r="M92" s="23"/>
      <c r="N92" s="23"/>
      <c r="P92" s="23"/>
      <c r="Q92" s="23"/>
      <c r="R92" s="23"/>
      <c r="T92" s="23"/>
      <c r="U92" s="23"/>
      <c r="W92" s="23"/>
      <c r="X92" s="23"/>
      <c r="Y92" s="23"/>
      <c r="AA92" s="23"/>
      <c r="AB92" s="23"/>
      <c r="AD92" s="23"/>
      <c r="AE92" s="23"/>
      <c r="AF92" s="23"/>
      <c r="AH92" s="23"/>
      <c r="AI92" s="23"/>
      <c r="AK92" s="23"/>
      <c r="AL92" s="23"/>
      <c r="AM92" s="23"/>
      <c r="AY92" s="57"/>
      <c r="AZ92" s="11"/>
      <c r="BJ92" s="11"/>
    </row>
  </sheetData>
  <mergeCells count="418">
    <mergeCell ref="BH35:BH38"/>
    <mergeCell ref="BG35:BG38"/>
    <mergeCell ref="BG39:BG42"/>
    <mergeCell ref="BH39:BH42"/>
    <mergeCell ref="BG43:BG46"/>
    <mergeCell ref="BH43:BH46"/>
    <mergeCell ref="AN2:AO2"/>
    <mergeCell ref="A3:A6"/>
    <mergeCell ref="B3:B6"/>
    <mergeCell ref="C3:C6"/>
    <mergeCell ref="D3:D6"/>
    <mergeCell ref="E3:E6"/>
    <mergeCell ref="F3:F6"/>
    <mergeCell ref="G3:G6"/>
    <mergeCell ref="C7:C10"/>
    <mergeCell ref="D7:D10"/>
    <mergeCell ref="E7:E10"/>
    <mergeCell ref="F7:F10"/>
    <mergeCell ref="BF11:BF14"/>
    <mergeCell ref="BG11:BG14"/>
    <mergeCell ref="BH11:BH14"/>
    <mergeCell ref="BA15:BA18"/>
    <mergeCell ref="BB15:BB18"/>
    <mergeCell ref="BF19:BF22"/>
    <mergeCell ref="AN1:AO1"/>
    <mergeCell ref="BI3:BI6"/>
    <mergeCell ref="AP3:AP6"/>
    <mergeCell ref="AY3:AY6"/>
    <mergeCell ref="AZ3:AZ6"/>
    <mergeCell ref="BA3:BA6"/>
    <mergeCell ref="BB3:BB6"/>
    <mergeCell ref="BC3:BC6"/>
    <mergeCell ref="AV1:AV2"/>
    <mergeCell ref="AW1:AW2"/>
    <mergeCell ref="AQ1:AQ2"/>
    <mergeCell ref="AR1:AR2"/>
    <mergeCell ref="AS1:AS2"/>
    <mergeCell ref="AT1:AT2"/>
    <mergeCell ref="AU1:AU2"/>
    <mergeCell ref="BD3:BD6"/>
    <mergeCell ref="BE3:BE6"/>
    <mergeCell ref="BF3:BF6"/>
    <mergeCell ref="BG3:BG6"/>
    <mergeCell ref="BH3:BH6"/>
    <mergeCell ref="BI7:BI10"/>
    <mergeCell ref="A11:A14"/>
    <mergeCell ref="B11:B14"/>
    <mergeCell ref="C11:C14"/>
    <mergeCell ref="D11:D14"/>
    <mergeCell ref="E11:E14"/>
    <mergeCell ref="F11:F14"/>
    <mergeCell ref="G11:G14"/>
    <mergeCell ref="AP11:AP14"/>
    <mergeCell ref="AY11:AY14"/>
    <mergeCell ref="BC7:BC10"/>
    <mergeCell ref="BD7:BD10"/>
    <mergeCell ref="BE7:BE10"/>
    <mergeCell ref="BF7:BF10"/>
    <mergeCell ref="BG7:BG10"/>
    <mergeCell ref="BH7:BH10"/>
    <mergeCell ref="G7:G10"/>
    <mergeCell ref="AP7:AP10"/>
    <mergeCell ref="AY7:AY10"/>
    <mergeCell ref="AZ7:AZ10"/>
    <mergeCell ref="BA7:BA10"/>
    <mergeCell ref="BB7:BB10"/>
    <mergeCell ref="A7:A10"/>
    <mergeCell ref="B7:B10"/>
    <mergeCell ref="BI11:BI14"/>
    <mergeCell ref="A15:A18"/>
    <mergeCell ref="B15:B18"/>
    <mergeCell ref="C15:C18"/>
    <mergeCell ref="D15:D18"/>
    <mergeCell ref="E15:E18"/>
    <mergeCell ref="F15:F18"/>
    <mergeCell ref="AZ11:AZ14"/>
    <mergeCell ref="BA11:BA14"/>
    <mergeCell ref="BB11:BB14"/>
    <mergeCell ref="BC11:BC14"/>
    <mergeCell ref="BD11:BD14"/>
    <mergeCell ref="BE11:BE14"/>
    <mergeCell ref="BI15:BI18"/>
    <mergeCell ref="BC15:BC18"/>
    <mergeCell ref="BD15:BD18"/>
    <mergeCell ref="BE15:BE18"/>
    <mergeCell ref="BF15:BF18"/>
    <mergeCell ref="BG15:BG18"/>
    <mergeCell ref="BH15:BH18"/>
    <mergeCell ref="G15:G18"/>
    <mergeCell ref="AP15:AP18"/>
    <mergeCell ref="AY15:AY18"/>
    <mergeCell ref="AZ15:AZ18"/>
    <mergeCell ref="BG19:BG22"/>
    <mergeCell ref="BH19:BH22"/>
    <mergeCell ref="BI19:BI22"/>
    <mergeCell ref="BC19:BC22"/>
    <mergeCell ref="BD19:BD22"/>
    <mergeCell ref="BE19:BE22"/>
    <mergeCell ref="AP19:AP22"/>
    <mergeCell ref="AY19:AY22"/>
    <mergeCell ref="A23:A26"/>
    <mergeCell ref="B23:B26"/>
    <mergeCell ref="C23:C26"/>
    <mergeCell ref="D23:D26"/>
    <mergeCell ref="E23:E26"/>
    <mergeCell ref="F23:F26"/>
    <mergeCell ref="AZ19:AZ22"/>
    <mergeCell ref="BA19:BA22"/>
    <mergeCell ref="BB19:BB22"/>
    <mergeCell ref="A19:A22"/>
    <mergeCell ref="B19:B22"/>
    <mergeCell ref="C19:C22"/>
    <mergeCell ref="D19:D22"/>
    <mergeCell ref="E19:E22"/>
    <mergeCell ref="F19:F22"/>
    <mergeCell ref="G19:G22"/>
    <mergeCell ref="BD23:BD26"/>
    <mergeCell ref="BE23:BE26"/>
    <mergeCell ref="BF23:BF26"/>
    <mergeCell ref="BG23:BG26"/>
    <mergeCell ref="BH23:BH26"/>
    <mergeCell ref="BI23:BI26"/>
    <mergeCell ref="G23:G26"/>
    <mergeCell ref="AY23:AY26"/>
    <mergeCell ref="AZ23:AZ26"/>
    <mergeCell ref="BA23:BA26"/>
    <mergeCell ref="BB23:BB26"/>
    <mergeCell ref="BC23:BC26"/>
    <mergeCell ref="BG27:BG30"/>
    <mergeCell ref="BH27:BH30"/>
    <mergeCell ref="BI27:BI30"/>
    <mergeCell ref="G27:G30"/>
    <mergeCell ref="AY27:AY30"/>
    <mergeCell ref="AZ27:AZ30"/>
    <mergeCell ref="BA27:BA30"/>
    <mergeCell ref="BB27:BB30"/>
    <mergeCell ref="BC27:BC30"/>
    <mergeCell ref="A31:A34"/>
    <mergeCell ref="B31:B34"/>
    <mergeCell ref="C31:C34"/>
    <mergeCell ref="D31:D34"/>
    <mergeCell ref="E31:E34"/>
    <mergeCell ref="F31:F34"/>
    <mergeCell ref="BD27:BD30"/>
    <mergeCell ref="BE27:BE30"/>
    <mergeCell ref="BF27:BF30"/>
    <mergeCell ref="A27:A30"/>
    <mergeCell ref="B27:B30"/>
    <mergeCell ref="C27:C30"/>
    <mergeCell ref="D27:D30"/>
    <mergeCell ref="E27:E30"/>
    <mergeCell ref="F27:F30"/>
    <mergeCell ref="BD31:BD34"/>
    <mergeCell ref="BE31:BE34"/>
    <mergeCell ref="BF31:BF34"/>
    <mergeCell ref="BG31:BG34"/>
    <mergeCell ref="BH31:BH34"/>
    <mergeCell ref="BI31:BI34"/>
    <mergeCell ref="G31:G34"/>
    <mergeCell ref="AY31:AY34"/>
    <mergeCell ref="AZ31:AZ34"/>
    <mergeCell ref="BA31:BA34"/>
    <mergeCell ref="BB31:BB34"/>
    <mergeCell ref="BC31:BC34"/>
    <mergeCell ref="BE35:BE38"/>
    <mergeCell ref="BF35:BF38"/>
    <mergeCell ref="BI35:BI38"/>
    <mergeCell ref="A39:A42"/>
    <mergeCell ref="B39:B42"/>
    <mergeCell ref="C39:C42"/>
    <mergeCell ref="D39:D42"/>
    <mergeCell ref="E39:E42"/>
    <mergeCell ref="F39:F42"/>
    <mergeCell ref="G39:G42"/>
    <mergeCell ref="G35:G38"/>
    <mergeCell ref="AY35:AY38"/>
    <mergeCell ref="AZ35:AZ38"/>
    <mergeCell ref="BA35:BA38"/>
    <mergeCell ref="BB35:BB38"/>
    <mergeCell ref="BC35:BC38"/>
    <mergeCell ref="A35:A38"/>
    <mergeCell ref="B35:B38"/>
    <mergeCell ref="C35:C38"/>
    <mergeCell ref="D35:D38"/>
    <mergeCell ref="E35:E38"/>
    <mergeCell ref="F35:F38"/>
    <mergeCell ref="BF39:BF42"/>
    <mergeCell ref="BI39:BI42"/>
    <mergeCell ref="A43:A46"/>
    <mergeCell ref="B43:B46"/>
    <mergeCell ref="C43:C46"/>
    <mergeCell ref="D43:D46"/>
    <mergeCell ref="E43:E46"/>
    <mergeCell ref="F43:F46"/>
    <mergeCell ref="G43:G46"/>
    <mergeCell ref="AY43:AY46"/>
    <mergeCell ref="AY39:AY42"/>
    <mergeCell ref="AZ39:AZ42"/>
    <mergeCell ref="BA39:BA42"/>
    <mergeCell ref="BB39:BB42"/>
    <mergeCell ref="BC39:BC42"/>
    <mergeCell ref="BE39:BE42"/>
    <mergeCell ref="BI43:BI46"/>
    <mergeCell ref="A47:A50"/>
    <mergeCell ref="B47:B50"/>
    <mergeCell ref="C47:C50"/>
    <mergeCell ref="D47:D50"/>
    <mergeCell ref="E47:E50"/>
    <mergeCell ref="F47:F50"/>
    <mergeCell ref="G47:G50"/>
    <mergeCell ref="AP47:AP50"/>
    <mergeCell ref="AY47:AY50"/>
    <mergeCell ref="AZ43:AZ46"/>
    <mergeCell ref="BA43:BA46"/>
    <mergeCell ref="BB43:BB46"/>
    <mergeCell ref="BC43:BC46"/>
    <mergeCell ref="BE43:BE46"/>
    <mergeCell ref="BF43:BF46"/>
    <mergeCell ref="BF47:BF50"/>
    <mergeCell ref="BG47:BG50"/>
    <mergeCell ref="BH47:BH50"/>
    <mergeCell ref="BI47:BI50"/>
    <mergeCell ref="A51:A54"/>
    <mergeCell ref="B51:B54"/>
    <mergeCell ref="C51:C54"/>
    <mergeCell ref="D51:D54"/>
    <mergeCell ref="E51:E54"/>
    <mergeCell ref="F51:F54"/>
    <mergeCell ref="AZ47:AZ50"/>
    <mergeCell ref="BA47:BA50"/>
    <mergeCell ref="BB47:BB50"/>
    <mergeCell ref="BC47:BC50"/>
    <mergeCell ref="BD47:BD50"/>
    <mergeCell ref="BE47:BE50"/>
    <mergeCell ref="BI51:BI54"/>
    <mergeCell ref="BC51:BC54"/>
    <mergeCell ref="BD51:BD54"/>
    <mergeCell ref="BE51:BE54"/>
    <mergeCell ref="BF51:BF54"/>
    <mergeCell ref="BG51:BG54"/>
    <mergeCell ref="BH51:BH54"/>
    <mergeCell ref="G51:G54"/>
    <mergeCell ref="AP51:AP54"/>
    <mergeCell ref="AY51:AY54"/>
    <mergeCell ref="AZ51:AZ54"/>
    <mergeCell ref="A55:A58"/>
    <mergeCell ref="B55:B58"/>
    <mergeCell ref="C55:C58"/>
    <mergeCell ref="D55:D58"/>
    <mergeCell ref="E55:E58"/>
    <mergeCell ref="F55:F58"/>
    <mergeCell ref="G55:G58"/>
    <mergeCell ref="AP55:AP58"/>
    <mergeCell ref="AY55:AY58"/>
    <mergeCell ref="BA51:BA54"/>
    <mergeCell ref="BB51:BB54"/>
    <mergeCell ref="BF55:BF58"/>
    <mergeCell ref="BG55:BG58"/>
    <mergeCell ref="BH55:BH58"/>
    <mergeCell ref="BI55:BI58"/>
    <mergeCell ref="A59:A62"/>
    <mergeCell ref="B59:B62"/>
    <mergeCell ref="C59:C62"/>
    <mergeCell ref="D59:D62"/>
    <mergeCell ref="E59:E62"/>
    <mergeCell ref="F59:F62"/>
    <mergeCell ref="AZ55:AZ58"/>
    <mergeCell ref="BA55:BA58"/>
    <mergeCell ref="BB55:BB58"/>
    <mergeCell ref="BC55:BC58"/>
    <mergeCell ref="BD55:BD58"/>
    <mergeCell ref="BE55:BE58"/>
    <mergeCell ref="BI59:BI62"/>
    <mergeCell ref="BC59:BC62"/>
    <mergeCell ref="BD59:BD62"/>
    <mergeCell ref="BE59:BE62"/>
    <mergeCell ref="BF59:BF62"/>
    <mergeCell ref="BG59:BG62"/>
    <mergeCell ref="A63:A66"/>
    <mergeCell ref="B63:B66"/>
    <mergeCell ref="C63:C66"/>
    <mergeCell ref="D63:D66"/>
    <mergeCell ref="E63:E66"/>
    <mergeCell ref="F63:F66"/>
    <mergeCell ref="G63:G66"/>
    <mergeCell ref="AP63:AP66"/>
    <mergeCell ref="AY63:AY66"/>
    <mergeCell ref="BH59:BH62"/>
    <mergeCell ref="G59:G62"/>
    <mergeCell ref="AP59:AP62"/>
    <mergeCell ref="AY59:AY62"/>
    <mergeCell ref="AZ59:AZ62"/>
    <mergeCell ref="BA59:BA62"/>
    <mergeCell ref="BB59:BB62"/>
    <mergeCell ref="BF63:BF66"/>
    <mergeCell ref="BG63:BG66"/>
    <mergeCell ref="BH63:BH66"/>
    <mergeCell ref="BI63:BI66"/>
    <mergeCell ref="A67:A70"/>
    <mergeCell ref="B67:B70"/>
    <mergeCell ref="C67:C70"/>
    <mergeCell ref="D67:D70"/>
    <mergeCell ref="E67:E70"/>
    <mergeCell ref="F67:F70"/>
    <mergeCell ref="AZ63:AZ66"/>
    <mergeCell ref="BA63:BA66"/>
    <mergeCell ref="BB63:BB66"/>
    <mergeCell ref="BC63:BC66"/>
    <mergeCell ref="BD63:BD66"/>
    <mergeCell ref="BE63:BE66"/>
    <mergeCell ref="BI67:BI70"/>
    <mergeCell ref="BC67:BC70"/>
    <mergeCell ref="BD67:BD70"/>
    <mergeCell ref="BE67:BE70"/>
    <mergeCell ref="BF67:BF70"/>
    <mergeCell ref="BG67:BG70"/>
    <mergeCell ref="BH67:BH70"/>
    <mergeCell ref="G67:G70"/>
    <mergeCell ref="AP67:AP70"/>
    <mergeCell ref="AY67:AY70"/>
    <mergeCell ref="AZ67:AZ70"/>
    <mergeCell ref="A71:A74"/>
    <mergeCell ref="B71:B74"/>
    <mergeCell ref="C71:C74"/>
    <mergeCell ref="D71:D74"/>
    <mergeCell ref="E71:E74"/>
    <mergeCell ref="F71:F74"/>
    <mergeCell ref="G71:G74"/>
    <mergeCell ref="AP71:AP74"/>
    <mergeCell ref="AY71:AY74"/>
    <mergeCell ref="BA67:BA70"/>
    <mergeCell ref="BB67:BB70"/>
    <mergeCell ref="BF71:BF74"/>
    <mergeCell ref="BG71:BG74"/>
    <mergeCell ref="BH71:BH74"/>
    <mergeCell ref="BI71:BI74"/>
    <mergeCell ref="A75:A78"/>
    <mergeCell ref="B75:B78"/>
    <mergeCell ref="C75:C78"/>
    <mergeCell ref="D75:D78"/>
    <mergeCell ref="E75:E78"/>
    <mergeCell ref="F75:F78"/>
    <mergeCell ref="AZ71:AZ74"/>
    <mergeCell ref="BA71:BA74"/>
    <mergeCell ref="BB71:BB74"/>
    <mergeCell ref="BC71:BC74"/>
    <mergeCell ref="BD71:BD74"/>
    <mergeCell ref="BE71:BE74"/>
    <mergeCell ref="BI75:BI78"/>
    <mergeCell ref="BC75:BC78"/>
    <mergeCell ref="BD75:BD78"/>
    <mergeCell ref="BE75:BE78"/>
    <mergeCell ref="BF75:BF78"/>
    <mergeCell ref="BG75:BG78"/>
    <mergeCell ref="A79:A82"/>
    <mergeCell ref="B79:B82"/>
    <mergeCell ref="C79:C82"/>
    <mergeCell ref="D79:D82"/>
    <mergeCell ref="E79:E82"/>
    <mergeCell ref="F79:F82"/>
    <mergeCell ref="G79:G82"/>
    <mergeCell ref="AP79:AP82"/>
    <mergeCell ref="AY79:AY82"/>
    <mergeCell ref="BH75:BH78"/>
    <mergeCell ref="G75:G78"/>
    <mergeCell ref="AP75:AP78"/>
    <mergeCell ref="AY75:AY78"/>
    <mergeCell ref="AZ75:AZ78"/>
    <mergeCell ref="BA75:BA78"/>
    <mergeCell ref="BB75:BB78"/>
    <mergeCell ref="BF79:BF82"/>
    <mergeCell ref="BG79:BG82"/>
    <mergeCell ref="BH79:BH82"/>
    <mergeCell ref="BI79:BI82"/>
    <mergeCell ref="A83:A86"/>
    <mergeCell ref="B83:B86"/>
    <mergeCell ref="C83:C86"/>
    <mergeCell ref="D83:D86"/>
    <mergeCell ref="E83:E86"/>
    <mergeCell ref="F83:F86"/>
    <mergeCell ref="AZ79:AZ82"/>
    <mergeCell ref="BA79:BA82"/>
    <mergeCell ref="BB79:BB82"/>
    <mergeCell ref="BC79:BC82"/>
    <mergeCell ref="BD79:BD82"/>
    <mergeCell ref="BE79:BE82"/>
    <mergeCell ref="BI83:BI86"/>
    <mergeCell ref="BC83:BC86"/>
    <mergeCell ref="BD83:BD86"/>
    <mergeCell ref="BE83:BE86"/>
    <mergeCell ref="BF83:BF86"/>
    <mergeCell ref="BG83:BG86"/>
    <mergeCell ref="BH83:BH86"/>
    <mergeCell ref="G83:G86"/>
    <mergeCell ref="AP83:AP86"/>
    <mergeCell ref="AY83:AY86"/>
    <mergeCell ref="AZ83:AZ86"/>
    <mergeCell ref="A87:A90"/>
    <mergeCell ref="B87:B90"/>
    <mergeCell ref="C87:C90"/>
    <mergeCell ref="D87:D90"/>
    <mergeCell ref="E87:E90"/>
    <mergeCell ref="F87:F90"/>
    <mergeCell ref="G87:G90"/>
    <mergeCell ref="AP87:AP90"/>
    <mergeCell ref="AY87:AY90"/>
    <mergeCell ref="BA83:BA86"/>
    <mergeCell ref="BB83:BB86"/>
    <mergeCell ref="BF87:BF90"/>
    <mergeCell ref="BG87:BG90"/>
    <mergeCell ref="BH87:BH90"/>
    <mergeCell ref="BI87:BI90"/>
    <mergeCell ref="AZ87:AZ90"/>
    <mergeCell ref="BA87:BA90"/>
    <mergeCell ref="BB87:BB90"/>
    <mergeCell ref="BC87:BC90"/>
    <mergeCell ref="BD87:BD90"/>
    <mergeCell ref="BE87:BE90"/>
  </mergeCells>
  <pageMargins left="0.7" right="0.7" top="0.75" bottom="0.75" header="0.3" footer="0.3"/>
  <pageSetup paperSize="9" scale="80" fitToWidth="0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>
    <pageSetUpPr fitToPage="1"/>
  </sheetPr>
  <dimension ref="A1:BF143"/>
  <sheetViews>
    <sheetView topLeftCell="A16" zoomScale="85" zoomScaleNormal="85" workbookViewId="0">
      <selection activeCell="L28" sqref="L28"/>
    </sheetView>
  </sheetViews>
  <sheetFormatPr defaultColWidth="9.140625" defaultRowHeight="15" x14ac:dyDescent="0.25"/>
  <cols>
    <col min="1" max="1" width="34.42578125" style="267" bestFit="1" customWidth="1"/>
    <col min="2" max="2" width="16.140625" style="221" customWidth="1"/>
    <col min="3" max="3" width="9.140625" style="178" customWidth="1"/>
    <col min="4" max="4" width="7.5703125" style="178" customWidth="1"/>
    <col min="5" max="7" width="3.5703125" style="196" customWidth="1"/>
    <col min="8" max="8" width="3.5703125" style="195" customWidth="1"/>
    <col min="9" max="14" width="3.5703125" style="196" customWidth="1"/>
    <col min="15" max="15" width="3.5703125" style="195" customWidth="1"/>
    <col min="16" max="21" width="3.5703125" style="196" customWidth="1"/>
    <col min="22" max="22" width="3.5703125" style="195" customWidth="1"/>
    <col min="23" max="28" width="3.5703125" style="196" customWidth="1"/>
    <col min="29" max="29" width="3.5703125" style="195" customWidth="1"/>
    <col min="30" max="35" width="3.5703125" style="196" customWidth="1"/>
    <col min="36" max="36" width="8.140625" style="178" customWidth="1"/>
    <col min="37" max="37" width="6.5703125" style="178" customWidth="1"/>
    <col min="38" max="38" width="6.85546875" style="178" customWidth="1"/>
    <col min="39" max="39" width="4.42578125" style="178" bestFit="1" customWidth="1"/>
    <col min="40" max="40" width="4" style="178" customWidth="1"/>
    <col min="41" max="41" width="3.7109375" style="178" customWidth="1"/>
    <col min="42" max="42" width="3.85546875" style="178" customWidth="1"/>
    <col min="43" max="43" width="4.28515625" style="178" customWidth="1"/>
    <col min="44" max="44" width="3.5703125" style="178" customWidth="1"/>
    <col min="45" max="45" width="4" style="178" customWidth="1"/>
    <col min="46" max="46" width="4.85546875" style="178" customWidth="1"/>
    <col min="47" max="47" width="7.7109375" style="178" bestFit="1" customWidth="1"/>
    <col min="48" max="48" width="11.85546875" style="178" customWidth="1"/>
    <col min="49" max="50" width="8.7109375" style="178" customWidth="1"/>
    <col min="51" max="51" width="8.85546875" style="178" bestFit="1" customWidth="1"/>
    <col min="52" max="53" width="8" style="178" customWidth="1"/>
    <col min="54" max="54" width="8.42578125" style="178" customWidth="1"/>
    <col min="55" max="56" width="7.7109375" style="178" bestFit="1" customWidth="1"/>
    <col min="57" max="57" width="7.7109375" style="178" customWidth="1"/>
    <col min="58" max="58" width="9.28515625" style="178" customWidth="1"/>
    <col min="59" max="16352" width="9.140625" style="178"/>
    <col min="16353" max="16353" width="9.140625" style="178" bestFit="1" customWidth="1"/>
    <col min="16354" max="16384" width="9.140625" style="178"/>
  </cols>
  <sheetData>
    <row r="1" spans="1:58" ht="54" customHeight="1" x14ac:dyDescent="0.25">
      <c r="A1" s="258" t="s">
        <v>126</v>
      </c>
      <c r="B1" s="220" t="s">
        <v>0</v>
      </c>
      <c r="C1" s="202" t="s">
        <v>1</v>
      </c>
      <c r="D1" s="201"/>
      <c r="E1" s="215" t="str">
        <f>TEXT(WEEKDAY(DATE($D$2,$C$2,E2),1),"gggg")</f>
        <v>Çarşamba</v>
      </c>
      <c r="F1" s="215" t="str">
        <f t="shared" ref="F1:AI1" si="0">TEXT(WEEKDAY(DATE($D$2,$C$2,F2),1),"gggg")</f>
        <v>Perşembe</v>
      </c>
      <c r="G1" s="215" t="str">
        <f t="shared" si="0"/>
        <v>Cuma</v>
      </c>
      <c r="H1" s="215" t="str">
        <f t="shared" si="0"/>
        <v>Cumartesi</v>
      </c>
      <c r="I1" s="215" t="str">
        <f t="shared" si="0"/>
        <v>Pazar</v>
      </c>
      <c r="J1" s="215" t="str">
        <f t="shared" si="0"/>
        <v>Pazartesi</v>
      </c>
      <c r="K1" s="215" t="str">
        <f t="shared" si="0"/>
        <v>Salı</v>
      </c>
      <c r="L1" s="215" t="str">
        <f t="shared" si="0"/>
        <v>Çarşamba</v>
      </c>
      <c r="M1" s="215" t="str">
        <f t="shared" si="0"/>
        <v>Perşembe</v>
      </c>
      <c r="N1" s="215" t="str">
        <f t="shared" si="0"/>
        <v>Cuma</v>
      </c>
      <c r="O1" s="215" t="str">
        <f t="shared" si="0"/>
        <v>Cumartesi</v>
      </c>
      <c r="P1" s="215" t="str">
        <f t="shared" si="0"/>
        <v>Pazar</v>
      </c>
      <c r="Q1" s="215" t="str">
        <f t="shared" si="0"/>
        <v>Pazartesi</v>
      </c>
      <c r="R1" s="215" t="str">
        <f t="shared" si="0"/>
        <v>Salı</v>
      </c>
      <c r="S1" s="215" t="str">
        <f t="shared" si="0"/>
        <v>Çarşamba</v>
      </c>
      <c r="T1" s="215" t="str">
        <f t="shared" si="0"/>
        <v>Perşembe</v>
      </c>
      <c r="U1" s="215" t="str">
        <f t="shared" si="0"/>
        <v>Cuma</v>
      </c>
      <c r="V1" s="215" t="str">
        <f t="shared" si="0"/>
        <v>Cumartesi</v>
      </c>
      <c r="W1" s="215" t="str">
        <f t="shared" si="0"/>
        <v>Pazar</v>
      </c>
      <c r="X1" s="215" t="str">
        <f t="shared" si="0"/>
        <v>Pazartesi</v>
      </c>
      <c r="Y1" s="215" t="str">
        <f t="shared" si="0"/>
        <v>Salı</v>
      </c>
      <c r="Z1" s="215" t="str">
        <f t="shared" si="0"/>
        <v>Çarşamba</v>
      </c>
      <c r="AA1" s="215" t="str">
        <f t="shared" si="0"/>
        <v>Perşembe</v>
      </c>
      <c r="AB1" s="215" t="str">
        <f t="shared" si="0"/>
        <v>Cuma</v>
      </c>
      <c r="AC1" s="215" t="str">
        <f t="shared" si="0"/>
        <v>Cumartesi</v>
      </c>
      <c r="AD1" s="215" t="str">
        <f t="shared" si="0"/>
        <v>Pazar</v>
      </c>
      <c r="AE1" s="215" t="str">
        <f t="shared" si="0"/>
        <v>Pazartesi</v>
      </c>
      <c r="AF1" s="215" t="str">
        <f t="shared" si="0"/>
        <v>Salı</v>
      </c>
      <c r="AG1" s="215" t="str">
        <f t="shared" si="0"/>
        <v>Çarşamba</v>
      </c>
      <c r="AH1" s="215" t="str">
        <f t="shared" si="0"/>
        <v>Perşembe</v>
      </c>
      <c r="AI1" s="215" t="str">
        <f t="shared" si="0"/>
        <v>Cuma</v>
      </c>
      <c r="AJ1" s="471" t="str">
        <f>LEFT(C2,2)</f>
        <v>05</v>
      </c>
      <c r="AK1" s="472"/>
      <c r="AL1" s="203" t="s">
        <v>9</v>
      </c>
      <c r="AM1" s="521" t="s">
        <v>10</v>
      </c>
      <c r="AN1" s="521" t="s">
        <v>73</v>
      </c>
      <c r="AO1" s="521" t="s">
        <v>11</v>
      </c>
      <c r="AP1" s="521" t="s">
        <v>12</v>
      </c>
      <c r="AQ1" s="521" t="s">
        <v>13</v>
      </c>
      <c r="AR1" s="521" t="s">
        <v>14</v>
      </c>
      <c r="AS1" s="521" t="s">
        <v>15</v>
      </c>
      <c r="AT1" s="521" t="s">
        <v>16</v>
      </c>
      <c r="AU1" s="214">
        <f>AV2+AW2</f>
        <v>0</v>
      </c>
      <c r="AV1" s="200" t="s">
        <v>127</v>
      </c>
      <c r="AW1" s="200" t="s">
        <v>128</v>
      </c>
      <c r="AX1" s="200" t="s">
        <v>135</v>
      </c>
      <c r="AY1" s="200" t="s">
        <v>87</v>
      </c>
      <c r="AZ1" s="200" t="s">
        <v>86</v>
      </c>
      <c r="BA1" s="200" t="s">
        <v>136</v>
      </c>
      <c r="BB1" s="200" t="s">
        <v>71</v>
      </c>
      <c r="BC1" s="200" t="s">
        <v>19</v>
      </c>
      <c r="BD1" s="200" t="s">
        <v>129</v>
      </c>
      <c r="BE1" s="200" t="s">
        <v>20</v>
      </c>
      <c r="BF1" s="204" t="s">
        <v>21</v>
      </c>
    </row>
    <row r="2" spans="1:58" ht="34.5" customHeight="1" thickBot="1" x14ac:dyDescent="0.3">
      <c r="A2" s="259" t="s">
        <v>23</v>
      </c>
      <c r="B2" s="221">
        <f>SUM(B3:B142)</f>
        <v>1178400</v>
      </c>
      <c r="C2" s="281" t="s">
        <v>149</v>
      </c>
      <c r="D2" s="281" t="s">
        <v>138</v>
      </c>
      <c r="E2" s="59">
        <v>1</v>
      </c>
      <c r="F2" s="59">
        <v>2</v>
      </c>
      <c r="G2" s="96">
        <v>3</v>
      </c>
      <c r="H2" s="96">
        <v>4</v>
      </c>
      <c r="I2" s="96">
        <v>5</v>
      </c>
      <c r="J2" s="96">
        <v>6</v>
      </c>
      <c r="K2" s="96">
        <v>7</v>
      </c>
      <c r="L2" s="96">
        <v>8</v>
      </c>
      <c r="M2" s="96">
        <v>9</v>
      </c>
      <c r="N2" s="268">
        <v>10</v>
      </c>
      <c r="O2" s="96">
        <v>11</v>
      </c>
      <c r="P2" s="268">
        <v>12</v>
      </c>
      <c r="Q2" s="268">
        <v>13</v>
      </c>
      <c r="R2" s="268">
        <v>14</v>
      </c>
      <c r="S2" s="96">
        <v>15</v>
      </c>
      <c r="T2" s="268">
        <v>16</v>
      </c>
      <c r="U2" s="268">
        <v>17</v>
      </c>
      <c r="V2" s="96">
        <v>18</v>
      </c>
      <c r="W2" s="268">
        <v>19</v>
      </c>
      <c r="X2" s="268">
        <v>20</v>
      </c>
      <c r="Y2" s="268">
        <v>21</v>
      </c>
      <c r="Z2" s="268">
        <v>22</v>
      </c>
      <c r="AA2" s="268">
        <v>23</v>
      </c>
      <c r="AB2" s="268">
        <v>24</v>
      </c>
      <c r="AC2" s="96">
        <v>25</v>
      </c>
      <c r="AD2" s="268">
        <v>26</v>
      </c>
      <c r="AE2" s="268">
        <v>27</v>
      </c>
      <c r="AF2" s="268">
        <v>28</v>
      </c>
      <c r="AG2" s="268">
        <v>29</v>
      </c>
      <c r="AH2" s="268">
        <v>30</v>
      </c>
      <c r="AI2" s="59">
        <v>31</v>
      </c>
      <c r="AJ2" s="469" t="s">
        <v>24</v>
      </c>
      <c r="AK2" s="470"/>
      <c r="AL2" s="191"/>
      <c r="AM2" s="522"/>
      <c r="AN2" s="522"/>
      <c r="AO2" s="522"/>
      <c r="AP2" s="522"/>
      <c r="AQ2" s="522"/>
      <c r="AR2" s="522"/>
      <c r="AS2" s="522"/>
      <c r="AT2" s="522"/>
      <c r="AU2" s="214">
        <f>AU1-AY2-AZ2</f>
        <v>0</v>
      </c>
      <c r="AV2" s="197">
        <f t="shared" ref="AV2:BF2" si="1">SUM(AV3:AV142)</f>
        <v>0</v>
      </c>
      <c r="AW2" s="198">
        <f t="shared" si="1"/>
        <v>0</v>
      </c>
      <c r="AX2" s="198">
        <f t="shared" si="1"/>
        <v>0</v>
      </c>
      <c r="AY2" s="198">
        <f t="shared" si="1"/>
        <v>0</v>
      </c>
      <c r="AZ2" s="198">
        <f t="shared" si="1"/>
        <v>0</v>
      </c>
      <c r="BA2" s="198">
        <f t="shared" si="1"/>
        <v>0</v>
      </c>
      <c r="BB2" s="198">
        <f t="shared" si="1"/>
        <v>0</v>
      </c>
      <c r="BC2" s="198">
        <f t="shared" si="1"/>
        <v>920</v>
      </c>
      <c r="BD2" s="198">
        <f t="shared" si="1"/>
        <v>0</v>
      </c>
      <c r="BE2" s="198">
        <f t="shared" si="1"/>
        <v>0</v>
      </c>
      <c r="BF2" s="198">
        <f t="shared" si="1"/>
        <v>-920</v>
      </c>
    </row>
    <row r="3" spans="1:58" ht="20.25" customHeight="1" thickTop="1" thickBot="1" x14ac:dyDescent="0.3">
      <c r="A3" s="174" t="s">
        <v>29</v>
      </c>
      <c r="B3" s="338">
        <v>38000</v>
      </c>
      <c r="C3" s="432">
        <f>B3/225</f>
        <v>168.88888888888889</v>
      </c>
      <c r="D3" s="181" t="s">
        <v>25</v>
      </c>
      <c r="E3" s="60"/>
      <c r="F3" s="60"/>
      <c r="G3" s="234"/>
      <c r="H3" s="234"/>
      <c r="I3" s="234"/>
      <c r="J3" s="234"/>
      <c r="K3" s="235"/>
      <c r="L3" s="234"/>
      <c r="M3" s="234"/>
      <c r="N3" s="95"/>
      <c r="O3" s="236"/>
      <c r="P3" s="95"/>
      <c r="Q3" s="95"/>
      <c r="R3" s="95"/>
      <c r="S3" s="237"/>
      <c r="T3" s="67"/>
      <c r="U3" s="95"/>
      <c r="V3" s="236"/>
      <c r="W3" s="95"/>
      <c r="X3" s="95"/>
      <c r="Y3" s="95"/>
      <c r="Z3" s="95"/>
      <c r="AA3" s="95"/>
      <c r="AB3" s="95"/>
      <c r="AC3" s="236"/>
      <c r="AD3" s="95"/>
      <c r="AE3" s="95"/>
      <c r="AF3" s="95"/>
      <c r="AG3" s="95"/>
      <c r="AH3" s="238"/>
      <c r="AI3" s="60"/>
      <c r="AJ3" s="179"/>
      <c r="AK3" s="179">
        <f>COUNTIF(E3:AI3,"&gt;0")</f>
        <v>0</v>
      </c>
      <c r="AL3" s="508"/>
      <c r="AM3" s="205">
        <f>SUM(E3:AI3)/7.5</f>
        <v>0</v>
      </c>
      <c r="AN3" s="205">
        <f>COUNTIF(E3:AI3,"B")</f>
        <v>0</v>
      </c>
      <c r="AO3" s="205">
        <f>COUNTIF(E3:AI3,"h")</f>
        <v>0</v>
      </c>
      <c r="AP3" s="205">
        <f>COUNTIF(E3:AI3,"ik")</f>
        <v>0</v>
      </c>
      <c r="AQ3" s="205">
        <f>COUNTIF(E3:AI3,"İZ")</f>
        <v>0</v>
      </c>
      <c r="AR3" s="205">
        <f>COUNTIF(E3:AI3,"R")</f>
        <v>0</v>
      </c>
      <c r="AS3" s="205">
        <f>COUNTIF(E3:AI3,"0")</f>
        <v>0</v>
      </c>
      <c r="AT3" s="205">
        <f>IF((AM3+AN3+AO3+AP3+AQ3)&gt;30,30,(AM3+AN3+AO3+AP3+AQ3))</f>
        <v>0</v>
      </c>
      <c r="AU3" s="205">
        <f>(AT3)*C3*7.5</f>
        <v>0</v>
      </c>
      <c r="AV3" s="511">
        <f>IF(B4="CEMRE",SUM(AU3:AU5),0)</f>
        <v>0</v>
      </c>
      <c r="AW3" s="514">
        <f>IF(B4="SEFİNE",SUM(AU3:AU5),0)</f>
        <v>0</v>
      </c>
      <c r="AX3" s="516">
        <f>IF(B4="TERSAN",SUM(AU3:AU5),0)</f>
        <v>0</v>
      </c>
      <c r="AY3" s="500"/>
      <c r="AZ3" s="500"/>
      <c r="BA3" s="500"/>
      <c r="BB3" s="500"/>
      <c r="BC3" s="500"/>
      <c r="BD3" s="500"/>
      <c r="BE3" s="503"/>
      <c r="BF3" s="505">
        <f>(AV3+AW3+AX3)-(AY3+AZ3+BA3)-(BB3+BC3)+BE3-(BD3)</f>
        <v>0</v>
      </c>
    </row>
    <row r="4" spans="1:58" ht="17.25" customHeight="1" thickTop="1" x14ac:dyDescent="0.25">
      <c r="A4" s="175"/>
      <c r="B4" s="324" t="s">
        <v>133</v>
      </c>
      <c r="C4" s="433"/>
      <c r="D4" s="211" t="s">
        <v>26</v>
      </c>
      <c r="E4" s="236"/>
      <c r="F4" s="236"/>
      <c r="G4" s="234"/>
      <c r="H4" s="239"/>
      <c r="I4" s="240"/>
      <c r="J4" s="240"/>
      <c r="K4" s="235"/>
      <c r="L4" s="234"/>
      <c r="M4" s="234"/>
      <c r="N4" s="236"/>
      <c r="O4" s="236"/>
      <c r="P4" s="236"/>
      <c r="Q4" s="236"/>
      <c r="R4" s="236"/>
      <c r="S4" s="236"/>
      <c r="T4" s="241"/>
      <c r="U4" s="241"/>
      <c r="V4" s="236"/>
      <c r="W4" s="236"/>
      <c r="X4" s="241"/>
      <c r="Y4" s="231"/>
      <c r="Z4" s="231"/>
      <c r="AA4" s="231"/>
      <c r="AB4" s="241"/>
      <c r="AC4" s="241"/>
      <c r="AD4" s="241"/>
      <c r="AE4" s="241"/>
      <c r="AF4" s="241"/>
      <c r="AG4" s="236"/>
      <c r="AH4" s="242"/>
      <c r="AI4" s="243"/>
      <c r="AJ4" s="192"/>
      <c r="AK4" s="179">
        <f>COUNTIF(E4:AI4,"&gt;7")</f>
        <v>0</v>
      </c>
      <c r="AL4" s="509"/>
      <c r="AM4" s="206">
        <f>SUM(E4:AI4)</f>
        <v>0</v>
      </c>
      <c r="AN4" s="206"/>
      <c r="AO4" s="206"/>
      <c r="AP4" s="206"/>
      <c r="AQ4" s="206"/>
      <c r="AR4" s="206"/>
      <c r="AS4" s="206"/>
      <c r="AT4" s="206">
        <f>AM4*1.5</f>
        <v>0</v>
      </c>
      <c r="AU4" s="206">
        <f>AM4*C3*1.5</f>
        <v>0</v>
      </c>
      <c r="AV4" s="511"/>
      <c r="AW4" s="514"/>
      <c r="AX4" s="516"/>
      <c r="AY4" s="500"/>
      <c r="AZ4" s="500"/>
      <c r="BA4" s="500"/>
      <c r="BB4" s="500"/>
      <c r="BC4" s="500"/>
      <c r="BD4" s="500"/>
      <c r="BE4" s="503"/>
      <c r="BF4" s="506"/>
    </row>
    <row r="5" spans="1:58" ht="15.75" customHeight="1" x14ac:dyDescent="0.25">
      <c r="A5" s="175"/>
      <c r="B5" s="324"/>
      <c r="C5" s="433"/>
      <c r="D5" s="212" t="s">
        <v>27</v>
      </c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2"/>
      <c r="AI5" s="233"/>
      <c r="AJ5" s="193"/>
      <c r="AK5" s="207"/>
      <c r="AL5" s="509"/>
      <c r="AM5" s="206">
        <f>SUM(E5:AI5)</f>
        <v>0</v>
      </c>
      <c r="AN5" s="208"/>
      <c r="AO5" s="208"/>
      <c r="AP5" s="208"/>
      <c r="AQ5" s="208"/>
      <c r="AR5" s="208"/>
      <c r="AS5" s="208"/>
      <c r="AT5" s="206">
        <f>AM5*2</f>
        <v>0</v>
      </c>
      <c r="AU5" s="208">
        <f>AM5*C3*2</f>
        <v>0</v>
      </c>
      <c r="AV5" s="511"/>
      <c r="AW5" s="514"/>
      <c r="AX5" s="516"/>
      <c r="AY5" s="500"/>
      <c r="AZ5" s="500"/>
      <c r="BA5" s="500"/>
      <c r="BB5" s="500"/>
      <c r="BC5" s="500"/>
      <c r="BD5" s="500"/>
      <c r="BE5" s="503"/>
      <c r="BF5" s="506"/>
    </row>
    <row r="6" spans="1:58" ht="15.75" thickBot="1" x14ac:dyDescent="0.3">
      <c r="A6" s="175"/>
      <c r="B6" s="324"/>
      <c r="C6" s="434"/>
      <c r="D6" s="182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194" t="s">
        <v>28</v>
      </c>
      <c r="AK6" s="180">
        <f>AK3+AK4</f>
        <v>0</v>
      </c>
      <c r="AL6" s="510"/>
      <c r="AM6" s="209"/>
      <c r="AN6" s="209"/>
      <c r="AO6" s="209"/>
      <c r="AP6" s="209"/>
      <c r="AQ6" s="180"/>
      <c r="AR6" s="209"/>
      <c r="AS6" s="209"/>
      <c r="AT6" s="209"/>
      <c r="AU6" s="209"/>
      <c r="AV6" s="512"/>
      <c r="AW6" s="515"/>
      <c r="AX6" s="517"/>
      <c r="AY6" s="501"/>
      <c r="AZ6" s="501"/>
      <c r="BA6" s="501"/>
      <c r="BB6" s="501"/>
      <c r="BC6" s="501"/>
      <c r="BD6" s="501"/>
      <c r="BE6" s="504"/>
      <c r="BF6" s="507"/>
    </row>
    <row r="7" spans="1:58" ht="16.5" customHeight="1" thickTop="1" thickBot="1" x14ac:dyDescent="0.3">
      <c r="A7" s="160" t="s">
        <v>159</v>
      </c>
      <c r="B7" s="158">
        <v>25000</v>
      </c>
      <c r="C7" s="432">
        <f>B7/225</f>
        <v>111.11111111111111</v>
      </c>
      <c r="D7" s="181" t="s">
        <v>25</v>
      </c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101"/>
      <c r="R7" s="60"/>
      <c r="S7" s="60"/>
      <c r="T7" s="60"/>
      <c r="U7" s="60"/>
      <c r="V7" s="60"/>
      <c r="W7" s="60"/>
      <c r="X7" s="60"/>
      <c r="Y7" s="60"/>
      <c r="Z7" s="60"/>
      <c r="AA7" s="101"/>
      <c r="AB7" s="101"/>
      <c r="AC7" s="101"/>
      <c r="AD7" s="60"/>
      <c r="AE7" s="60"/>
      <c r="AF7" s="60"/>
      <c r="AG7" s="60"/>
      <c r="AH7" s="60"/>
      <c r="AI7" s="60"/>
      <c r="AJ7" s="179"/>
      <c r="AK7" s="179">
        <f>COUNTIF(E7:AI7,"&gt;0")</f>
        <v>0</v>
      </c>
      <c r="AL7" s="508"/>
      <c r="AM7" s="205">
        <f>SUM(E7:AI7)/7.5</f>
        <v>0</v>
      </c>
      <c r="AN7" s="205">
        <f>COUNTIF(E7:AI7,"B")</f>
        <v>0</v>
      </c>
      <c r="AO7" s="205">
        <f>COUNTIF(E7:AI7,"h")</f>
        <v>0</v>
      </c>
      <c r="AP7" s="205">
        <f>COUNTIF(E7:AI7,"ik")</f>
        <v>0</v>
      </c>
      <c r="AQ7" s="205">
        <f>COUNTIF(E7:AI7,"İZ")</f>
        <v>0</v>
      </c>
      <c r="AR7" s="205">
        <f>COUNTIF(E7:AI7,"R")</f>
        <v>0</v>
      </c>
      <c r="AS7" s="205">
        <f>COUNTIF(E7:AI7,"0")</f>
        <v>0</v>
      </c>
      <c r="AT7" s="205">
        <f>IF((AM7+AN7+AO7+AP7+AQ7)&gt;30,30,(AM7+AN7+AO7+AP7+AQ7))</f>
        <v>0</v>
      </c>
      <c r="AU7" s="205">
        <f>(AT7)*C7*7.5</f>
        <v>0</v>
      </c>
      <c r="AV7" s="511">
        <f t="shared" ref="AV7" si="2">IF(B8="CEMRE",SUM(AU7:AU9),0)</f>
        <v>0</v>
      </c>
      <c r="AW7" s="513">
        <f>IF(B8="SEFİNE",SUM(AU7:AU9),0)</f>
        <v>0</v>
      </c>
      <c r="AX7" s="516">
        <f t="shared" ref="AX7" si="3">IF(B8="TERSAN",SUM(AU7:AU9),0)</f>
        <v>0</v>
      </c>
      <c r="AY7" s="499"/>
      <c r="AZ7" s="499"/>
      <c r="BA7" s="499"/>
      <c r="BB7" s="499"/>
      <c r="BC7" s="499"/>
      <c r="BD7" s="499"/>
      <c r="BE7" s="502"/>
      <c r="BF7" s="505">
        <f t="shared" ref="BF7" si="4">(AV7+AW7+AX7)-(AY7+AZ7+BA7)-(BB7+BC7)+BE7-(BD7)</f>
        <v>0</v>
      </c>
    </row>
    <row r="8" spans="1:58" ht="15.75" thickTop="1" x14ac:dyDescent="0.25">
      <c r="A8" s="175"/>
      <c r="B8" s="223" t="s">
        <v>134</v>
      </c>
      <c r="C8" s="433"/>
      <c r="D8" s="211" t="s">
        <v>26</v>
      </c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7"/>
      <c r="AC8" s="227"/>
      <c r="AD8" s="227"/>
      <c r="AE8" s="227"/>
      <c r="AF8" s="227"/>
      <c r="AG8" s="227"/>
      <c r="AH8" s="228"/>
      <c r="AI8" s="229"/>
      <c r="AJ8" s="192"/>
      <c r="AK8" s="179">
        <f>COUNTIF(E8:AI8,"&gt;7")</f>
        <v>0</v>
      </c>
      <c r="AL8" s="509"/>
      <c r="AM8" s="206">
        <f>SUM(E8:AI8)</f>
        <v>0</v>
      </c>
      <c r="AN8" s="206"/>
      <c r="AO8" s="206"/>
      <c r="AP8" s="206"/>
      <c r="AQ8" s="206"/>
      <c r="AR8" s="206"/>
      <c r="AS8" s="206"/>
      <c r="AT8" s="206">
        <f>AM8*1.5</f>
        <v>0</v>
      </c>
      <c r="AU8" s="206">
        <f>AM8*C7*1.5</f>
        <v>0</v>
      </c>
      <c r="AV8" s="511"/>
      <c r="AW8" s="514"/>
      <c r="AX8" s="516"/>
      <c r="AY8" s="500"/>
      <c r="AZ8" s="500"/>
      <c r="BA8" s="500"/>
      <c r="BB8" s="500"/>
      <c r="BC8" s="500"/>
      <c r="BD8" s="500"/>
      <c r="BE8" s="503"/>
      <c r="BF8" s="506"/>
    </row>
    <row r="9" spans="1:58" ht="15.75" customHeight="1" x14ac:dyDescent="0.25">
      <c r="A9" s="175"/>
      <c r="B9" s="223"/>
      <c r="C9" s="433"/>
      <c r="D9" s="212" t="s">
        <v>27</v>
      </c>
      <c r="E9" s="230"/>
      <c r="F9" s="230"/>
      <c r="G9" s="230"/>
      <c r="H9" s="230"/>
      <c r="I9" s="230"/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0"/>
      <c r="U9" s="230"/>
      <c r="V9" s="230"/>
      <c r="W9" s="231"/>
      <c r="X9" s="230"/>
      <c r="Y9" s="230"/>
      <c r="Z9" s="230"/>
      <c r="AA9" s="230"/>
      <c r="AB9" s="230"/>
      <c r="AC9" s="230"/>
      <c r="AD9" s="230"/>
      <c r="AE9" s="230"/>
      <c r="AF9" s="230"/>
      <c r="AG9" s="230"/>
      <c r="AH9" s="232"/>
      <c r="AI9" s="233"/>
      <c r="AJ9" s="193"/>
      <c r="AK9" s="207"/>
      <c r="AL9" s="509"/>
      <c r="AM9" s="206">
        <f>SUM(E9:AI9)</f>
        <v>0</v>
      </c>
      <c r="AN9" s="208"/>
      <c r="AO9" s="208"/>
      <c r="AP9" s="208"/>
      <c r="AQ9" s="208"/>
      <c r="AR9" s="208"/>
      <c r="AS9" s="208"/>
      <c r="AT9" s="206">
        <f>AM9*2</f>
        <v>0</v>
      </c>
      <c r="AU9" s="208">
        <f>AM9*C7*2</f>
        <v>0</v>
      </c>
      <c r="AV9" s="511"/>
      <c r="AW9" s="514"/>
      <c r="AX9" s="516"/>
      <c r="AY9" s="500"/>
      <c r="AZ9" s="500"/>
      <c r="BA9" s="500"/>
      <c r="BB9" s="500"/>
      <c r="BC9" s="500"/>
      <c r="BD9" s="500"/>
      <c r="BE9" s="503"/>
      <c r="BF9" s="506"/>
    </row>
    <row r="10" spans="1:58" ht="15.75" thickBot="1" x14ac:dyDescent="0.3">
      <c r="A10" s="176"/>
      <c r="B10" s="223"/>
      <c r="C10" s="434"/>
      <c r="D10" s="182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244"/>
      <c r="AH10" s="63"/>
      <c r="AI10" s="63"/>
      <c r="AJ10" s="194" t="s">
        <v>28</v>
      </c>
      <c r="AK10" s="180">
        <f>AK7+AK8</f>
        <v>0</v>
      </c>
      <c r="AL10" s="510"/>
      <c r="AM10" s="209"/>
      <c r="AN10" s="209"/>
      <c r="AO10" s="209"/>
      <c r="AP10" s="209"/>
      <c r="AQ10" s="180"/>
      <c r="AR10" s="209"/>
      <c r="AS10" s="209"/>
      <c r="AT10" s="209"/>
      <c r="AU10" s="209"/>
      <c r="AV10" s="512"/>
      <c r="AW10" s="515"/>
      <c r="AX10" s="517"/>
      <c r="AY10" s="501"/>
      <c r="AZ10" s="501"/>
      <c r="BA10" s="501"/>
      <c r="BB10" s="501"/>
      <c r="BC10" s="501"/>
      <c r="BD10" s="501"/>
      <c r="BE10" s="504"/>
      <c r="BF10" s="507"/>
    </row>
    <row r="11" spans="1:58" ht="16.5" customHeight="1" thickTop="1" thickBot="1" x14ac:dyDescent="0.3">
      <c r="A11" s="160" t="s">
        <v>157</v>
      </c>
      <c r="B11" s="158">
        <v>30000</v>
      </c>
      <c r="C11" s="432">
        <f>B11/225</f>
        <v>133.33333333333334</v>
      </c>
      <c r="D11" s="181" t="s">
        <v>25</v>
      </c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101"/>
      <c r="R11" s="60"/>
      <c r="S11" s="60"/>
      <c r="T11" s="60"/>
      <c r="U11" s="60"/>
      <c r="V11" s="60"/>
      <c r="W11" s="60"/>
      <c r="X11" s="60"/>
      <c r="Y11" s="60"/>
      <c r="Z11" s="60"/>
      <c r="AA11" s="101"/>
      <c r="AB11" s="101"/>
      <c r="AC11" s="101"/>
      <c r="AD11" s="60"/>
      <c r="AE11" s="60"/>
      <c r="AF11" s="60"/>
      <c r="AG11" s="60"/>
      <c r="AH11" s="60"/>
      <c r="AI11" s="60"/>
      <c r="AJ11" s="179"/>
      <c r="AK11" s="179">
        <f>COUNTIF(E11:AI11,"&gt;0")</f>
        <v>0</v>
      </c>
      <c r="AL11" s="508"/>
      <c r="AM11" s="205">
        <f>SUM(E11:AI11)/7.5</f>
        <v>0</v>
      </c>
      <c r="AN11" s="205">
        <f>COUNTIF(E11:AI11,"B")</f>
        <v>0</v>
      </c>
      <c r="AO11" s="205">
        <f>COUNTIF(E11:AI11,"h")</f>
        <v>0</v>
      </c>
      <c r="AP11" s="205">
        <f>COUNTIF(E11:AI11,"ik")</f>
        <v>0</v>
      </c>
      <c r="AQ11" s="205">
        <f>COUNTIF(E11:AI11,"İZ")</f>
        <v>0</v>
      </c>
      <c r="AR11" s="205">
        <f>COUNTIF(E11:AI11,"R")</f>
        <v>0</v>
      </c>
      <c r="AS11" s="205">
        <f>COUNTIF(E11:AI11,"0")</f>
        <v>0</v>
      </c>
      <c r="AT11" s="205">
        <f>IF((AM11+AN11+AO11+AP11+AQ11)&gt;30,30,(AM11+AN11+AO11+AP11+AQ11))</f>
        <v>0</v>
      </c>
      <c r="AU11" s="205">
        <f>(AT11)*C11*7.5</f>
        <v>0</v>
      </c>
      <c r="AV11" s="511">
        <f t="shared" ref="AV11" si="5">IF(B12="CEMRE",SUM(AU11:AU13),0)</f>
        <v>0</v>
      </c>
      <c r="AW11" s="513">
        <f>IF(B12="SEFİNE",SUM(AU11:AU13),0)</f>
        <v>0</v>
      </c>
      <c r="AX11" s="516">
        <f t="shared" ref="AX11" si="6">IF(B12="TERSAN",SUM(AU11:AU13),0)</f>
        <v>0</v>
      </c>
      <c r="AY11" s="499"/>
      <c r="AZ11" s="499"/>
      <c r="BA11" s="499"/>
      <c r="BB11" s="499"/>
      <c r="BC11" s="499"/>
      <c r="BD11" s="499"/>
      <c r="BE11" s="502"/>
      <c r="BF11" s="505">
        <f t="shared" ref="BF11" si="7">(AV11+AW11+AX11)-(AY11+AZ11+BA11)-(BB11+BC11)+BE11-(BD11)</f>
        <v>0</v>
      </c>
    </row>
    <row r="12" spans="1:58" ht="15.75" thickTop="1" x14ac:dyDescent="0.25">
      <c r="A12" s="175"/>
      <c r="B12" s="223" t="s">
        <v>133</v>
      </c>
      <c r="C12" s="433"/>
      <c r="D12" s="211" t="s">
        <v>26</v>
      </c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7"/>
      <c r="AH12" s="228"/>
      <c r="AI12" s="229"/>
      <c r="AJ12" s="192"/>
      <c r="AK12" s="179">
        <f>COUNTIF(E12:AI12,"&gt;7")</f>
        <v>0</v>
      </c>
      <c r="AL12" s="509"/>
      <c r="AM12" s="206">
        <f>SUM(E12:AI12)</f>
        <v>0</v>
      </c>
      <c r="AN12" s="206"/>
      <c r="AO12" s="206"/>
      <c r="AP12" s="206"/>
      <c r="AQ12" s="206"/>
      <c r="AR12" s="206"/>
      <c r="AS12" s="206"/>
      <c r="AT12" s="206">
        <f>AM12*1.5</f>
        <v>0</v>
      </c>
      <c r="AU12" s="206">
        <f>AM12*C11*1.5</f>
        <v>0</v>
      </c>
      <c r="AV12" s="511"/>
      <c r="AW12" s="514"/>
      <c r="AX12" s="516"/>
      <c r="AY12" s="500"/>
      <c r="AZ12" s="500"/>
      <c r="BA12" s="500"/>
      <c r="BB12" s="500"/>
      <c r="BC12" s="500"/>
      <c r="BD12" s="500"/>
      <c r="BE12" s="503"/>
      <c r="BF12" s="506"/>
    </row>
    <row r="13" spans="1:58" ht="15.75" customHeight="1" x14ac:dyDescent="0.25">
      <c r="A13" s="175"/>
      <c r="B13" s="223"/>
      <c r="C13" s="433"/>
      <c r="D13" s="212" t="s">
        <v>27</v>
      </c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1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2"/>
      <c r="AI13" s="233"/>
      <c r="AJ13" s="193"/>
      <c r="AK13" s="207"/>
      <c r="AL13" s="509"/>
      <c r="AM13" s="206">
        <f>SUM(E13:AI13)</f>
        <v>0</v>
      </c>
      <c r="AN13" s="208"/>
      <c r="AO13" s="208"/>
      <c r="AP13" s="208"/>
      <c r="AQ13" s="208"/>
      <c r="AR13" s="208"/>
      <c r="AS13" s="208"/>
      <c r="AT13" s="206">
        <f>AM13*2</f>
        <v>0</v>
      </c>
      <c r="AU13" s="208">
        <f>AM13*C11*2</f>
        <v>0</v>
      </c>
      <c r="AV13" s="511"/>
      <c r="AW13" s="514"/>
      <c r="AX13" s="516"/>
      <c r="AY13" s="500"/>
      <c r="AZ13" s="500"/>
      <c r="BA13" s="500"/>
      <c r="BB13" s="500"/>
      <c r="BC13" s="500"/>
      <c r="BD13" s="500"/>
      <c r="BE13" s="503"/>
      <c r="BF13" s="506"/>
    </row>
    <row r="14" spans="1:58" ht="15.75" thickBot="1" x14ac:dyDescent="0.3">
      <c r="A14" s="176"/>
      <c r="B14" s="223"/>
      <c r="C14" s="434"/>
      <c r="D14" s="182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244"/>
      <c r="AH14" s="63"/>
      <c r="AI14" s="63"/>
      <c r="AJ14" s="194" t="s">
        <v>28</v>
      </c>
      <c r="AK14" s="180">
        <f>AK11+AK12</f>
        <v>0</v>
      </c>
      <c r="AL14" s="510"/>
      <c r="AM14" s="209"/>
      <c r="AN14" s="209"/>
      <c r="AO14" s="209"/>
      <c r="AP14" s="209"/>
      <c r="AQ14" s="180"/>
      <c r="AR14" s="209"/>
      <c r="AS14" s="209"/>
      <c r="AT14" s="209"/>
      <c r="AU14" s="209"/>
      <c r="AV14" s="512"/>
      <c r="AW14" s="515"/>
      <c r="AX14" s="517"/>
      <c r="AY14" s="501"/>
      <c r="AZ14" s="501"/>
      <c r="BA14" s="501"/>
      <c r="BB14" s="501"/>
      <c r="BC14" s="501"/>
      <c r="BD14" s="501"/>
      <c r="BE14" s="504"/>
      <c r="BF14" s="507"/>
    </row>
    <row r="15" spans="1:58" ht="16.5" customHeight="1" thickTop="1" thickBot="1" x14ac:dyDescent="0.3">
      <c r="A15" s="160" t="s">
        <v>156</v>
      </c>
      <c r="B15" s="158">
        <v>30000</v>
      </c>
      <c r="C15" s="432">
        <f>B15/225</f>
        <v>133.33333333333334</v>
      </c>
      <c r="D15" s="181" t="s">
        <v>25</v>
      </c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101"/>
      <c r="R15" s="60"/>
      <c r="S15" s="60"/>
      <c r="T15" s="60"/>
      <c r="U15" s="60"/>
      <c r="V15" s="60"/>
      <c r="W15" s="60"/>
      <c r="X15" s="60"/>
      <c r="Y15" s="60"/>
      <c r="Z15" s="60"/>
      <c r="AA15" s="101"/>
      <c r="AB15" s="101"/>
      <c r="AC15" s="101"/>
      <c r="AD15" s="60"/>
      <c r="AE15" s="60"/>
      <c r="AF15" s="60"/>
      <c r="AG15" s="60"/>
      <c r="AH15" s="60"/>
      <c r="AI15" s="60"/>
      <c r="AJ15" s="179"/>
      <c r="AK15" s="179">
        <f>COUNTIF(E15:AI15,"&gt;0")</f>
        <v>0</v>
      </c>
      <c r="AL15" s="508"/>
      <c r="AM15" s="205">
        <f>SUM(E15:AI15)/7.5</f>
        <v>0</v>
      </c>
      <c r="AN15" s="205">
        <f>COUNTIF(E15:AI15,"B")</f>
        <v>0</v>
      </c>
      <c r="AO15" s="205">
        <f>COUNTIF(E15:AI15,"h")</f>
        <v>0</v>
      </c>
      <c r="AP15" s="205">
        <f>COUNTIF(E15:AI15,"ik")</f>
        <v>0</v>
      </c>
      <c r="AQ15" s="205">
        <f>COUNTIF(E15:AI15,"İZ")</f>
        <v>0</v>
      </c>
      <c r="AR15" s="205">
        <f>COUNTIF(E15:AI15,"R")</f>
        <v>0</v>
      </c>
      <c r="AS15" s="205">
        <f>COUNTIF(E15:AI15,"0")</f>
        <v>0</v>
      </c>
      <c r="AT15" s="205">
        <f>IF((AM15+AN15+AO15+AP15+AQ15)&gt;30,30,(AM15+AN15+AO15+AP15+AQ15))</f>
        <v>0</v>
      </c>
      <c r="AU15" s="205">
        <f>(AT15)*C15*7.5</f>
        <v>0</v>
      </c>
      <c r="AV15" s="511">
        <f t="shared" ref="AV15" si="8">IF(B16="CEMRE",SUM(AU15:AU17),0)</f>
        <v>0</v>
      </c>
      <c r="AW15" s="513">
        <f>IF(B16="SEFİNE",SUM(AU15:AU17),0)</f>
        <v>0</v>
      </c>
      <c r="AX15" s="516">
        <f t="shared" ref="AX15" si="9">IF(B16="TERSAN",SUM(AU15:AU17),0)</f>
        <v>0</v>
      </c>
      <c r="AY15" s="499"/>
      <c r="AZ15" s="499"/>
      <c r="BA15" s="499"/>
      <c r="BB15" s="499"/>
      <c r="BC15" s="499"/>
      <c r="BD15" s="499"/>
      <c r="BE15" s="502"/>
      <c r="BF15" s="505">
        <f t="shared" ref="BF15" si="10">(AV15+AW15+AX15)-(AY15+AZ15+BA15)-(BB15+BC15)+BE15-(BD15)</f>
        <v>0</v>
      </c>
    </row>
    <row r="16" spans="1:58" ht="15.75" thickTop="1" x14ac:dyDescent="0.25">
      <c r="A16" s="175"/>
      <c r="B16" s="223" t="s">
        <v>133</v>
      </c>
      <c r="C16" s="433"/>
      <c r="D16" s="211" t="s">
        <v>26</v>
      </c>
      <c r="E16" s="227"/>
      <c r="F16" s="227"/>
      <c r="G16" s="227"/>
      <c r="H16" s="227"/>
      <c r="I16" s="227"/>
      <c r="J16" s="227"/>
      <c r="K16" s="227"/>
      <c r="L16" s="227"/>
      <c r="M16" s="227"/>
      <c r="N16" s="227"/>
      <c r="O16" s="227"/>
      <c r="P16" s="227"/>
      <c r="Q16" s="227"/>
      <c r="R16" s="227"/>
      <c r="S16" s="227"/>
      <c r="T16" s="227"/>
      <c r="U16" s="227"/>
      <c r="V16" s="227"/>
      <c r="W16" s="227"/>
      <c r="X16" s="227"/>
      <c r="Y16" s="227"/>
      <c r="Z16" s="227"/>
      <c r="AA16" s="227"/>
      <c r="AB16" s="227"/>
      <c r="AC16" s="227"/>
      <c r="AD16" s="227"/>
      <c r="AE16" s="227"/>
      <c r="AF16" s="227"/>
      <c r="AG16" s="227"/>
      <c r="AH16" s="228"/>
      <c r="AI16" s="229"/>
      <c r="AJ16" s="192"/>
      <c r="AK16" s="179">
        <f>COUNTIF(E16:AI16,"&gt;7")</f>
        <v>0</v>
      </c>
      <c r="AL16" s="509"/>
      <c r="AM16" s="206">
        <f>SUM(E16:AI16)</f>
        <v>0</v>
      </c>
      <c r="AN16" s="206"/>
      <c r="AO16" s="206"/>
      <c r="AP16" s="206"/>
      <c r="AQ16" s="206"/>
      <c r="AR16" s="206"/>
      <c r="AS16" s="206"/>
      <c r="AT16" s="206">
        <f>AM16*1.5</f>
        <v>0</v>
      </c>
      <c r="AU16" s="206">
        <f>AM16*C15*1.5</f>
        <v>0</v>
      </c>
      <c r="AV16" s="511"/>
      <c r="AW16" s="514"/>
      <c r="AX16" s="516"/>
      <c r="AY16" s="500"/>
      <c r="AZ16" s="500"/>
      <c r="BA16" s="500"/>
      <c r="BB16" s="500"/>
      <c r="BC16" s="500"/>
      <c r="BD16" s="500"/>
      <c r="BE16" s="503"/>
      <c r="BF16" s="506"/>
    </row>
    <row r="17" spans="1:58" ht="15.75" customHeight="1" x14ac:dyDescent="0.25">
      <c r="A17" s="175"/>
      <c r="B17" s="223"/>
      <c r="C17" s="433"/>
      <c r="D17" s="212" t="s">
        <v>27</v>
      </c>
      <c r="E17" s="230"/>
      <c r="F17" s="230"/>
      <c r="G17" s="230"/>
      <c r="H17" s="230"/>
      <c r="I17" s="230"/>
      <c r="J17" s="230"/>
      <c r="K17" s="230"/>
      <c r="L17" s="230"/>
      <c r="M17" s="230"/>
      <c r="N17" s="230"/>
      <c r="O17" s="230"/>
      <c r="P17" s="230"/>
      <c r="Q17" s="230"/>
      <c r="R17" s="230"/>
      <c r="S17" s="230"/>
      <c r="T17" s="230"/>
      <c r="U17" s="230"/>
      <c r="V17" s="230"/>
      <c r="W17" s="231"/>
      <c r="X17" s="230"/>
      <c r="Y17" s="230"/>
      <c r="Z17" s="230"/>
      <c r="AA17" s="230"/>
      <c r="AB17" s="230"/>
      <c r="AC17" s="230"/>
      <c r="AD17" s="230"/>
      <c r="AE17" s="230"/>
      <c r="AF17" s="230"/>
      <c r="AG17" s="230"/>
      <c r="AH17" s="232"/>
      <c r="AI17" s="233"/>
      <c r="AJ17" s="193"/>
      <c r="AK17" s="207"/>
      <c r="AL17" s="509"/>
      <c r="AM17" s="206">
        <f>SUM(E17:AI17)</f>
        <v>0</v>
      </c>
      <c r="AN17" s="208"/>
      <c r="AO17" s="208"/>
      <c r="AP17" s="208"/>
      <c r="AQ17" s="208"/>
      <c r="AR17" s="208"/>
      <c r="AS17" s="208"/>
      <c r="AT17" s="206">
        <f>AM17*2</f>
        <v>0</v>
      </c>
      <c r="AU17" s="208">
        <f>AM17*C15*2</f>
        <v>0</v>
      </c>
      <c r="AV17" s="511"/>
      <c r="AW17" s="514"/>
      <c r="AX17" s="516"/>
      <c r="AY17" s="500"/>
      <c r="AZ17" s="500"/>
      <c r="BA17" s="500"/>
      <c r="BB17" s="500"/>
      <c r="BC17" s="500"/>
      <c r="BD17" s="500"/>
      <c r="BE17" s="503"/>
      <c r="BF17" s="506"/>
    </row>
    <row r="18" spans="1:58" ht="15.75" thickBot="1" x14ac:dyDescent="0.3">
      <c r="A18" s="176"/>
      <c r="B18" s="223"/>
      <c r="C18" s="434"/>
      <c r="D18" s="182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244"/>
      <c r="AH18" s="63"/>
      <c r="AI18" s="63"/>
      <c r="AJ18" s="194" t="s">
        <v>28</v>
      </c>
      <c r="AK18" s="180">
        <f>AK15+AK16</f>
        <v>0</v>
      </c>
      <c r="AL18" s="510"/>
      <c r="AM18" s="209"/>
      <c r="AN18" s="209"/>
      <c r="AO18" s="209"/>
      <c r="AP18" s="209"/>
      <c r="AQ18" s="180"/>
      <c r="AR18" s="209"/>
      <c r="AS18" s="209"/>
      <c r="AT18" s="209"/>
      <c r="AU18" s="209"/>
      <c r="AV18" s="512"/>
      <c r="AW18" s="515"/>
      <c r="AX18" s="517"/>
      <c r="AY18" s="501"/>
      <c r="AZ18" s="501"/>
      <c r="BA18" s="501"/>
      <c r="BB18" s="501"/>
      <c r="BC18" s="501"/>
      <c r="BD18" s="501"/>
      <c r="BE18" s="504"/>
      <c r="BF18" s="507"/>
    </row>
    <row r="19" spans="1:58" ht="16.5" customHeight="1" thickTop="1" thickBot="1" x14ac:dyDescent="0.3">
      <c r="A19" s="335" t="s">
        <v>155</v>
      </c>
      <c r="B19" s="373">
        <v>25000</v>
      </c>
      <c r="C19" s="432">
        <f>B19/225</f>
        <v>111.11111111111111</v>
      </c>
      <c r="D19" s="181" t="s">
        <v>25</v>
      </c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101"/>
      <c r="R19" s="60"/>
      <c r="S19" s="60"/>
      <c r="T19" s="60"/>
      <c r="U19" s="60"/>
      <c r="V19" s="60"/>
      <c r="W19" s="60"/>
      <c r="X19" s="60"/>
      <c r="Y19" s="60"/>
      <c r="Z19" s="60"/>
      <c r="AA19" s="101"/>
      <c r="AB19" s="101"/>
      <c r="AC19" s="101"/>
      <c r="AD19" s="60"/>
      <c r="AE19" s="60"/>
      <c r="AF19" s="60"/>
      <c r="AG19" s="60"/>
      <c r="AH19" s="60"/>
      <c r="AI19" s="60"/>
      <c r="AJ19" s="179"/>
      <c r="AK19" s="179">
        <f>COUNTIF(E19:AI19,"&gt;0")</f>
        <v>0</v>
      </c>
      <c r="AL19" s="508"/>
      <c r="AM19" s="205">
        <f>SUM(E19:AI19)/7.5</f>
        <v>0</v>
      </c>
      <c r="AN19" s="205">
        <f>COUNTIF(E19:AI19,"B")</f>
        <v>0</v>
      </c>
      <c r="AO19" s="205">
        <f>COUNTIF(E19:AI19,"h")</f>
        <v>0</v>
      </c>
      <c r="AP19" s="205">
        <f>COUNTIF(E19:AI19,"ik")</f>
        <v>0</v>
      </c>
      <c r="AQ19" s="205">
        <f>COUNTIF(E19:AI19,"İZ")</f>
        <v>0</v>
      </c>
      <c r="AR19" s="205">
        <f>COUNTIF(E19:AI19,"R")</f>
        <v>0</v>
      </c>
      <c r="AS19" s="205">
        <f>COUNTIF(E19:AI19,"0")</f>
        <v>0</v>
      </c>
      <c r="AT19" s="205">
        <f>IF((AM19+AN19+AO19+AP19+AQ19)&gt;30,30,(AM19+AN19+AO19+AP19+AQ19))</f>
        <v>0</v>
      </c>
      <c r="AU19" s="205">
        <f>(AT19)*C19*7.5</f>
        <v>0</v>
      </c>
      <c r="AV19" s="511">
        <f t="shared" ref="AV19" si="11">IF(B20="CEMRE",SUM(AU19:AU21),0)</f>
        <v>0</v>
      </c>
      <c r="AW19" s="513">
        <f>IF(B20="SEFİNE",SUM(AU19:AU21),0)</f>
        <v>0</v>
      </c>
      <c r="AX19" s="516">
        <f t="shared" ref="AX19" si="12">IF(B20="TERSAN",SUM(AU19:AU21),0)</f>
        <v>0</v>
      </c>
      <c r="AY19" s="499"/>
      <c r="AZ19" s="499"/>
      <c r="BA19" s="499"/>
      <c r="BB19" s="499"/>
      <c r="BC19" s="499"/>
      <c r="BD19" s="499"/>
      <c r="BE19" s="502"/>
      <c r="BF19" s="505">
        <f t="shared" ref="BF19" si="13">(AV19+AW19+AX19)-(AY19+AZ19+BA19)-(BB19+BC19)+BE19-(BD19)</f>
        <v>0</v>
      </c>
    </row>
    <row r="20" spans="1:58" ht="16.5" thickTop="1" x14ac:dyDescent="0.25">
      <c r="A20" s="175"/>
      <c r="B20" s="321" t="s">
        <v>134</v>
      </c>
      <c r="C20" s="433"/>
      <c r="D20" s="211" t="s">
        <v>26</v>
      </c>
      <c r="E20" s="227"/>
      <c r="F20" s="227"/>
      <c r="G20" s="227"/>
      <c r="H20" s="227"/>
      <c r="I20" s="227"/>
      <c r="J20" s="227"/>
      <c r="K20" s="227"/>
      <c r="L20" s="227"/>
      <c r="M20" s="227"/>
      <c r="N20" s="227"/>
      <c r="O20" s="227"/>
      <c r="P20" s="227"/>
      <c r="Q20" s="227"/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8"/>
      <c r="AI20" s="229"/>
      <c r="AJ20" s="192"/>
      <c r="AK20" s="179">
        <f>COUNTIF(E20:AI20,"&gt;7")</f>
        <v>0</v>
      </c>
      <c r="AL20" s="509"/>
      <c r="AM20" s="206">
        <f>SUM(E20:AI20)</f>
        <v>0</v>
      </c>
      <c r="AN20" s="206"/>
      <c r="AO20" s="206"/>
      <c r="AP20" s="206"/>
      <c r="AQ20" s="206"/>
      <c r="AR20" s="206"/>
      <c r="AS20" s="206"/>
      <c r="AT20" s="206">
        <f>AM20*1.5</f>
        <v>0</v>
      </c>
      <c r="AU20" s="206">
        <f>AM20*C19*1.5</f>
        <v>0</v>
      </c>
      <c r="AV20" s="511"/>
      <c r="AW20" s="514"/>
      <c r="AX20" s="516"/>
      <c r="AY20" s="500"/>
      <c r="AZ20" s="500"/>
      <c r="BA20" s="500"/>
      <c r="BB20" s="500"/>
      <c r="BC20" s="500"/>
      <c r="BD20" s="500"/>
      <c r="BE20" s="503"/>
      <c r="BF20" s="506"/>
    </row>
    <row r="21" spans="1:58" ht="15.75" customHeight="1" x14ac:dyDescent="0.25">
      <c r="A21" s="175"/>
      <c r="B21" s="321"/>
      <c r="C21" s="433"/>
      <c r="D21" s="212" t="s">
        <v>27</v>
      </c>
      <c r="E21" s="230"/>
      <c r="F21" s="230"/>
      <c r="G21" s="230"/>
      <c r="H21" s="230"/>
      <c r="I21" s="230"/>
      <c r="J21" s="230"/>
      <c r="K21" s="230"/>
      <c r="L21" s="230"/>
      <c r="M21" s="230"/>
      <c r="N21" s="230"/>
      <c r="O21" s="230"/>
      <c r="P21" s="230"/>
      <c r="Q21" s="230"/>
      <c r="R21" s="230"/>
      <c r="S21" s="230"/>
      <c r="T21" s="230"/>
      <c r="U21" s="230"/>
      <c r="V21" s="230"/>
      <c r="W21" s="231"/>
      <c r="X21" s="230"/>
      <c r="Y21" s="230"/>
      <c r="Z21" s="230"/>
      <c r="AA21" s="230"/>
      <c r="AB21" s="230"/>
      <c r="AC21" s="230"/>
      <c r="AD21" s="230"/>
      <c r="AE21" s="230"/>
      <c r="AF21" s="230"/>
      <c r="AG21" s="230"/>
      <c r="AH21" s="232"/>
      <c r="AI21" s="233"/>
      <c r="AJ21" s="193"/>
      <c r="AK21" s="207"/>
      <c r="AL21" s="509"/>
      <c r="AM21" s="206">
        <f>SUM(E21:AI21)</f>
        <v>0</v>
      </c>
      <c r="AN21" s="208"/>
      <c r="AO21" s="208"/>
      <c r="AP21" s="208"/>
      <c r="AQ21" s="208"/>
      <c r="AR21" s="208"/>
      <c r="AS21" s="208"/>
      <c r="AT21" s="206">
        <f>AM21*2</f>
        <v>0</v>
      </c>
      <c r="AU21" s="208">
        <f>AM21*C19*2</f>
        <v>0</v>
      </c>
      <c r="AV21" s="511"/>
      <c r="AW21" s="514"/>
      <c r="AX21" s="516"/>
      <c r="AY21" s="500"/>
      <c r="AZ21" s="500"/>
      <c r="BA21" s="500"/>
      <c r="BB21" s="500"/>
      <c r="BC21" s="500"/>
      <c r="BD21" s="500"/>
      <c r="BE21" s="503"/>
      <c r="BF21" s="506"/>
    </row>
    <row r="22" spans="1:58" ht="16.5" thickBot="1" x14ac:dyDescent="0.3">
      <c r="A22" s="176"/>
      <c r="B22" s="321"/>
      <c r="C22" s="434"/>
      <c r="D22" s="182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244"/>
      <c r="AH22" s="63"/>
      <c r="AI22" s="63"/>
      <c r="AJ22" s="194" t="s">
        <v>28</v>
      </c>
      <c r="AK22" s="180">
        <f>AK19+AK20</f>
        <v>0</v>
      </c>
      <c r="AL22" s="510"/>
      <c r="AM22" s="209"/>
      <c r="AN22" s="209"/>
      <c r="AO22" s="209"/>
      <c r="AP22" s="209"/>
      <c r="AQ22" s="180"/>
      <c r="AR22" s="209"/>
      <c r="AS22" s="209"/>
      <c r="AT22" s="209"/>
      <c r="AU22" s="209"/>
      <c r="AV22" s="512"/>
      <c r="AW22" s="515"/>
      <c r="AX22" s="517"/>
      <c r="AY22" s="501"/>
      <c r="AZ22" s="501"/>
      <c r="BA22" s="501"/>
      <c r="BB22" s="501"/>
      <c r="BC22" s="501"/>
      <c r="BD22" s="501"/>
      <c r="BE22" s="504"/>
      <c r="BF22" s="507"/>
    </row>
    <row r="23" spans="1:58" ht="16.5" customHeight="1" thickTop="1" thickBot="1" x14ac:dyDescent="0.3">
      <c r="A23" s="335" t="s">
        <v>154</v>
      </c>
      <c r="B23" s="373">
        <v>25000</v>
      </c>
      <c r="C23" s="432">
        <f>B23/225</f>
        <v>111.11111111111111</v>
      </c>
      <c r="D23" s="181" t="s">
        <v>25</v>
      </c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101"/>
      <c r="R23" s="60"/>
      <c r="S23" s="60"/>
      <c r="T23" s="60"/>
      <c r="U23" s="60"/>
      <c r="V23" s="60"/>
      <c r="W23" s="60"/>
      <c r="X23" s="60"/>
      <c r="Y23" s="60"/>
      <c r="Z23" s="60"/>
      <c r="AA23" s="101"/>
      <c r="AB23" s="101"/>
      <c r="AC23" s="101"/>
      <c r="AD23" s="60"/>
      <c r="AE23" s="60"/>
      <c r="AF23" s="60"/>
      <c r="AG23" s="60"/>
      <c r="AH23" s="60"/>
      <c r="AI23" s="60"/>
      <c r="AJ23" s="179"/>
      <c r="AK23" s="179">
        <f>COUNTIF(E23:AI23,"&gt;0")</f>
        <v>0</v>
      </c>
      <c r="AL23" s="508"/>
      <c r="AM23" s="205">
        <f>SUM(E23:AI23)/7.5</f>
        <v>0</v>
      </c>
      <c r="AN23" s="205">
        <f>COUNTIF(E23:AI23,"B")</f>
        <v>0</v>
      </c>
      <c r="AO23" s="205">
        <f>COUNTIF(E23:AI23,"h")</f>
        <v>0</v>
      </c>
      <c r="AP23" s="205">
        <f>COUNTIF(E23:AI23,"ik")</f>
        <v>0</v>
      </c>
      <c r="AQ23" s="205">
        <f>COUNTIF(E23:AI23,"İZ")</f>
        <v>0</v>
      </c>
      <c r="AR23" s="205">
        <f>COUNTIF(E23:AI23,"R")</f>
        <v>0</v>
      </c>
      <c r="AS23" s="205">
        <f>COUNTIF(E23:AI23,"0")</f>
        <v>0</v>
      </c>
      <c r="AT23" s="205">
        <f>IF((AM23+AN23+AO23+AP23+AQ23)&gt;30,30,(AM23+AN23+AO23+AP23+AQ23))</f>
        <v>0</v>
      </c>
      <c r="AU23" s="205">
        <f>(AT23)*C23*7.5</f>
        <v>0</v>
      </c>
      <c r="AV23" s="511">
        <f t="shared" ref="AV23" si="14">IF(B24="CEMRE",SUM(AU23:AU25),0)</f>
        <v>0</v>
      </c>
      <c r="AW23" s="513">
        <f>IF(B24="SEFİNE",SUM(AU23:AU25),0)</f>
        <v>0</v>
      </c>
      <c r="AX23" s="516">
        <f t="shared" ref="AX23" si="15">IF(B24="TERSAN",SUM(AU23:AU25),0)</f>
        <v>0</v>
      </c>
      <c r="AY23" s="499"/>
      <c r="AZ23" s="499"/>
      <c r="BA23" s="499"/>
      <c r="BB23" s="499"/>
      <c r="BC23" s="499"/>
      <c r="BD23" s="499"/>
      <c r="BE23" s="502"/>
      <c r="BF23" s="505">
        <f t="shared" ref="BF23" si="16">(AV23+AW23+AX23)-(AY23+AZ23+BA23)-(BB23+BC23)+BE23-(BD23)</f>
        <v>0</v>
      </c>
    </row>
    <row r="24" spans="1:58" ht="16.5" thickTop="1" x14ac:dyDescent="0.25">
      <c r="A24" s="175"/>
      <c r="B24" s="321" t="s">
        <v>134</v>
      </c>
      <c r="C24" s="433"/>
      <c r="D24" s="211" t="s">
        <v>26</v>
      </c>
      <c r="E24" s="227"/>
      <c r="F24" s="227"/>
      <c r="G24" s="227"/>
      <c r="H24" s="227"/>
      <c r="I24" s="227"/>
      <c r="J24" s="227"/>
      <c r="K24" s="227"/>
      <c r="L24" s="227"/>
      <c r="M24" s="227"/>
      <c r="N24" s="227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227"/>
      <c r="Z24" s="227"/>
      <c r="AA24" s="227"/>
      <c r="AB24" s="227"/>
      <c r="AC24" s="227"/>
      <c r="AD24" s="227"/>
      <c r="AE24" s="227"/>
      <c r="AF24" s="227"/>
      <c r="AG24" s="227"/>
      <c r="AH24" s="228"/>
      <c r="AI24" s="229"/>
      <c r="AJ24" s="192"/>
      <c r="AK24" s="179">
        <f>COUNTIF(E24:AI24,"&gt;7")</f>
        <v>0</v>
      </c>
      <c r="AL24" s="509"/>
      <c r="AM24" s="206">
        <f>SUM(E24:AI24)</f>
        <v>0</v>
      </c>
      <c r="AN24" s="206"/>
      <c r="AO24" s="206"/>
      <c r="AP24" s="206"/>
      <c r="AQ24" s="206"/>
      <c r="AR24" s="206"/>
      <c r="AS24" s="206"/>
      <c r="AT24" s="206">
        <f>AM24*1.5</f>
        <v>0</v>
      </c>
      <c r="AU24" s="206">
        <f>AM24*C23*1.5</f>
        <v>0</v>
      </c>
      <c r="AV24" s="511"/>
      <c r="AW24" s="514"/>
      <c r="AX24" s="516"/>
      <c r="AY24" s="500"/>
      <c r="AZ24" s="500"/>
      <c r="BA24" s="500"/>
      <c r="BB24" s="500"/>
      <c r="BC24" s="500"/>
      <c r="BD24" s="500"/>
      <c r="BE24" s="503"/>
      <c r="BF24" s="506"/>
    </row>
    <row r="25" spans="1:58" ht="15.75" customHeight="1" x14ac:dyDescent="0.25">
      <c r="A25" s="175"/>
      <c r="B25" s="223"/>
      <c r="C25" s="433"/>
      <c r="D25" s="212" t="s">
        <v>27</v>
      </c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231"/>
      <c r="X25" s="230"/>
      <c r="Y25" s="230"/>
      <c r="Z25" s="230"/>
      <c r="AA25" s="230"/>
      <c r="AB25" s="230"/>
      <c r="AC25" s="230"/>
      <c r="AD25" s="230"/>
      <c r="AE25" s="230"/>
      <c r="AF25" s="230"/>
      <c r="AG25" s="230"/>
      <c r="AH25" s="232"/>
      <c r="AI25" s="233"/>
      <c r="AJ25" s="193"/>
      <c r="AK25" s="207"/>
      <c r="AL25" s="509"/>
      <c r="AM25" s="206">
        <f>SUM(E25:AI25)</f>
        <v>0</v>
      </c>
      <c r="AN25" s="208"/>
      <c r="AO25" s="208"/>
      <c r="AP25" s="208"/>
      <c r="AQ25" s="208"/>
      <c r="AR25" s="208"/>
      <c r="AS25" s="208"/>
      <c r="AT25" s="206">
        <f>AM25*2</f>
        <v>0</v>
      </c>
      <c r="AU25" s="208">
        <f>AM25*C23*2</f>
        <v>0</v>
      </c>
      <c r="AV25" s="511"/>
      <c r="AW25" s="514"/>
      <c r="AX25" s="516"/>
      <c r="AY25" s="500"/>
      <c r="AZ25" s="500"/>
      <c r="BA25" s="500"/>
      <c r="BB25" s="500"/>
      <c r="BC25" s="500"/>
      <c r="BD25" s="500"/>
      <c r="BE25" s="503"/>
      <c r="BF25" s="506"/>
    </row>
    <row r="26" spans="1:58" ht="15.75" thickBot="1" x14ac:dyDescent="0.3">
      <c r="A26" s="176"/>
      <c r="B26" s="223"/>
      <c r="C26" s="434"/>
      <c r="D26" s="182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244"/>
      <c r="AH26" s="63"/>
      <c r="AI26" s="63"/>
      <c r="AJ26" s="194" t="s">
        <v>28</v>
      </c>
      <c r="AK26" s="180">
        <f>AK23+AK24</f>
        <v>0</v>
      </c>
      <c r="AL26" s="510"/>
      <c r="AM26" s="209"/>
      <c r="AN26" s="209"/>
      <c r="AO26" s="209"/>
      <c r="AP26" s="209"/>
      <c r="AQ26" s="180"/>
      <c r="AR26" s="209"/>
      <c r="AS26" s="209"/>
      <c r="AT26" s="209"/>
      <c r="AU26" s="209"/>
      <c r="AV26" s="512"/>
      <c r="AW26" s="515"/>
      <c r="AX26" s="517"/>
      <c r="AY26" s="501"/>
      <c r="AZ26" s="501"/>
      <c r="BA26" s="501"/>
      <c r="BB26" s="501"/>
      <c r="BC26" s="501"/>
      <c r="BD26" s="501"/>
      <c r="BE26" s="504"/>
      <c r="BF26" s="507"/>
    </row>
    <row r="27" spans="1:58" ht="16.5" customHeight="1" thickTop="1" thickBot="1" x14ac:dyDescent="0.3">
      <c r="A27" s="335" t="s">
        <v>152</v>
      </c>
      <c r="B27" s="337">
        <v>30000</v>
      </c>
      <c r="C27" s="432">
        <f>B27/225</f>
        <v>133.33333333333334</v>
      </c>
      <c r="D27" s="181" t="s">
        <v>25</v>
      </c>
      <c r="E27" s="60"/>
      <c r="F27" s="60"/>
      <c r="G27" s="60">
        <v>0</v>
      </c>
      <c r="H27" s="60"/>
      <c r="I27" s="60"/>
      <c r="J27" s="60"/>
      <c r="K27" s="60"/>
      <c r="L27" s="60"/>
      <c r="M27" s="60"/>
      <c r="N27" s="60"/>
      <c r="O27" s="60"/>
      <c r="P27" s="60"/>
      <c r="Q27" s="101"/>
      <c r="R27" s="60"/>
      <c r="S27" s="60"/>
      <c r="T27" s="60"/>
      <c r="U27" s="60"/>
      <c r="V27" s="60"/>
      <c r="W27" s="60"/>
      <c r="X27" s="60"/>
      <c r="Y27" s="60"/>
      <c r="Z27" s="60"/>
      <c r="AA27" s="101"/>
      <c r="AB27" s="101"/>
      <c r="AC27" s="101"/>
      <c r="AD27" s="60"/>
      <c r="AE27" s="60"/>
      <c r="AF27" s="60"/>
      <c r="AG27" s="60"/>
      <c r="AH27" s="60"/>
      <c r="AI27" s="60"/>
      <c r="AJ27" s="179"/>
      <c r="AK27" s="179">
        <f>COUNTIF(E27:AI27,"&gt;0")</f>
        <v>0</v>
      </c>
      <c r="AL27" s="508"/>
      <c r="AM27" s="205">
        <f>SUM(E27:AI27)/7.5</f>
        <v>0</v>
      </c>
      <c r="AN27" s="205">
        <f>COUNTIF(E27:AI27,"B")</f>
        <v>0</v>
      </c>
      <c r="AO27" s="205">
        <f>COUNTIF(E27:AI27,"h")</f>
        <v>0</v>
      </c>
      <c r="AP27" s="205">
        <f>COUNTIF(E27:AI27,"ik")</f>
        <v>0</v>
      </c>
      <c r="AQ27" s="205">
        <f>COUNTIF(E27:AI27,"İZ")</f>
        <v>0</v>
      </c>
      <c r="AR27" s="205">
        <f>COUNTIF(E27:AI27,"R")</f>
        <v>0</v>
      </c>
      <c r="AS27" s="205">
        <f>COUNTIF(E27:AI27,"0")</f>
        <v>1</v>
      </c>
      <c r="AT27" s="205">
        <f>IF((AM27+AN27+AO27+AP27+AQ27)&gt;30,30,(AM27+AN27+AO27+AP27+AQ27))</f>
        <v>0</v>
      </c>
      <c r="AU27" s="205">
        <f>(AT27)*C27*7.5</f>
        <v>0</v>
      </c>
      <c r="AV27" s="511">
        <f t="shared" ref="AV27" si="17">IF(B28="CEMRE",SUM(AU27:AU29),0)</f>
        <v>0</v>
      </c>
      <c r="AW27" s="513">
        <f>IF(B28="SEFİNE",SUM(AU27:AU29),0)</f>
        <v>0</v>
      </c>
      <c r="AX27" s="516">
        <f t="shared" ref="AX27" si="18">IF(B28="TERSAN",SUM(AU27:AU29),0)</f>
        <v>0</v>
      </c>
      <c r="AY27" s="499"/>
      <c r="AZ27" s="499"/>
      <c r="BA27" s="499"/>
      <c r="BB27" s="499"/>
      <c r="BC27" s="499"/>
      <c r="BD27" s="499"/>
      <c r="BE27" s="502"/>
      <c r="BF27" s="505">
        <f t="shared" ref="BF27" si="19">(AV27+AW27+AX27)-(AY27+AZ27+BA27)-(BB27+BC27)+BE27-(BD27)</f>
        <v>0</v>
      </c>
    </row>
    <row r="28" spans="1:58" ht="15.75" thickTop="1" x14ac:dyDescent="0.25">
      <c r="A28" s="175"/>
      <c r="B28" s="324" t="s">
        <v>133</v>
      </c>
      <c r="C28" s="433"/>
      <c r="D28" s="211" t="s">
        <v>26</v>
      </c>
      <c r="E28" s="227"/>
      <c r="F28" s="227"/>
      <c r="G28" s="227"/>
      <c r="H28" s="227"/>
      <c r="I28" s="227"/>
      <c r="J28" s="227"/>
      <c r="K28" s="227"/>
      <c r="L28" s="227"/>
      <c r="M28" s="227"/>
      <c r="N28" s="227"/>
      <c r="O28" s="227"/>
      <c r="P28" s="227"/>
      <c r="Q28" s="227"/>
      <c r="R28" s="227"/>
      <c r="S28" s="227"/>
      <c r="T28" s="227"/>
      <c r="U28" s="227"/>
      <c r="V28" s="227"/>
      <c r="W28" s="227"/>
      <c r="X28" s="227"/>
      <c r="Y28" s="227"/>
      <c r="Z28" s="227"/>
      <c r="AA28" s="227"/>
      <c r="AB28" s="227"/>
      <c r="AC28" s="227"/>
      <c r="AD28" s="227"/>
      <c r="AE28" s="227"/>
      <c r="AF28" s="227"/>
      <c r="AG28" s="227"/>
      <c r="AH28" s="228"/>
      <c r="AI28" s="229"/>
      <c r="AJ28" s="192"/>
      <c r="AK28" s="179">
        <f>COUNTIF(E28:AI28,"&gt;7")</f>
        <v>0</v>
      </c>
      <c r="AL28" s="509"/>
      <c r="AM28" s="206">
        <f>SUM(E28:AI28)</f>
        <v>0</v>
      </c>
      <c r="AN28" s="206"/>
      <c r="AO28" s="206"/>
      <c r="AP28" s="206"/>
      <c r="AQ28" s="206"/>
      <c r="AR28" s="206"/>
      <c r="AS28" s="206"/>
      <c r="AT28" s="206">
        <f>AM28*1.5</f>
        <v>0</v>
      </c>
      <c r="AU28" s="206">
        <f>AM28*C27*1.5</f>
        <v>0</v>
      </c>
      <c r="AV28" s="511"/>
      <c r="AW28" s="514"/>
      <c r="AX28" s="516"/>
      <c r="AY28" s="500"/>
      <c r="AZ28" s="500"/>
      <c r="BA28" s="500"/>
      <c r="BB28" s="500"/>
      <c r="BC28" s="500"/>
      <c r="BD28" s="500"/>
      <c r="BE28" s="503"/>
      <c r="BF28" s="506"/>
    </row>
    <row r="29" spans="1:58" ht="15.75" customHeight="1" x14ac:dyDescent="0.25">
      <c r="A29" s="175"/>
      <c r="B29" s="324"/>
      <c r="C29" s="433"/>
      <c r="D29" s="212" t="s">
        <v>27</v>
      </c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230"/>
      <c r="R29" s="230"/>
      <c r="S29" s="230"/>
      <c r="T29" s="230"/>
      <c r="U29" s="230"/>
      <c r="V29" s="230"/>
      <c r="W29" s="231"/>
      <c r="X29" s="230"/>
      <c r="Y29" s="230"/>
      <c r="Z29" s="230"/>
      <c r="AA29" s="230"/>
      <c r="AB29" s="230"/>
      <c r="AC29" s="230"/>
      <c r="AD29" s="230"/>
      <c r="AE29" s="230"/>
      <c r="AF29" s="230"/>
      <c r="AG29" s="230"/>
      <c r="AH29" s="232"/>
      <c r="AI29" s="233"/>
      <c r="AJ29" s="193"/>
      <c r="AK29" s="207"/>
      <c r="AL29" s="509"/>
      <c r="AM29" s="206">
        <f>SUM(E29:AI29)</f>
        <v>0</v>
      </c>
      <c r="AN29" s="208"/>
      <c r="AO29" s="208"/>
      <c r="AP29" s="208"/>
      <c r="AQ29" s="208"/>
      <c r="AR29" s="208"/>
      <c r="AS29" s="208"/>
      <c r="AT29" s="206">
        <f>AM29*2</f>
        <v>0</v>
      </c>
      <c r="AU29" s="208">
        <f>AM29*C27*2</f>
        <v>0</v>
      </c>
      <c r="AV29" s="511"/>
      <c r="AW29" s="514"/>
      <c r="AX29" s="516"/>
      <c r="AY29" s="500"/>
      <c r="AZ29" s="500"/>
      <c r="BA29" s="500"/>
      <c r="BB29" s="500"/>
      <c r="BC29" s="500"/>
      <c r="BD29" s="500"/>
      <c r="BE29" s="503"/>
      <c r="BF29" s="506"/>
    </row>
    <row r="30" spans="1:58" ht="15.75" thickBot="1" x14ac:dyDescent="0.3">
      <c r="A30" s="176"/>
      <c r="B30" s="324"/>
      <c r="C30" s="434"/>
      <c r="D30" s="182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244"/>
      <c r="AH30" s="63"/>
      <c r="AI30" s="63"/>
      <c r="AJ30" s="194" t="s">
        <v>28</v>
      </c>
      <c r="AK30" s="180">
        <f>AK27+AK28</f>
        <v>0</v>
      </c>
      <c r="AL30" s="510"/>
      <c r="AM30" s="209"/>
      <c r="AN30" s="209"/>
      <c r="AO30" s="209"/>
      <c r="AP30" s="209"/>
      <c r="AQ30" s="180"/>
      <c r="AR30" s="209"/>
      <c r="AS30" s="209"/>
      <c r="AT30" s="209"/>
      <c r="AU30" s="209"/>
      <c r="AV30" s="512"/>
      <c r="AW30" s="515"/>
      <c r="AX30" s="517"/>
      <c r="AY30" s="501"/>
      <c r="AZ30" s="501"/>
      <c r="BA30" s="501"/>
      <c r="BB30" s="501"/>
      <c r="BC30" s="501"/>
      <c r="BD30" s="501"/>
      <c r="BE30" s="504"/>
      <c r="BF30" s="507"/>
    </row>
    <row r="31" spans="1:58" ht="16.5" customHeight="1" thickTop="1" thickBot="1" x14ac:dyDescent="0.3">
      <c r="A31" s="160" t="s">
        <v>150</v>
      </c>
      <c r="B31" s="336">
        <v>26000</v>
      </c>
      <c r="C31" s="432">
        <f>B31/225</f>
        <v>115.55555555555556</v>
      </c>
      <c r="D31" s="181" t="s">
        <v>25</v>
      </c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101"/>
      <c r="R31" s="60"/>
      <c r="S31" s="60"/>
      <c r="T31" s="60"/>
      <c r="U31" s="60"/>
      <c r="V31" s="60"/>
      <c r="W31" s="60"/>
      <c r="X31" s="60"/>
      <c r="Y31" s="60"/>
      <c r="Z31" s="60"/>
      <c r="AA31" s="101"/>
      <c r="AB31" s="101"/>
      <c r="AC31" s="101"/>
      <c r="AD31" s="60"/>
      <c r="AE31" s="60"/>
      <c r="AF31" s="60"/>
      <c r="AG31" s="60"/>
      <c r="AH31" s="60"/>
      <c r="AI31" s="60"/>
      <c r="AJ31" s="179"/>
      <c r="AK31" s="179">
        <f>COUNTIF(E31:AI31,"&gt;0")</f>
        <v>0</v>
      </c>
      <c r="AL31" s="508"/>
      <c r="AM31" s="205">
        <f>SUM(E31:AI31)/7.5</f>
        <v>0</v>
      </c>
      <c r="AN31" s="205">
        <f>COUNTIF(E31:AI31,"B")</f>
        <v>0</v>
      </c>
      <c r="AO31" s="205">
        <f>COUNTIF(E31:AI31,"h")</f>
        <v>0</v>
      </c>
      <c r="AP31" s="205">
        <f>COUNTIF(E31:AI31,"ik")</f>
        <v>0</v>
      </c>
      <c r="AQ31" s="205">
        <f>COUNTIF(E31:AI31,"İZ")</f>
        <v>0</v>
      </c>
      <c r="AR31" s="205">
        <f>COUNTIF(E31:AI31,"R")</f>
        <v>0</v>
      </c>
      <c r="AS31" s="205">
        <f>COUNTIF(E31:AI31,"0")</f>
        <v>0</v>
      </c>
      <c r="AT31" s="205">
        <f>IF((AM31+AN31+AO31+AP31+AQ31)&gt;30,30,(AM31+AN31+AO31+AP31+AQ31))</f>
        <v>0</v>
      </c>
      <c r="AU31" s="205">
        <f>(AT31)*C31*7.5</f>
        <v>0</v>
      </c>
      <c r="AV31" s="511">
        <f t="shared" ref="AV31" si="20">IF(B32="CEMRE",SUM(AU31:AU33),0)</f>
        <v>0</v>
      </c>
      <c r="AW31" s="513">
        <f>IF(B32="SEFİNE",SUM(AU31:AU33),0)</f>
        <v>0</v>
      </c>
      <c r="AX31" s="516">
        <f t="shared" ref="AX31" si="21">IF(B32="TERSAN",SUM(AU31:AU33),0)</f>
        <v>0</v>
      </c>
      <c r="AY31" s="499"/>
      <c r="AZ31" s="499"/>
      <c r="BA31" s="499"/>
      <c r="BB31" s="499"/>
      <c r="BC31" s="499">
        <v>920</v>
      </c>
      <c r="BD31" s="499"/>
      <c r="BE31" s="502"/>
      <c r="BF31" s="505">
        <f t="shared" ref="BF31" si="22">(AV31+AW31+AX31)-(AY31+AZ31+BA31)-(BB31+BC31)+BE31-(BD31)</f>
        <v>-920</v>
      </c>
    </row>
    <row r="32" spans="1:58" ht="15.75" thickTop="1" x14ac:dyDescent="0.25">
      <c r="A32" s="175"/>
      <c r="B32" s="324" t="s">
        <v>139</v>
      </c>
      <c r="C32" s="433"/>
      <c r="D32" s="211" t="s">
        <v>26</v>
      </c>
      <c r="E32" s="227"/>
      <c r="F32" s="227"/>
      <c r="G32" s="227"/>
      <c r="H32" s="227"/>
      <c r="I32" s="227"/>
      <c r="J32" s="227"/>
      <c r="K32" s="227"/>
      <c r="L32" s="227"/>
      <c r="M32" s="227"/>
      <c r="N32" s="227"/>
      <c r="O32" s="227"/>
      <c r="P32" s="227"/>
      <c r="Q32" s="227"/>
      <c r="R32" s="227"/>
      <c r="S32" s="227"/>
      <c r="T32" s="227"/>
      <c r="U32" s="227"/>
      <c r="V32" s="227"/>
      <c r="W32" s="227"/>
      <c r="X32" s="227"/>
      <c r="Y32" s="227"/>
      <c r="Z32" s="227"/>
      <c r="AA32" s="227"/>
      <c r="AB32" s="227"/>
      <c r="AC32" s="227"/>
      <c r="AD32" s="227"/>
      <c r="AE32" s="227"/>
      <c r="AF32" s="227"/>
      <c r="AG32" s="227"/>
      <c r="AH32" s="228"/>
      <c r="AI32" s="229"/>
      <c r="AJ32" s="192"/>
      <c r="AK32" s="179">
        <f>COUNTIF(E32:AI32,"&gt;7")</f>
        <v>0</v>
      </c>
      <c r="AL32" s="509"/>
      <c r="AM32" s="206">
        <f>SUM(E32:AI32)</f>
        <v>0</v>
      </c>
      <c r="AN32" s="206"/>
      <c r="AO32" s="206"/>
      <c r="AP32" s="206"/>
      <c r="AQ32" s="206"/>
      <c r="AR32" s="206"/>
      <c r="AS32" s="206"/>
      <c r="AT32" s="206">
        <f>AM32*1.5</f>
        <v>0</v>
      </c>
      <c r="AU32" s="206">
        <f>AM32*C31*1.5</f>
        <v>0</v>
      </c>
      <c r="AV32" s="511"/>
      <c r="AW32" s="514"/>
      <c r="AX32" s="516"/>
      <c r="AY32" s="500"/>
      <c r="AZ32" s="500"/>
      <c r="BA32" s="500"/>
      <c r="BB32" s="500"/>
      <c r="BC32" s="500"/>
      <c r="BD32" s="500"/>
      <c r="BE32" s="503"/>
      <c r="BF32" s="506"/>
    </row>
    <row r="33" spans="1:58" ht="15.75" customHeight="1" x14ac:dyDescent="0.25">
      <c r="A33" s="175"/>
      <c r="B33" s="324"/>
      <c r="C33" s="433"/>
      <c r="D33" s="212" t="s">
        <v>27</v>
      </c>
      <c r="E33" s="230"/>
      <c r="F33" s="230"/>
      <c r="G33" s="230"/>
      <c r="H33" s="230"/>
      <c r="I33" s="230"/>
      <c r="J33" s="230"/>
      <c r="K33" s="230"/>
      <c r="L33" s="230"/>
      <c r="M33" s="230"/>
      <c r="N33" s="230"/>
      <c r="O33" s="230"/>
      <c r="P33" s="230"/>
      <c r="Q33" s="230"/>
      <c r="R33" s="230"/>
      <c r="S33" s="230"/>
      <c r="T33" s="230"/>
      <c r="U33" s="230"/>
      <c r="V33" s="230"/>
      <c r="W33" s="231"/>
      <c r="X33" s="230"/>
      <c r="Y33" s="230"/>
      <c r="Z33" s="230"/>
      <c r="AA33" s="230"/>
      <c r="AB33" s="230"/>
      <c r="AC33" s="230"/>
      <c r="AD33" s="230"/>
      <c r="AE33" s="230"/>
      <c r="AF33" s="230"/>
      <c r="AG33" s="230"/>
      <c r="AH33" s="232"/>
      <c r="AI33" s="233"/>
      <c r="AJ33" s="193"/>
      <c r="AK33" s="207"/>
      <c r="AL33" s="509"/>
      <c r="AM33" s="206">
        <f>SUM(E33:AI33)</f>
        <v>0</v>
      </c>
      <c r="AN33" s="208"/>
      <c r="AO33" s="208"/>
      <c r="AP33" s="208"/>
      <c r="AQ33" s="208"/>
      <c r="AR33" s="208"/>
      <c r="AS33" s="208"/>
      <c r="AT33" s="206">
        <f>AM33*2</f>
        <v>0</v>
      </c>
      <c r="AU33" s="208">
        <f>AM33*C31*2</f>
        <v>0</v>
      </c>
      <c r="AV33" s="511"/>
      <c r="AW33" s="514"/>
      <c r="AX33" s="516"/>
      <c r="AY33" s="500"/>
      <c r="AZ33" s="500"/>
      <c r="BA33" s="500"/>
      <c r="BB33" s="500"/>
      <c r="BC33" s="500"/>
      <c r="BD33" s="500"/>
      <c r="BE33" s="503"/>
      <c r="BF33" s="506"/>
    </row>
    <row r="34" spans="1:58" ht="15.75" thickBot="1" x14ac:dyDescent="0.3">
      <c r="A34" s="176"/>
      <c r="B34" s="324"/>
      <c r="C34" s="434"/>
      <c r="D34" s="182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244"/>
      <c r="AH34" s="63"/>
      <c r="AI34" s="63"/>
      <c r="AJ34" s="194" t="s">
        <v>28</v>
      </c>
      <c r="AK34" s="180">
        <f>AK31+AK32</f>
        <v>0</v>
      </c>
      <c r="AL34" s="510"/>
      <c r="AM34" s="209"/>
      <c r="AN34" s="209"/>
      <c r="AO34" s="209"/>
      <c r="AP34" s="209"/>
      <c r="AQ34" s="180"/>
      <c r="AR34" s="209"/>
      <c r="AS34" s="209"/>
      <c r="AT34" s="209"/>
      <c r="AU34" s="209"/>
      <c r="AV34" s="512"/>
      <c r="AW34" s="515"/>
      <c r="AX34" s="517"/>
      <c r="AY34" s="501"/>
      <c r="AZ34" s="501"/>
      <c r="BA34" s="501"/>
      <c r="BB34" s="501"/>
      <c r="BC34" s="501"/>
      <c r="BD34" s="501"/>
      <c r="BE34" s="504"/>
      <c r="BF34" s="507"/>
    </row>
    <row r="35" spans="1:58" ht="16.5" customHeight="1" thickTop="1" thickBot="1" x14ac:dyDescent="0.3">
      <c r="A35" s="160" t="s">
        <v>153</v>
      </c>
      <c r="B35" s="336">
        <v>28000</v>
      </c>
      <c r="C35" s="432">
        <f>B35/225</f>
        <v>124.44444444444444</v>
      </c>
      <c r="D35" s="181" t="s">
        <v>25</v>
      </c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101"/>
      <c r="R35" s="60"/>
      <c r="S35" s="60"/>
      <c r="T35" s="60"/>
      <c r="U35" s="60"/>
      <c r="V35" s="60"/>
      <c r="W35" s="60"/>
      <c r="X35" s="60"/>
      <c r="Y35" s="60"/>
      <c r="Z35" s="60"/>
      <c r="AA35" s="101"/>
      <c r="AB35" s="101"/>
      <c r="AC35" s="101"/>
      <c r="AD35" s="60"/>
      <c r="AE35" s="60"/>
      <c r="AF35" s="60"/>
      <c r="AG35" s="60"/>
      <c r="AH35" s="60"/>
      <c r="AI35" s="60"/>
      <c r="AJ35" s="179"/>
      <c r="AK35" s="179">
        <f>COUNTIF(E35:AI35,"&gt;0")</f>
        <v>0</v>
      </c>
      <c r="AL35" s="508"/>
      <c r="AM35" s="205">
        <f>SUM(E35:AI35)/7.5</f>
        <v>0</v>
      </c>
      <c r="AN35" s="205">
        <f>COUNTIF(E35:AI35,"B")</f>
        <v>0</v>
      </c>
      <c r="AO35" s="205">
        <f>COUNTIF(E35:AI35,"h")</f>
        <v>0</v>
      </c>
      <c r="AP35" s="205">
        <f>COUNTIF(E35:AI35,"ik")</f>
        <v>0</v>
      </c>
      <c r="AQ35" s="205">
        <f>COUNTIF(E35:AI35,"İZ")</f>
        <v>0</v>
      </c>
      <c r="AR35" s="205">
        <f>COUNTIF(E35:AI35,"R")</f>
        <v>0</v>
      </c>
      <c r="AS35" s="205">
        <f>COUNTIF(E35:AI35,"0")</f>
        <v>0</v>
      </c>
      <c r="AT35" s="205">
        <f>IF((AM35+AN35+AO35+AP35+AQ35)&gt;30,30,(AM35+AN35+AO35+AP35+AQ35))</f>
        <v>0</v>
      </c>
      <c r="AU35" s="205">
        <f>(AT35)*C35*7.5</f>
        <v>0</v>
      </c>
      <c r="AV35" s="511">
        <f t="shared" ref="AV35" si="23">IF(B36="CEMRE",SUM(AU35:AU37),0)</f>
        <v>0</v>
      </c>
      <c r="AW35" s="513">
        <f>IF(B36="SEFİNE",SUM(AU35:AU37),0)</f>
        <v>0</v>
      </c>
      <c r="AX35" s="516">
        <f t="shared" ref="AX35" si="24">IF(B36="TERSAN",SUM(AU35:AU37),0)</f>
        <v>0</v>
      </c>
      <c r="AY35" s="499"/>
      <c r="AZ35" s="499"/>
      <c r="BA35" s="499"/>
      <c r="BB35" s="499"/>
      <c r="BC35" s="499"/>
      <c r="BD35" s="499"/>
      <c r="BE35" s="502"/>
      <c r="BF35" s="505">
        <f t="shared" ref="BF35" si="25">(AV35+AW35+AX35)-(AY35+AZ35+BA35)-(BB35+BC35)+BE35-(BD35)</f>
        <v>0</v>
      </c>
    </row>
    <row r="36" spans="1:58" ht="15.75" thickTop="1" x14ac:dyDescent="0.25">
      <c r="A36" s="175"/>
      <c r="B36" s="324" t="s">
        <v>134</v>
      </c>
      <c r="C36" s="433"/>
      <c r="D36" s="211" t="s">
        <v>26</v>
      </c>
      <c r="E36" s="227"/>
      <c r="F36" s="227"/>
      <c r="G36" s="227"/>
      <c r="H36" s="227"/>
      <c r="I36" s="227"/>
      <c r="J36" s="227"/>
      <c r="K36" s="227"/>
      <c r="L36" s="227"/>
      <c r="M36" s="227"/>
      <c r="N36" s="227"/>
      <c r="O36" s="227"/>
      <c r="P36" s="227"/>
      <c r="Q36" s="227"/>
      <c r="R36" s="227"/>
      <c r="S36" s="227"/>
      <c r="T36" s="227"/>
      <c r="U36" s="227"/>
      <c r="V36" s="227"/>
      <c r="W36" s="227"/>
      <c r="X36" s="227"/>
      <c r="Y36" s="227"/>
      <c r="Z36" s="227"/>
      <c r="AA36" s="227"/>
      <c r="AB36" s="227"/>
      <c r="AC36" s="227"/>
      <c r="AD36" s="227"/>
      <c r="AE36" s="227"/>
      <c r="AF36" s="227"/>
      <c r="AG36" s="227"/>
      <c r="AH36" s="228"/>
      <c r="AI36" s="229"/>
      <c r="AJ36" s="192"/>
      <c r="AK36" s="179">
        <f>COUNTIF(E36:AI36,"&gt;7")</f>
        <v>0</v>
      </c>
      <c r="AL36" s="509"/>
      <c r="AM36" s="206">
        <f>SUM(E36:AI36)</f>
        <v>0</v>
      </c>
      <c r="AN36" s="206"/>
      <c r="AO36" s="206"/>
      <c r="AP36" s="206"/>
      <c r="AQ36" s="206"/>
      <c r="AR36" s="206"/>
      <c r="AS36" s="206"/>
      <c r="AT36" s="206">
        <f>AM36*1.5</f>
        <v>0</v>
      </c>
      <c r="AU36" s="206">
        <f>AM36*C35*1.5</f>
        <v>0</v>
      </c>
      <c r="AV36" s="511"/>
      <c r="AW36" s="514"/>
      <c r="AX36" s="516"/>
      <c r="AY36" s="500"/>
      <c r="AZ36" s="500"/>
      <c r="BA36" s="500"/>
      <c r="BB36" s="500"/>
      <c r="BC36" s="500"/>
      <c r="BD36" s="500"/>
      <c r="BE36" s="503"/>
      <c r="BF36" s="506"/>
    </row>
    <row r="37" spans="1:58" ht="15.75" customHeight="1" x14ac:dyDescent="0.25">
      <c r="A37" s="175"/>
      <c r="B37" s="324"/>
      <c r="C37" s="433"/>
      <c r="D37" s="212" t="s">
        <v>27</v>
      </c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1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2"/>
      <c r="AI37" s="233"/>
      <c r="AJ37" s="193"/>
      <c r="AK37" s="207"/>
      <c r="AL37" s="509"/>
      <c r="AM37" s="206">
        <f>SUM(E37:AI37)</f>
        <v>0</v>
      </c>
      <c r="AN37" s="208"/>
      <c r="AO37" s="208"/>
      <c r="AP37" s="208"/>
      <c r="AQ37" s="208"/>
      <c r="AR37" s="208"/>
      <c r="AS37" s="208"/>
      <c r="AT37" s="206">
        <f>AM37*2</f>
        <v>0</v>
      </c>
      <c r="AU37" s="208">
        <f>AM37*C35*2</f>
        <v>0</v>
      </c>
      <c r="AV37" s="511"/>
      <c r="AW37" s="514"/>
      <c r="AX37" s="516"/>
      <c r="AY37" s="500"/>
      <c r="AZ37" s="500"/>
      <c r="BA37" s="500"/>
      <c r="BB37" s="500"/>
      <c r="BC37" s="500"/>
      <c r="BD37" s="500"/>
      <c r="BE37" s="503"/>
      <c r="BF37" s="506"/>
    </row>
    <row r="38" spans="1:58" ht="15.75" thickBot="1" x14ac:dyDescent="0.3">
      <c r="A38" s="176"/>
      <c r="B38" s="324"/>
      <c r="C38" s="434"/>
      <c r="D38" s="182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244"/>
      <c r="AH38" s="63"/>
      <c r="AI38" s="63"/>
      <c r="AJ38" s="194" t="s">
        <v>28</v>
      </c>
      <c r="AK38" s="180">
        <f>AK35+AK36</f>
        <v>0</v>
      </c>
      <c r="AL38" s="510"/>
      <c r="AM38" s="209"/>
      <c r="AN38" s="209"/>
      <c r="AO38" s="209"/>
      <c r="AP38" s="209"/>
      <c r="AQ38" s="180"/>
      <c r="AR38" s="209"/>
      <c r="AS38" s="209"/>
      <c r="AT38" s="209"/>
      <c r="AU38" s="209"/>
      <c r="AV38" s="512"/>
      <c r="AW38" s="515"/>
      <c r="AX38" s="517"/>
      <c r="AY38" s="501"/>
      <c r="AZ38" s="501"/>
      <c r="BA38" s="501"/>
      <c r="BB38" s="501"/>
      <c r="BC38" s="501"/>
      <c r="BD38" s="501"/>
      <c r="BE38" s="504"/>
      <c r="BF38" s="507"/>
    </row>
    <row r="39" spans="1:58" ht="16.5" customHeight="1" thickTop="1" thickBot="1" x14ac:dyDescent="0.3">
      <c r="A39" s="160" t="s">
        <v>144</v>
      </c>
      <c r="B39" s="336">
        <v>35000</v>
      </c>
      <c r="C39" s="432">
        <f t="shared" ref="C39" si="26">B39/225</f>
        <v>155.55555555555554</v>
      </c>
      <c r="D39" s="181" t="s">
        <v>25</v>
      </c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101"/>
      <c r="R39" s="60"/>
      <c r="S39" s="60"/>
      <c r="T39" s="60"/>
      <c r="U39" s="60"/>
      <c r="V39" s="60"/>
      <c r="W39" s="60"/>
      <c r="X39" s="60"/>
      <c r="Y39" s="60"/>
      <c r="Z39" s="60"/>
      <c r="AA39" s="101"/>
      <c r="AB39" s="101"/>
      <c r="AC39" s="101"/>
      <c r="AD39" s="60"/>
      <c r="AE39" s="60"/>
      <c r="AF39" s="60"/>
      <c r="AG39" s="60"/>
      <c r="AH39" s="60"/>
      <c r="AI39" s="60"/>
      <c r="AJ39" s="179"/>
      <c r="AK39" s="179">
        <f>COUNTIF(E39:AI39,"&gt;0")</f>
        <v>0</v>
      </c>
      <c r="AL39" s="508"/>
      <c r="AM39" s="205">
        <f>SUM(E39:AI39)/7.5</f>
        <v>0</v>
      </c>
      <c r="AN39" s="205">
        <f>COUNTIF(E39:AI39,"B")</f>
        <v>0</v>
      </c>
      <c r="AO39" s="205">
        <f>COUNTIF(E39:AI39,"h")</f>
        <v>0</v>
      </c>
      <c r="AP39" s="205">
        <f>COUNTIF(E39:AI39,"ik")</f>
        <v>0</v>
      </c>
      <c r="AQ39" s="205">
        <f>COUNTIF(E39:AI39,"İZ")</f>
        <v>0</v>
      </c>
      <c r="AR39" s="205">
        <f>COUNTIF(E39:AI39,"R")</f>
        <v>0</v>
      </c>
      <c r="AS39" s="205">
        <f>COUNTIF(E39:AI39,"0")</f>
        <v>0</v>
      </c>
      <c r="AT39" s="205">
        <f>IF((AM39+AN39+AO39+AP39+AQ39)&gt;30,30,(AM39+AN39+AO39+AP39+AQ39))</f>
        <v>0</v>
      </c>
      <c r="AU39" s="205">
        <f>(AT39)*C39*7.5</f>
        <v>0</v>
      </c>
      <c r="AV39" s="511">
        <f t="shared" ref="AV39" si="27">IF(B40="CEMRE",SUM(AU39:AU41),0)</f>
        <v>0</v>
      </c>
      <c r="AW39" s="513">
        <f>IF(B40="SEFİNE",SUM(AU39:AU41),0)</f>
        <v>0</v>
      </c>
      <c r="AX39" s="516">
        <f t="shared" ref="AX39" si="28">IF(B40="TERSAN",SUM(AU39:AU41),0)</f>
        <v>0</v>
      </c>
      <c r="AY39" s="499"/>
      <c r="AZ39" s="499"/>
      <c r="BA39" s="499"/>
      <c r="BB39" s="499"/>
      <c r="BC39" s="499"/>
      <c r="BD39" s="499"/>
      <c r="BE39" s="502"/>
      <c r="BF39" s="505">
        <f t="shared" ref="BF39" si="29">(AV39+AW39+AX39)-(AY39+AZ39+BA39)-(BB39+BC39)+BE39-(BD39)</f>
        <v>0</v>
      </c>
    </row>
    <row r="40" spans="1:58" ht="15.75" thickTop="1" x14ac:dyDescent="0.25">
      <c r="A40" s="175"/>
      <c r="B40" s="324" t="s">
        <v>133</v>
      </c>
      <c r="C40" s="433"/>
      <c r="D40" s="211" t="s">
        <v>26</v>
      </c>
      <c r="E40" s="227"/>
      <c r="F40" s="227"/>
      <c r="G40" s="227"/>
      <c r="H40" s="227"/>
      <c r="I40" s="227"/>
      <c r="J40" s="227"/>
      <c r="K40" s="227"/>
      <c r="L40" s="227"/>
      <c r="M40" s="227"/>
      <c r="N40" s="227"/>
      <c r="O40" s="227"/>
      <c r="P40" s="227"/>
      <c r="Q40" s="227"/>
      <c r="R40" s="227"/>
      <c r="S40" s="227"/>
      <c r="T40" s="227"/>
      <c r="U40" s="227"/>
      <c r="V40" s="227"/>
      <c r="W40" s="227"/>
      <c r="X40" s="227"/>
      <c r="Y40" s="227"/>
      <c r="Z40" s="227"/>
      <c r="AA40" s="227"/>
      <c r="AB40" s="227"/>
      <c r="AC40" s="227"/>
      <c r="AD40" s="227"/>
      <c r="AE40" s="227"/>
      <c r="AF40" s="227"/>
      <c r="AG40" s="227"/>
      <c r="AH40" s="228"/>
      <c r="AI40" s="229"/>
      <c r="AJ40" s="192"/>
      <c r="AK40" s="179">
        <f>COUNTIF(E40:AI40,"&gt;7")</f>
        <v>0</v>
      </c>
      <c r="AL40" s="509"/>
      <c r="AM40" s="206">
        <f>SUM(E40:AI40)</f>
        <v>0</v>
      </c>
      <c r="AN40" s="206"/>
      <c r="AO40" s="206"/>
      <c r="AP40" s="206"/>
      <c r="AQ40" s="206"/>
      <c r="AR40" s="206"/>
      <c r="AS40" s="206"/>
      <c r="AT40" s="206">
        <f>AM40*1.5</f>
        <v>0</v>
      </c>
      <c r="AU40" s="206">
        <f>AM40*C39*1.5</f>
        <v>0</v>
      </c>
      <c r="AV40" s="511"/>
      <c r="AW40" s="514"/>
      <c r="AX40" s="516"/>
      <c r="AY40" s="500"/>
      <c r="AZ40" s="500"/>
      <c r="BA40" s="500"/>
      <c r="BB40" s="500"/>
      <c r="BC40" s="500"/>
      <c r="BD40" s="500"/>
      <c r="BE40" s="503"/>
      <c r="BF40" s="506"/>
    </row>
    <row r="41" spans="1:58" ht="15.75" customHeight="1" x14ac:dyDescent="0.25">
      <c r="A41" s="175"/>
      <c r="B41" s="324"/>
      <c r="C41" s="433"/>
      <c r="D41" s="212" t="s">
        <v>27</v>
      </c>
      <c r="E41" s="230"/>
      <c r="F41" s="230"/>
      <c r="G41" s="230"/>
      <c r="H41" s="230"/>
      <c r="I41" s="230"/>
      <c r="J41" s="230"/>
      <c r="K41" s="230"/>
      <c r="L41" s="230"/>
      <c r="M41" s="230"/>
      <c r="N41" s="230"/>
      <c r="O41" s="230"/>
      <c r="P41" s="230"/>
      <c r="Q41" s="230"/>
      <c r="R41" s="230"/>
      <c r="S41" s="230"/>
      <c r="T41" s="230"/>
      <c r="U41" s="230"/>
      <c r="V41" s="230"/>
      <c r="W41" s="231"/>
      <c r="X41" s="230"/>
      <c r="Y41" s="230"/>
      <c r="Z41" s="230"/>
      <c r="AA41" s="230"/>
      <c r="AB41" s="230"/>
      <c r="AC41" s="230"/>
      <c r="AD41" s="230"/>
      <c r="AE41" s="230"/>
      <c r="AF41" s="230"/>
      <c r="AG41" s="230"/>
      <c r="AH41" s="232"/>
      <c r="AI41" s="233"/>
      <c r="AJ41" s="193"/>
      <c r="AK41" s="207"/>
      <c r="AL41" s="509"/>
      <c r="AM41" s="206">
        <f>SUM(E41:AI41)</f>
        <v>0</v>
      </c>
      <c r="AN41" s="208"/>
      <c r="AO41" s="208"/>
      <c r="AP41" s="208"/>
      <c r="AQ41" s="208"/>
      <c r="AR41" s="208"/>
      <c r="AS41" s="208"/>
      <c r="AT41" s="206">
        <f>AM41*2</f>
        <v>0</v>
      </c>
      <c r="AU41" s="208">
        <f>AM41*C39*2</f>
        <v>0</v>
      </c>
      <c r="AV41" s="511"/>
      <c r="AW41" s="514"/>
      <c r="AX41" s="516"/>
      <c r="AY41" s="500"/>
      <c r="AZ41" s="500"/>
      <c r="BA41" s="500"/>
      <c r="BB41" s="500"/>
      <c r="BC41" s="500"/>
      <c r="BD41" s="500"/>
      <c r="BE41" s="503"/>
      <c r="BF41" s="506"/>
    </row>
    <row r="42" spans="1:58" ht="15.75" thickBot="1" x14ac:dyDescent="0.3">
      <c r="A42" s="176"/>
      <c r="B42" s="324"/>
      <c r="C42" s="434"/>
      <c r="D42" s="182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244"/>
      <c r="AH42" s="63"/>
      <c r="AI42" s="63"/>
      <c r="AJ42" s="194" t="s">
        <v>28</v>
      </c>
      <c r="AK42" s="180">
        <f>AK39+AK40</f>
        <v>0</v>
      </c>
      <c r="AL42" s="510"/>
      <c r="AM42" s="209"/>
      <c r="AN42" s="209"/>
      <c r="AO42" s="209"/>
      <c r="AP42" s="209"/>
      <c r="AQ42" s="180"/>
      <c r="AR42" s="209"/>
      <c r="AS42" s="209"/>
      <c r="AT42" s="209"/>
      <c r="AU42" s="209"/>
      <c r="AV42" s="512"/>
      <c r="AW42" s="515"/>
      <c r="AX42" s="517"/>
      <c r="AY42" s="501"/>
      <c r="AZ42" s="501"/>
      <c r="BA42" s="501"/>
      <c r="BB42" s="501"/>
      <c r="BC42" s="501"/>
      <c r="BD42" s="501"/>
      <c r="BE42" s="504"/>
      <c r="BF42" s="507"/>
    </row>
    <row r="43" spans="1:58" ht="16.5" thickTop="1" thickBot="1" x14ac:dyDescent="0.3">
      <c r="A43" s="174" t="s">
        <v>120</v>
      </c>
      <c r="B43" s="323">
        <v>40000</v>
      </c>
      <c r="C43" s="432">
        <f t="shared" ref="C43" si="30">B43/225</f>
        <v>177.77777777777777</v>
      </c>
      <c r="D43" s="181" t="s">
        <v>25</v>
      </c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7"/>
      <c r="AH43" s="60"/>
      <c r="AI43" s="60"/>
      <c r="AJ43" s="179"/>
      <c r="AK43" s="179">
        <f>COUNTIF(E43:AI43,"&gt;0")</f>
        <v>0</v>
      </c>
      <c r="AL43" s="508"/>
      <c r="AM43" s="205">
        <f>SUM(E43:AI43)/7.5</f>
        <v>0</v>
      </c>
      <c r="AN43" s="205">
        <f>COUNTIF(E43:AI43,"B")</f>
        <v>0</v>
      </c>
      <c r="AO43" s="205">
        <f>COUNTIF(E43:AI43,"h")</f>
        <v>0</v>
      </c>
      <c r="AP43" s="205">
        <f>COUNTIF(E43:AI43,"ik")</f>
        <v>0</v>
      </c>
      <c r="AQ43" s="205">
        <f>COUNTIF(E43:AI43,"İZ")</f>
        <v>0</v>
      </c>
      <c r="AR43" s="205">
        <f>COUNTIF(E43:AI43,"R")</f>
        <v>0</v>
      </c>
      <c r="AS43" s="205">
        <f>COUNTIF(E43:AI43,"0")</f>
        <v>0</v>
      </c>
      <c r="AT43" s="205">
        <f>IF((AM43+AN43+AO43+AP43+AQ43)&gt;30,30,(AM43+AN43+AO43+AP43+AQ43))</f>
        <v>0</v>
      </c>
      <c r="AU43" s="205">
        <f>(AT43)*C43*7.5</f>
        <v>0</v>
      </c>
      <c r="AV43" s="511">
        <f t="shared" ref="AV43" si="31">IF(B44="CEMRE",SUM(AU43:AU45),0)</f>
        <v>0</v>
      </c>
      <c r="AW43" s="513">
        <f t="shared" ref="AW43" si="32">IF(B44="SEFİNE",SUM(AU43:AU45),0)</f>
        <v>0</v>
      </c>
      <c r="AX43" s="516">
        <f t="shared" ref="AX43" si="33">IF(B44="TERSAN",SUM(AU43:AU45),0)</f>
        <v>0</v>
      </c>
      <c r="AY43" s="499"/>
      <c r="AZ43" s="499"/>
      <c r="BA43" s="499"/>
      <c r="BB43" s="499"/>
      <c r="BC43" s="499"/>
      <c r="BD43" s="499"/>
      <c r="BE43" s="502"/>
      <c r="BF43" s="505">
        <f t="shared" ref="BF43" si="34">(AV43+AW43+AX43)-(AY43+AZ43+BA43)-(BB43+BC43)+BE43-(BD43)</f>
        <v>0</v>
      </c>
    </row>
    <row r="44" spans="1:58" ht="15.75" thickTop="1" x14ac:dyDescent="0.25">
      <c r="A44" s="175"/>
      <c r="B44" s="324" t="s">
        <v>133</v>
      </c>
      <c r="C44" s="433"/>
      <c r="D44" s="211" t="s">
        <v>26</v>
      </c>
      <c r="E44" s="227"/>
      <c r="F44" s="227"/>
      <c r="G44" s="227"/>
      <c r="H44" s="227"/>
      <c r="I44" s="227"/>
      <c r="J44" s="227"/>
      <c r="K44" s="227"/>
      <c r="L44" s="227"/>
      <c r="M44" s="227"/>
      <c r="N44" s="227"/>
      <c r="O44" s="227"/>
      <c r="P44" s="227"/>
      <c r="Q44" s="227"/>
      <c r="R44" s="227"/>
      <c r="S44" s="227"/>
      <c r="T44" s="227"/>
      <c r="U44" s="227"/>
      <c r="V44" s="227"/>
      <c r="W44" s="227"/>
      <c r="X44" s="227"/>
      <c r="Y44" s="227"/>
      <c r="Z44" s="227"/>
      <c r="AA44" s="227"/>
      <c r="AB44" s="227"/>
      <c r="AC44" s="227"/>
      <c r="AD44" s="227"/>
      <c r="AE44" s="227"/>
      <c r="AF44" s="227"/>
      <c r="AG44" s="227"/>
      <c r="AH44" s="228"/>
      <c r="AI44" s="229"/>
      <c r="AJ44" s="192"/>
      <c r="AK44" s="179">
        <f>COUNTIF(E44:AI44,"&gt;7")</f>
        <v>0</v>
      </c>
      <c r="AL44" s="509"/>
      <c r="AM44" s="206">
        <f>SUM(E44:AI44)</f>
        <v>0</v>
      </c>
      <c r="AN44" s="206"/>
      <c r="AO44" s="206"/>
      <c r="AP44" s="206"/>
      <c r="AQ44" s="206"/>
      <c r="AR44" s="206"/>
      <c r="AS44" s="206"/>
      <c r="AT44" s="206">
        <f>AM44*1.5</f>
        <v>0</v>
      </c>
      <c r="AU44" s="206">
        <f>AM44*C43*1.5</f>
        <v>0</v>
      </c>
      <c r="AV44" s="511"/>
      <c r="AW44" s="514"/>
      <c r="AX44" s="516"/>
      <c r="AY44" s="500"/>
      <c r="AZ44" s="500"/>
      <c r="BA44" s="500"/>
      <c r="BB44" s="500"/>
      <c r="BC44" s="500"/>
      <c r="BD44" s="500"/>
      <c r="BE44" s="503"/>
      <c r="BF44" s="506"/>
    </row>
    <row r="45" spans="1:58" ht="15.75" customHeight="1" x14ac:dyDescent="0.25">
      <c r="A45" s="175"/>
      <c r="B45" s="324"/>
      <c r="C45" s="433"/>
      <c r="D45" s="212" t="s">
        <v>27</v>
      </c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1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2"/>
      <c r="AI45" s="233"/>
      <c r="AJ45" s="193"/>
      <c r="AK45" s="207"/>
      <c r="AL45" s="509"/>
      <c r="AM45" s="206">
        <f>SUM(E45:AI45)</f>
        <v>0</v>
      </c>
      <c r="AN45" s="208"/>
      <c r="AO45" s="208"/>
      <c r="AP45" s="208"/>
      <c r="AQ45" s="208"/>
      <c r="AR45" s="208"/>
      <c r="AS45" s="208"/>
      <c r="AT45" s="206">
        <f>AM45*2</f>
        <v>0</v>
      </c>
      <c r="AU45" s="208">
        <f>AM45*C43*2</f>
        <v>0</v>
      </c>
      <c r="AV45" s="511"/>
      <c r="AW45" s="514"/>
      <c r="AX45" s="516"/>
      <c r="AY45" s="500"/>
      <c r="AZ45" s="500"/>
      <c r="BA45" s="500"/>
      <c r="BB45" s="500"/>
      <c r="BC45" s="500"/>
      <c r="BD45" s="500"/>
      <c r="BE45" s="503"/>
      <c r="BF45" s="506"/>
    </row>
    <row r="46" spans="1:58" ht="15.75" thickBot="1" x14ac:dyDescent="0.3">
      <c r="A46" s="176"/>
      <c r="B46" s="324"/>
      <c r="C46" s="434"/>
      <c r="D46" s="182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194" t="s">
        <v>28</v>
      </c>
      <c r="AK46" s="180">
        <f>AK43+AK44</f>
        <v>0</v>
      </c>
      <c r="AL46" s="510"/>
      <c r="AM46" s="209"/>
      <c r="AN46" s="209"/>
      <c r="AO46" s="209"/>
      <c r="AP46" s="209"/>
      <c r="AQ46" s="180"/>
      <c r="AR46" s="209"/>
      <c r="AS46" s="209"/>
      <c r="AT46" s="209"/>
      <c r="AU46" s="209"/>
      <c r="AV46" s="512"/>
      <c r="AW46" s="515"/>
      <c r="AX46" s="517"/>
      <c r="AY46" s="501"/>
      <c r="AZ46" s="501"/>
      <c r="BA46" s="501"/>
      <c r="BB46" s="501"/>
      <c r="BC46" s="501"/>
      <c r="BD46" s="501"/>
      <c r="BE46" s="504"/>
      <c r="BF46" s="507"/>
    </row>
    <row r="47" spans="1:58" ht="16.5" thickTop="1" thickBot="1" x14ac:dyDescent="0.3">
      <c r="A47" s="174" t="s">
        <v>62</v>
      </c>
      <c r="B47" s="323">
        <v>30000</v>
      </c>
      <c r="C47" s="432">
        <f t="shared" ref="C47" si="35">B47/225</f>
        <v>133.33333333333334</v>
      </c>
      <c r="D47" s="181" t="s">
        <v>25</v>
      </c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179"/>
      <c r="AK47" s="179">
        <f>COUNTIF(E47:AI47,"&gt;0")</f>
        <v>0</v>
      </c>
      <c r="AL47" s="508"/>
      <c r="AM47" s="205">
        <f>SUM(E47:AI47)/7.5</f>
        <v>0</v>
      </c>
      <c r="AN47" s="205">
        <f>COUNTIF(E47:AI47,"B")</f>
        <v>0</v>
      </c>
      <c r="AO47" s="205">
        <f>COUNTIF(E47:AI47,"h")</f>
        <v>0</v>
      </c>
      <c r="AP47" s="205">
        <f>COUNTIF(E47:AI47,"ik")</f>
        <v>0</v>
      </c>
      <c r="AQ47" s="205">
        <f>COUNTIF(E47:AI47,"İZ")</f>
        <v>0</v>
      </c>
      <c r="AR47" s="205">
        <f>COUNTIF(E47:AI47,"R")</f>
        <v>0</v>
      </c>
      <c r="AS47" s="205">
        <f>COUNTIF(E47:AI47,"0")</f>
        <v>0</v>
      </c>
      <c r="AT47" s="205">
        <f>IF((AM47+AN47+AO47+AP47+AQ47)&gt;30,30,(AM47+AN47+AO47+AP47+AQ47))</f>
        <v>0</v>
      </c>
      <c r="AU47" s="205">
        <f>(AT47)*C47*7.5</f>
        <v>0</v>
      </c>
      <c r="AV47" s="511">
        <f t="shared" ref="AV47" si="36">IF(B48="CEMRE",SUM(AU47:AU49),0)</f>
        <v>0</v>
      </c>
      <c r="AW47" s="513">
        <f t="shared" ref="AW47" si="37">IF(B48="SEFİNE",SUM(AU47:AU49),0)</f>
        <v>0</v>
      </c>
      <c r="AX47" s="516">
        <f t="shared" ref="AX47" si="38">IF(B48="TERSAN",SUM(AU47:AU49),0)</f>
        <v>0</v>
      </c>
      <c r="AY47" s="499"/>
      <c r="AZ47" s="499"/>
      <c r="BA47" s="499"/>
      <c r="BB47" s="499"/>
      <c r="BC47" s="499"/>
      <c r="BD47" s="499"/>
      <c r="BE47" s="502"/>
      <c r="BF47" s="505">
        <f t="shared" ref="BF47" si="39">(AV47+AW47+AX47)-(AY47+AZ47+BA47)-(BB47+BC47)+BE47-(BD47)</f>
        <v>0</v>
      </c>
    </row>
    <row r="48" spans="1:58" ht="15.75" thickTop="1" x14ac:dyDescent="0.25">
      <c r="A48" s="175"/>
      <c r="B48" s="324" t="s">
        <v>133</v>
      </c>
      <c r="C48" s="433"/>
      <c r="D48" s="211" t="s">
        <v>26</v>
      </c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8"/>
      <c r="AI48" s="229"/>
      <c r="AJ48" s="192"/>
      <c r="AK48" s="179">
        <f>COUNTIF(E48:AI48,"&gt;7")</f>
        <v>0</v>
      </c>
      <c r="AL48" s="509"/>
      <c r="AM48" s="206">
        <f>SUM(E48:AI48)</f>
        <v>0</v>
      </c>
      <c r="AN48" s="206"/>
      <c r="AO48" s="206"/>
      <c r="AP48" s="206"/>
      <c r="AQ48" s="206"/>
      <c r="AR48" s="206"/>
      <c r="AS48" s="206"/>
      <c r="AT48" s="206">
        <f>AM48*1.5</f>
        <v>0</v>
      </c>
      <c r="AU48" s="206">
        <f>AM48*C47*1.5</f>
        <v>0</v>
      </c>
      <c r="AV48" s="511"/>
      <c r="AW48" s="514"/>
      <c r="AX48" s="516"/>
      <c r="AY48" s="500"/>
      <c r="AZ48" s="500"/>
      <c r="BA48" s="500"/>
      <c r="BB48" s="500"/>
      <c r="BC48" s="500"/>
      <c r="BD48" s="500"/>
      <c r="BE48" s="503"/>
      <c r="BF48" s="506"/>
    </row>
    <row r="49" spans="1:58" ht="15.75" customHeight="1" x14ac:dyDescent="0.25">
      <c r="A49" s="175"/>
      <c r="B49" s="324"/>
      <c r="C49" s="433"/>
      <c r="D49" s="212" t="s">
        <v>27</v>
      </c>
      <c r="E49" s="230"/>
      <c r="F49" s="230"/>
      <c r="G49" s="230"/>
      <c r="H49" s="230"/>
      <c r="I49" s="230"/>
      <c r="J49" s="230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2"/>
      <c r="AI49" s="233"/>
      <c r="AJ49" s="193"/>
      <c r="AK49" s="207"/>
      <c r="AL49" s="509"/>
      <c r="AM49" s="206">
        <f>SUM(E49:AI49)</f>
        <v>0</v>
      </c>
      <c r="AN49" s="208"/>
      <c r="AO49" s="208"/>
      <c r="AP49" s="208"/>
      <c r="AQ49" s="208"/>
      <c r="AR49" s="208"/>
      <c r="AS49" s="208"/>
      <c r="AT49" s="206">
        <f>AM49*2</f>
        <v>0</v>
      </c>
      <c r="AU49" s="208">
        <f>AM49*C47*2</f>
        <v>0</v>
      </c>
      <c r="AV49" s="511"/>
      <c r="AW49" s="514"/>
      <c r="AX49" s="516"/>
      <c r="AY49" s="500"/>
      <c r="AZ49" s="500"/>
      <c r="BA49" s="500"/>
      <c r="BB49" s="500"/>
      <c r="BC49" s="500"/>
      <c r="BD49" s="500"/>
      <c r="BE49" s="503"/>
      <c r="BF49" s="506"/>
    </row>
    <row r="50" spans="1:58" ht="15.75" thickBot="1" x14ac:dyDescent="0.3">
      <c r="A50" s="176"/>
      <c r="B50" s="327"/>
      <c r="C50" s="434"/>
      <c r="D50" s="182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194" t="s">
        <v>28</v>
      </c>
      <c r="AK50" s="180">
        <f>AK47+AK48</f>
        <v>0</v>
      </c>
      <c r="AL50" s="510"/>
      <c r="AM50" s="209"/>
      <c r="AN50" s="209"/>
      <c r="AO50" s="209"/>
      <c r="AP50" s="209"/>
      <c r="AQ50" s="180"/>
      <c r="AR50" s="209"/>
      <c r="AS50" s="209"/>
      <c r="AT50" s="209"/>
      <c r="AU50" s="209"/>
      <c r="AV50" s="512"/>
      <c r="AW50" s="515"/>
      <c r="AX50" s="517"/>
      <c r="AY50" s="501"/>
      <c r="AZ50" s="501"/>
      <c r="BA50" s="501"/>
      <c r="BB50" s="501"/>
      <c r="BC50" s="501"/>
      <c r="BD50" s="501"/>
      <c r="BE50" s="504"/>
      <c r="BF50" s="507"/>
    </row>
    <row r="51" spans="1:58" ht="16.5" thickTop="1" thickBot="1" x14ac:dyDescent="0.3">
      <c r="A51" s="174" t="s">
        <v>63</v>
      </c>
      <c r="B51" s="324">
        <v>38400</v>
      </c>
      <c r="C51" s="432">
        <f t="shared" ref="C51" si="40">B51/225</f>
        <v>170.66666666666666</v>
      </c>
      <c r="D51" s="181" t="s">
        <v>25</v>
      </c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101"/>
      <c r="P51" s="245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245"/>
      <c r="AF51" s="60"/>
      <c r="AG51" s="60"/>
      <c r="AH51" s="60"/>
      <c r="AI51" s="60"/>
      <c r="AJ51" s="179"/>
      <c r="AK51" s="179">
        <f>COUNTIF(E51:AI51,"&gt;0")</f>
        <v>0</v>
      </c>
      <c r="AL51" s="508"/>
      <c r="AM51" s="205">
        <f>SUM(E51:AI51)/7.5</f>
        <v>0</v>
      </c>
      <c r="AN51" s="205">
        <f>COUNTIF(E51:AI51,"B")</f>
        <v>0</v>
      </c>
      <c r="AO51" s="205">
        <f>COUNTIF(E51:AI51,"h")</f>
        <v>0</v>
      </c>
      <c r="AP51" s="205">
        <f>COUNTIF(E51:AI51,"ik")</f>
        <v>0</v>
      </c>
      <c r="AQ51" s="205">
        <f>COUNTIF(E51:AI51,"İZ")</f>
        <v>0</v>
      </c>
      <c r="AR51" s="205">
        <f>COUNTIF(E51:AI51,"R")</f>
        <v>0</v>
      </c>
      <c r="AS51" s="205">
        <f>COUNTIF(E51:AI51,"0")</f>
        <v>0</v>
      </c>
      <c r="AT51" s="205">
        <f>IF((AM51+AN51+AO51+AP51+AQ51)&gt;30,30,(AM51+AN51+AO51+AP51+AQ51))</f>
        <v>0</v>
      </c>
      <c r="AU51" s="205">
        <f>(AT51)*C51*7.5</f>
        <v>0</v>
      </c>
      <c r="AV51" s="511">
        <f t="shared" ref="AV51" si="41">IF(B52="CEMRE",SUM(AU51:AU53),0)</f>
        <v>0</v>
      </c>
      <c r="AW51" s="513">
        <f t="shared" ref="AW51" si="42">IF(B52="SEFİNE",SUM(AU51:AU53),0)</f>
        <v>0</v>
      </c>
      <c r="AX51" s="516">
        <f t="shared" ref="AX51" si="43">IF(B52="TERSAN",SUM(AU51:AU53),0)</f>
        <v>0</v>
      </c>
      <c r="AY51" s="499"/>
      <c r="AZ51" s="499"/>
      <c r="BA51" s="499"/>
      <c r="BB51" s="499"/>
      <c r="BC51" s="499"/>
      <c r="BD51" s="499"/>
      <c r="BE51" s="502"/>
      <c r="BF51" s="505">
        <f t="shared" ref="BF51" si="44">(AV51+AW51+AX51)-(AY51+AZ51+BA51)-(BB51+BC51)+BE51-(BD51)</f>
        <v>0</v>
      </c>
    </row>
    <row r="52" spans="1:58" ht="15.75" thickTop="1" x14ac:dyDescent="0.25">
      <c r="A52" s="175"/>
      <c r="B52" s="324" t="s">
        <v>133</v>
      </c>
      <c r="C52" s="433"/>
      <c r="D52" s="211" t="s">
        <v>26</v>
      </c>
      <c r="E52" s="227"/>
      <c r="F52" s="227"/>
      <c r="G52" s="227"/>
      <c r="H52" s="227"/>
      <c r="I52" s="231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  <c r="AA52" s="227"/>
      <c r="AB52" s="227"/>
      <c r="AC52" s="227"/>
      <c r="AD52" s="227"/>
      <c r="AE52" s="227"/>
      <c r="AF52" s="227"/>
      <c r="AG52" s="227"/>
      <c r="AH52" s="228"/>
      <c r="AI52" s="229"/>
      <c r="AJ52" s="192"/>
      <c r="AK52" s="179">
        <f>COUNTIF(E52:AI52,"&gt;7")</f>
        <v>0</v>
      </c>
      <c r="AL52" s="509"/>
      <c r="AM52" s="206">
        <f>SUM(E52:AI52)</f>
        <v>0</v>
      </c>
      <c r="AN52" s="206"/>
      <c r="AO52" s="206"/>
      <c r="AP52" s="206"/>
      <c r="AQ52" s="206"/>
      <c r="AR52" s="206"/>
      <c r="AS52" s="206"/>
      <c r="AT52" s="206">
        <f>AM52*1.5</f>
        <v>0</v>
      </c>
      <c r="AU52" s="206">
        <f>AM52*C51*1.5</f>
        <v>0</v>
      </c>
      <c r="AV52" s="511"/>
      <c r="AW52" s="514"/>
      <c r="AX52" s="516"/>
      <c r="AY52" s="500"/>
      <c r="AZ52" s="500"/>
      <c r="BA52" s="500"/>
      <c r="BB52" s="500"/>
      <c r="BC52" s="500"/>
      <c r="BD52" s="500"/>
      <c r="BE52" s="503"/>
      <c r="BF52" s="506"/>
    </row>
    <row r="53" spans="1:58" ht="15.75" customHeight="1" x14ac:dyDescent="0.25">
      <c r="A53" s="175"/>
      <c r="B53" s="324"/>
      <c r="C53" s="433"/>
      <c r="D53" s="212" t="s">
        <v>27</v>
      </c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0"/>
      <c r="W53" s="231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2"/>
      <c r="AI53" s="233"/>
      <c r="AJ53" s="193"/>
      <c r="AK53" s="207"/>
      <c r="AL53" s="509"/>
      <c r="AM53" s="206">
        <f>SUM(E53:AI53)</f>
        <v>0</v>
      </c>
      <c r="AN53" s="208"/>
      <c r="AO53" s="208"/>
      <c r="AP53" s="208"/>
      <c r="AQ53" s="208"/>
      <c r="AR53" s="208"/>
      <c r="AS53" s="208"/>
      <c r="AT53" s="206">
        <f>AM53*2</f>
        <v>0</v>
      </c>
      <c r="AU53" s="208">
        <f>AM53*C51*2</f>
        <v>0</v>
      </c>
      <c r="AV53" s="511"/>
      <c r="AW53" s="514"/>
      <c r="AX53" s="516"/>
      <c r="AY53" s="500"/>
      <c r="AZ53" s="500"/>
      <c r="BA53" s="500"/>
      <c r="BB53" s="500"/>
      <c r="BC53" s="500"/>
      <c r="BD53" s="500"/>
      <c r="BE53" s="503"/>
      <c r="BF53" s="506"/>
    </row>
    <row r="54" spans="1:58" ht="15.75" thickBot="1" x14ac:dyDescent="0.3">
      <c r="A54" s="176"/>
      <c r="B54" s="324"/>
      <c r="C54" s="434"/>
      <c r="D54" s="182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194" t="s">
        <v>28</v>
      </c>
      <c r="AK54" s="180">
        <f>AK51+AK52</f>
        <v>0</v>
      </c>
      <c r="AL54" s="510"/>
      <c r="AM54" s="209"/>
      <c r="AN54" s="209"/>
      <c r="AO54" s="209"/>
      <c r="AP54" s="209"/>
      <c r="AQ54" s="180"/>
      <c r="AR54" s="209"/>
      <c r="AS54" s="209"/>
      <c r="AT54" s="209"/>
      <c r="AU54" s="209"/>
      <c r="AV54" s="512"/>
      <c r="AW54" s="515"/>
      <c r="AX54" s="517"/>
      <c r="AY54" s="501"/>
      <c r="AZ54" s="501"/>
      <c r="BA54" s="501"/>
      <c r="BB54" s="501"/>
      <c r="BC54" s="501"/>
      <c r="BD54" s="501"/>
      <c r="BE54" s="504"/>
      <c r="BF54" s="507"/>
    </row>
    <row r="55" spans="1:58" ht="16.5" thickTop="1" thickBot="1" x14ac:dyDescent="0.3">
      <c r="A55" s="174" t="s">
        <v>34</v>
      </c>
      <c r="B55" s="323">
        <v>30000</v>
      </c>
      <c r="C55" s="432">
        <f t="shared" ref="C55" si="45">B55/225</f>
        <v>133.33333333333334</v>
      </c>
      <c r="D55" s="181" t="s">
        <v>25</v>
      </c>
      <c r="E55" s="60"/>
      <c r="F55" s="60"/>
      <c r="G55" s="60"/>
      <c r="H55" s="60"/>
      <c r="I55" s="60"/>
      <c r="J55" s="60"/>
      <c r="K55" s="60"/>
      <c r="L55" s="246"/>
      <c r="M55" s="60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101"/>
      <c r="AI55" s="101"/>
      <c r="AJ55" s="179"/>
      <c r="AK55" s="179">
        <f>COUNTIF(E55:AI55,"&gt;0")</f>
        <v>0</v>
      </c>
      <c r="AL55" s="216"/>
      <c r="AM55" s="205">
        <f>SUM(E55:AI55)/7.5</f>
        <v>0</v>
      </c>
      <c r="AN55" s="205">
        <f>COUNTIF(E55:AI55,"B")</f>
        <v>0</v>
      </c>
      <c r="AO55" s="205">
        <f>COUNTIF(E55:AI55,"h")</f>
        <v>0</v>
      </c>
      <c r="AP55" s="205">
        <f>COUNTIF(E55:AI55,"ik")</f>
        <v>0</v>
      </c>
      <c r="AQ55" s="205">
        <f>COUNTIF(E55:AI55,"İZ")</f>
        <v>0</v>
      </c>
      <c r="AR55" s="205">
        <f>COUNTIF(E55:AI55,"R")</f>
        <v>0</v>
      </c>
      <c r="AS55" s="205">
        <f>COUNTIF(E55:AI55,"0")</f>
        <v>0</v>
      </c>
      <c r="AT55" s="205">
        <f>IF((AM55+AN55+AO55+AP55+AQ55)&gt;30,30,(AM55+AN55+AO55+AP55+AQ55))</f>
        <v>0</v>
      </c>
      <c r="AU55" s="205">
        <f>(AT55)*C55*7.5</f>
        <v>0</v>
      </c>
      <c r="AV55" s="511">
        <f t="shared" ref="AV55" si="46">IF(B56="CEMRE",SUM(AU55:AU57),0)</f>
        <v>0</v>
      </c>
      <c r="AW55" s="513">
        <f t="shared" ref="AW55" si="47">IF(B56="SEFİNE",SUM(AU55:AU57),0)</f>
        <v>0</v>
      </c>
      <c r="AX55" s="516">
        <f t="shared" ref="AX55" si="48">IF(B56="TERSAN",SUM(AU55:AU57),0)</f>
        <v>0</v>
      </c>
      <c r="AY55" s="518"/>
      <c r="AZ55" s="518"/>
      <c r="BA55" s="518"/>
      <c r="BB55" s="499"/>
      <c r="BC55" s="499"/>
      <c r="BD55" s="499"/>
      <c r="BE55" s="502"/>
      <c r="BF55" s="505">
        <f t="shared" ref="BF55" si="49">(AV55+AW55+AX55)-(AY55+AZ55+BA55)-(BB55+BC55)+BE55-(BD55)</f>
        <v>0</v>
      </c>
    </row>
    <row r="56" spans="1:58" ht="15.75" thickTop="1" x14ac:dyDescent="0.25">
      <c r="A56" s="175"/>
      <c r="B56" s="324" t="s">
        <v>133</v>
      </c>
      <c r="C56" s="433"/>
      <c r="D56" s="211" t="s">
        <v>26</v>
      </c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227"/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7"/>
      <c r="AI56" s="227"/>
      <c r="AJ56" s="192"/>
      <c r="AK56" s="179">
        <f>COUNTIF(E56:AI56,"&gt;7")</f>
        <v>0</v>
      </c>
      <c r="AL56" s="216"/>
      <c r="AM56" s="206">
        <f>SUM(E56:AI56)</f>
        <v>0</v>
      </c>
      <c r="AN56" s="206"/>
      <c r="AO56" s="206"/>
      <c r="AP56" s="206"/>
      <c r="AQ56" s="206"/>
      <c r="AR56" s="206"/>
      <c r="AS56" s="206"/>
      <c r="AT56" s="206">
        <f>AM56*1.5</f>
        <v>0</v>
      </c>
      <c r="AU56" s="206">
        <f>AM56*C55*1.5</f>
        <v>0</v>
      </c>
      <c r="AV56" s="511"/>
      <c r="AW56" s="514"/>
      <c r="AX56" s="516"/>
      <c r="AY56" s="519"/>
      <c r="AZ56" s="519"/>
      <c r="BA56" s="519"/>
      <c r="BB56" s="500"/>
      <c r="BC56" s="500"/>
      <c r="BD56" s="500"/>
      <c r="BE56" s="503"/>
      <c r="BF56" s="506"/>
    </row>
    <row r="57" spans="1:58" ht="15.75" customHeight="1" x14ac:dyDescent="0.25">
      <c r="A57" s="175"/>
      <c r="B57" s="324"/>
      <c r="C57" s="433"/>
      <c r="D57" s="212" t="s">
        <v>27</v>
      </c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0"/>
      <c r="P57" s="230"/>
      <c r="Q57" s="230"/>
      <c r="R57" s="230"/>
      <c r="S57" s="230"/>
      <c r="T57" s="230"/>
      <c r="U57" s="230"/>
      <c r="V57" s="230"/>
      <c r="W57" s="231"/>
      <c r="X57" s="230"/>
      <c r="Y57" s="230"/>
      <c r="Z57" s="230"/>
      <c r="AA57" s="230"/>
      <c r="AB57" s="230"/>
      <c r="AC57" s="230"/>
      <c r="AD57" s="230"/>
      <c r="AE57" s="230"/>
      <c r="AF57" s="230"/>
      <c r="AG57" s="230"/>
      <c r="AH57" s="230"/>
      <c r="AI57" s="230"/>
      <c r="AJ57" s="193"/>
      <c r="AK57" s="207"/>
      <c r="AL57" s="216"/>
      <c r="AM57" s="206">
        <f>SUM(E57:AI57)</f>
        <v>0</v>
      </c>
      <c r="AN57" s="208"/>
      <c r="AO57" s="208"/>
      <c r="AP57" s="208"/>
      <c r="AQ57" s="208"/>
      <c r="AR57" s="208"/>
      <c r="AS57" s="208"/>
      <c r="AT57" s="206">
        <f>AM57*2</f>
        <v>0</v>
      </c>
      <c r="AU57" s="208">
        <f>AM57*C55*2</f>
        <v>0</v>
      </c>
      <c r="AV57" s="511"/>
      <c r="AW57" s="514"/>
      <c r="AX57" s="516"/>
      <c r="AY57" s="519"/>
      <c r="AZ57" s="519"/>
      <c r="BA57" s="519"/>
      <c r="BB57" s="500"/>
      <c r="BC57" s="500"/>
      <c r="BD57" s="500"/>
      <c r="BE57" s="503"/>
      <c r="BF57" s="506"/>
    </row>
    <row r="58" spans="1:58" ht="15.75" thickBot="1" x14ac:dyDescent="0.3">
      <c r="A58" s="176"/>
      <c r="B58" s="324"/>
      <c r="C58" s="434"/>
      <c r="D58" s="182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194" t="s">
        <v>28</v>
      </c>
      <c r="AK58" s="180">
        <f>AK55+AK56</f>
        <v>0</v>
      </c>
      <c r="AL58" s="217"/>
      <c r="AM58" s="209"/>
      <c r="AN58" s="209"/>
      <c r="AO58" s="209"/>
      <c r="AP58" s="209"/>
      <c r="AQ58" s="180"/>
      <c r="AR58" s="209"/>
      <c r="AS58" s="209"/>
      <c r="AT58" s="209"/>
      <c r="AU58" s="209"/>
      <c r="AV58" s="512"/>
      <c r="AW58" s="515"/>
      <c r="AX58" s="517"/>
      <c r="AY58" s="520"/>
      <c r="AZ58" s="520"/>
      <c r="BA58" s="520"/>
      <c r="BB58" s="501"/>
      <c r="BC58" s="501"/>
      <c r="BD58" s="501"/>
      <c r="BE58" s="504"/>
      <c r="BF58" s="507"/>
    </row>
    <row r="59" spans="1:58" ht="15.75" customHeight="1" thickTop="1" thickBot="1" x14ac:dyDescent="0.3">
      <c r="A59" s="174" t="s">
        <v>80</v>
      </c>
      <c r="B59" s="325">
        <v>40000</v>
      </c>
      <c r="C59" s="432">
        <f t="shared" ref="C59" si="50">B59/225</f>
        <v>177.77777777777777</v>
      </c>
      <c r="D59" s="181" t="s">
        <v>25</v>
      </c>
      <c r="E59" s="60"/>
      <c r="F59" s="60"/>
      <c r="G59" s="60"/>
      <c r="H59" s="60"/>
      <c r="I59" s="60"/>
      <c r="J59" s="60"/>
      <c r="K59" s="60"/>
      <c r="L59" s="60"/>
      <c r="M59" s="60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179"/>
      <c r="AK59" s="179">
        <f>COUNTIF(E59:AI59,"&gt;0")</f>
        <v>0</v>
      </c>
      <c r="AL59" s="216"/>
      <c r="AM59" s="205">
        <f>SUM(E59:AI59)/7.5</f>
        <v>0</v>
      </c>
      <c r="AN59" s="205">
        <f>COUNTIF(E59:AI59,"B")</f>
        <v>0</v>
      </c>
      <c r="AO59" s="205">
        <f>COUNTIF(E59:AI59,"h")</f>
        <v>0</v>
      </c>
      <c r="AP59" s="205">
        <f>COUNTIF(E59:AI59,"ik")</f>
        <v>0</v>
      </c>
      <c r="AQ59" s="205">
        <f>COUNTIF(E59:AI59,"İZ")</f>
        <v>0</v>
      </c>
      <c r="AR59" s="205">
        <f>COUNTIF(E59:AI59,"R")</f>
        <v>0</v>
      </c>
      <c r="AS59" s="205">
        <f>COUNTIF(E59:AI59,"0")</f>
        <v>0</v>
      </c>
      <c r="AT59" s="205">
        <f>IF((AM59+AN59+AO59+AP59+AQ59)&gt;30,30,(AM59+AN59+AO59+AP59+AQ59))</f>
        <v>0</v>
      </c>
      <c r="AU59" s="205">
        <f>(AT59)*C59*7.5</f>
        <v>0</v>
      </c>
      <c r="AV59" s="511">
        <f t="shared" ref="AV59" si="51">IF(B60="CEMRE",SUM(AU59:AU61),0)</f>
        <v>0</v>
      </c>
      <c r="AW59" s="513">
        <f t="shared" ref="AW59" si="52">IF(B60="SEFİNE",SUM(AU59:AU61),0)</f>
        <v>0</v>
      </c>
      <c r="AX59" s="516">
        <f t="shared" ref="AX59" si="53">IF(B60="TERSAN",SUM(AU59:AU61),0)</f>
        <v>0</v>
      </c>
      <c r="AY59" s="499"/>
      <c r="AZ59" s="499"/>
      <c r="BA59" s="499"/>
      <c r="BB59" s="499"/>
      <c r="BC59" s="499"/>
      <c r="BD59" s="499"/>
      <c r="BE59" s="502"/>
      <c r="BF59" s="505">
        <f t="shared" ref="BF59" si="54">(AV59+AW59+AX59)-(AY59+AZ59+BA59)-(BB59+BC59)+BE59-(BD59)</f>
        <v>0</v>
      </c>
    </row>
    <row r="60" spans="1:58" ht="15.75" thickTop="1" x14ac:dyDescent="0.25">
      <c r="A60" s="175"/>
      <c r="B60" s="324" t="s">
        <v>133</v>
      </c>
      <c r="C60" s="433"/>
      <c r="D60" s="211" t="s">
        <v>26</v>
      </c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  <c r="AA60" s="227"/>
      <c r="AB60" s="227"/>
      <c r="AC60" s="227"/>
      <c r="AD60" s="227"/>
      <c r="AE60" s="227"/>
      <c r="AF60" s="227"/>
      <c r="AG60" s="227"/>
      <c r="AH60" s="227"/>
      <c r="AI60" s="227"/>
      <c r="AJ60" s="192"/>
      <c r="AK60" s="179">
        <f>COUNTIF(E60:AI60,"&gt;7")</f>
        <v>0</v>
      </c>
      <c r="AL60" s="216"/>
      <c r="AM60" s="206">
        <f>SUM(E60:AI60)</f>
        <v>0</v>
      </c>
      <c r="AN60" s="206"/>
      <c r="AO60" s="206"/>
      <c r="AP60" s="206"/>
      <c r="AQ60" s="206"/>
      <c r="AR60" s="206"/>
      <c r="AS60" s="206"/>
      <c r="AT60" s="206">
        <f>AM60*1.5</f>
        <v>0</v>
      </c>
      <c r="AU60" s="206">
        <f>AM60*C59*1.5</f>
        <v>0</v>
      </c>
      <c r="AV60" s="511"/>
      <c r="AW60" s="514"/>
      <c r="AX60" s="516"/>
      <c r="AY60" s="500"/>
      <c r="AZ60" s="500"/>
      <c r="BA60" s="500"/>
      <c r="BB60" s="500"/>
      <c r="BC60" s="500"/>
      <c r="BD60" s="500"/>
      <c r="BE60" s="503"/>
      <c r="BF60" s="506"/>
    </row>
    <row r="61" spans="1:58" ht="15.75" customHeight="1" x14ac:dyDescent="0.25">
      <c r="A61" s="175"/>
      <c r="B61" s="324"/>
      <c r="C61" s="433"/>
      <c r="D61" s="212" t="s">
        <v>27</v>
      </c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193"/>
      <c r="AK61" s="207"/>
      <c r="AL61" s="216"/>
      <c r="AM61" s="206">
        <f>SUM(E61:AI61)</f>
        <v>0</v>
      </c>
      <c r="AN61" s="208"/>
      <c r="AO61" s="208"/>
      <c r="AP61" s="208"/>
      <c r="AQ61" s="208"/>
      <c r="AR61" s="208"/>
      <c r="AS61" s="208"/>
      <c r="AT61" s="206">
        <f>AM61*2</f>
        <v>0</v>
      </c>
      <c r="AU61" s="208">
        <f>AM61*C59*2</f>
        <v>0</v>
      </c>
      <c r="AV61" s="511"/>
      <c r="AW61" s="514"/>
      <c r="AX61" s="516"/>
      <c r="AY61" s="500"/>
      <c r="AZ61" s="500"/>
      <c r="BA61" s="500"/>
      <c r="BB61" s="500"/>
      <c r="BC61" s="500"/>
      <c r="BD61" s="500"/>
      <c r="BE61" s="503"/>
      <c r="BF61" s="506"/>
    </row>
    <row r="62" spans="1:58" ht="15.75" thickBot="1" x14ac:dyDescent="0.3">
      <c r="A62" s="176"/>
      <c r="B62" s="339"/>
      <c r="C62" s="434"/>
      <c r="D62" s="184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274" t="s">
        <v>28</v>
      </c>
      <c r="AK62" s="180">
        <f>AK59+AK60</f>
        <v>0</v>
      </c>
      <c r="AL62" s="217"/>
      <c r="AM62" s="209"/>
      <c r="AN62" s="209"/>
      <c r="AO62" s="209"/>
      <c r="AP62" s="209"/>
      <c r="AQ62" s="180"/>
      <c r="AR62" s="209"/>
      <c r="AS62" s="209"/>
      <c r="AT62" s="209"/>
      <c r="AU62" s="209"/>
      <c r="AV62" s="512"/>
      <c r="AW62" s="515"/>
      <c r="AX62" s="517"/>
      <c r="AY62" s="501"/>
      <c r="AZ62" s="501"/>
      <c r="BA62" s="501"/>
      <c r="BB62" s="501"/>
      <c r="BC62" s="501"/>
      <c r="BD62" s="501"/>
      <c r="BE62" s="504"/>
      <c r="BF62" s="507"/>
    </row>
    <row r="63" spans="1:58" ht="15.75" customHeight="1" thickTop="1" x14ac:dyDescent="0.25">
      <c r="A63" s="174" t="s">
        <v>82</v>
      </c>
      <c r="B63" s="324">
        <v>44400</v>
      </c>
      <c r="C63" s="432">
        <f t="shared" ref="C63" si="55">B63/225</f>
        <v>197.33333333333334</v>
      </c>
      <c r="D63" s="185" t="s">
        <v>25</v>
      </c>
      <c r="E63" s="273"/>
      <c r="F63" s="273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183"/>
      <c r="AK63" s="183"/>
      <c r="AL63" s="216"/>
      <c r="AM63" s="205">
        <f>SUM(E63:AI63)/7.5</f>
        <v>0</v>
      </c>
      <c r="AN63" s="205">
        <f>COUNTIF(E63:AI63,"B")</f>
        <v>0</v>
      </c>
      <c r="AO63" s="205">
        <f>COUNTIF(E63:AI63,"h")</f>
        <v>0</v>
      </c>
      <c r="AP63" s="205">
        <f>COUNTIF(E63:AI63,"ik")</f>
        <v>0</v>
      </c>
      <c r="AQ63" s="205">
        <f>COUNTIF(E63:AI63,"İZ")</f>
        <v>0</v>
      </c>
      <c r="AR63" s="205">
        <f>COUNTIF(E63:AI63,"R")</f>
        <v>0</v>
      </c>
      <c r="AS63" s="205">
        <f>COUNTIF(E63:AI63,"0")</f>
        <v>0</v>
      </c>
      <c r="AT63" s="205">
        <f>IF((AM63+AN63+AO63+AP63+AQ63)&gt;30,30,(AM63+AN63+AO63+AP63+AQ63))</f>
        <v>0</v>
      </c>
      <c r="AU63" s="205">
        <f>(AT63)*C63*7.5</f>
        <v>0</v>
      </c>
      <c r="AV63" s="511">
        <f t="shared" ref="AV63" si="56">IF(B64="CEMRE",SUM(AU63:AU65),0)</f>
        <v>0</v>
      </c>
      <c r="AW63" s="513">
        <f t="shared" ref="AW63" si="57">IF(B64="SEFİNE",SUM(AU63:AU65),0)</f>
        <v>0</v>
      </c>
      <c r="AX63" s="516">
        <f t="shared" ref="AX63" si="58">IF(B64="TERSAN",SUM(AU63:AU65),0)</f>
        <v>0</v>
      </c>
      <c r="AY63" s="499"/>
      <c r="AZ63" s="499"/>
      <c r="BA63" s="499"/>
      <c r="BB63" s="499"/>
      <c r="BC63" s="499"/>
      <c r="BD63" s="499"/>
      <c r="BE63" s="502"/>
      <c r="BF63" s="505">
        <f t="shared" ref="BF63" si="59">(AV63+AW63+AX63)-(AY63+AZ63+BA63)-(BB63+BC63)+BE63-(BD63)</f>
        <v>0</v>
      </c>
    </row>
    <row r="64" spans="1:58" x14ac:dyDescent="0.25">
      <c r="A64" s="175"/>
      <c r="B64" s="324" t="s">
        <v>133</v>
      </c>
      <c r="C64" s="433"/>
      <c r="D64" s="186" t="s">
        <v>26</v>
      </c>
      <c r="E64" s="247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1"/>
      <c r="AI64" s="241"/>
      <c r="AJ64" s="213"/>
      <c r="AK64" s="213"/>
      <c r="AL64" s="216"/>
      <c r="AM64" s="206">
        <f>SUM(E64:AI64)</f>
        <v>0</v>
      </c>
      <c r="AN64" s="206"/>
      <c r="AO64" s="206"/>
      <c r="AP64" s="206"/>
      <c r="AQ64" s="206"/>
      <c r="AR64" s="206"/>
      <c r="AS64" s="206"/>
      <c r="AT64" s="206">
        <f>AM64*1.5</f>
        <v>0</v>
      </c>
      <c r="AU64" s="206">
        <f>AM64*C63*1.5</f>
        <v>0</v>
      </c>
      <c r="AV64" s="511"/>
      <c r="AW64" s="514"/>
      <c r="AX64" s="516"/>
      <c r="AY64" s="500"/>
      <c r="AZ64" s="500"/>
      <c r="BA64" s="500"/>
      <c r="BB64" s="500"/>
      <c r="BC64" s="500"/>
      <c r="BD64" s="500"/>
      <c r="BE64" s="503"/>
      <c r="BF64" s="506"/>
    </row>
    <row r="65" spans="1:58" ht="15.75" customHeight="1" x14ac:dyDescent="0.25">
      <c r="A65" s="175"/>
      <c r="B65" s="324"/>
      <c r="C65" s="433"/>
      <c r="D65" s="187" t="s">
        <v>27</v>
      </c>
      <c r="E65" s="248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  <c r="AJ65" s="213"/>
      <c r="AK65" s="213"/>
      <c r="AL65" s="216"/>
      <c r="AM65" s="206">
        <f>SUM(E65:AI65)</f>
        <v>0</v>
      </c>
      <c r="AN65" s="208"/>
      <c r="AO65" s="208"/>
      <c r="AP65" s="208"/>
      <c r="AQ65" s="208"/>
      <c r="AR65" s="208"/>
      <c r="AS65" s="208"/>
      <c r="AT65" s="206">
        <f>AM65*2</f>
        <v>0</v>
      </c>
      <c r="AU65" s="208">
        <f>AM65*C63*2</f>
        <v>0</v>
      </c>
      <c r="AV65" s="511"/>
      <c r="AW65" s="514"/>
      <c r="AX65" s="516"/>
      <c r="AY65" s="500"/>
      <c r="AZ65" s="500"/>
      <c r="BA65" s="500"/>
      <c r="BB65" s="500"/>
      <c r="BC65" s="500"/>
      <c r="BD65" s="500"/>
      <c r="BE65" s="503"/>
      <c r="BF65" s="506"/>
    </row>
    <row r="66" spans="1:58" ht="15.75" thickBot="1" x14ac:dyDescent="0.3">
      <c r="A66" s="176"/>
      <c r="B66" s="324"/>
      <c r="C66" s="434"/>
      <c r="D66" s="188"/>
      <c r="E66" s="248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  <c r="Z66" s="237"/>
      <c r="AA66" s="237"/>
      <c r="AB66" s="237"/>
      <c r="AC66" s="237"/>
      <c r="AD66" s="237"/>
      <c r="AE66" s="237"/>
      <c r="AF66" s="237"/>
      <c r="AG66" s="237"/>
      <c r="AH66" s="237"/>
      <c r="AI66" s="237"/>
      <c r="AJ66" s="189" t="s">
        <v>28</v>
      </c>
      <c r="AK66" s="180">
        <f>AK63+AK64</f>
        <v>0</v>
      </c>
      <c r="AL66" s="216"/>
      <c r="AM66" s="209"/>
      <c r="AN66" s="209"/>
      <c r="AO66" s="209"/>
      <c r="AP66" s="209"/>
      <c r="AQ66" s="180"/>
      <c r="AR66" s="209"/>
      <c r="AS66" s="209"/>
      <c r="AT66" s="209"/>
      <c r="AU66" s="209"/>
      <c r="AV66" s="512"/>
      <c r="AW66" s="515"/>
      <c r="AX66" s="517"/>
      <c r="AY66" s="501"/>
      <c r="AZ66" s="501"/>
      <c r="BA66" s="501"/>
      <c r="BB66" s="501"/>
      <c r="BC66" s="501"/>
      <c r="BD66" s="501"/>
      <c r="BE66" s="504"/>
      <c r="BF66" s="507"/>
    </row>
    <row r="67" spans="1:58" ht="16.5" thickTop="1" thickBot="1" x14ac:dyDescent="0.3">
      <c r="A67" s="174" t="s">
        <v>112</v>
      </c>
      <c r="B67" s="324">
        <v>30000</v>
      </c>
      <c r="C67" s="432">
        <f t="shared" ref="C67" si="60">B67/225</f>
        <v>133.33333333333334</v>
      </c>
      <c r="D67" s="181" t="s">
        <v>25</v>
      </c>
      <c r="E67" s="60"/>
      <c r="F67" s="60"/>
      <c r="G67" s="60"/>
      <c r="H67" s="60"/>
      <c r="I67" s="60"/>
      <c r="J67" s="245"/>
      <c r="K67" s="245"/>
      <c r="L67" s="245"/>
      <c r="M67" s="245"/>
      <c r="N67" s="101"/>
      <c r="O67" s="101"/>
      <c r="P67" s="101"/>
      <c r="Q67" s="101"/>
      <c r="R67" s="101"/>
      <c r="S67" s="101"/>
      <c r="T67" s="245"/>
      <c r="U67" s="101"/>
      <c r="V67" s="101"/>
      <c r="W67" s="101"/>
      <c r="X67" s="60"/>
      <c r="Y67" s="60"/>
      <c r="Z67" s="60"/>
      <c r="AA67" s="60"/>
      <c r="AB67" s="60"/>
      <c r="AC67" s="245"/>
      <c r="AD67" s="101"/>
      <c r="AE67" s="60"/>
      <c r="AF67" s="101"/>
      <c r="AG67" s="245"/>
      <c r="AH67" s="245"/>
      <c r="AI67" s="60"/>
      <c r="AJ67" s="179"/>
      <c r="AK67" s="179">
        <f>COUNTIF(E67:AI67,"&gt;0")</f>
        <v>0</v>
      </c>
      <c r="AL67" s="508"/>
      <c r="AM67" s="205">
        <f>SUM(E67:AI67)/7.5</f>
        <v>0</v>
      </c>
      <c r="AN67" s="205">
        <f>COUNTIF(E67:AI67,"B")</f>
        <v>0</v>
      </c>
      <c r="AO67" s="205">
        <f>COUNTIF(E67:AI67,"h")</f>
        <v>0</v>
      </c>
      <c r="AP67" s="205">
        <f>COUNTIF(E67:AI67,"ik")</f>
        <v>0</v>
      </c>
      <c r="AQ67" s="205">
        <f>COUNTIF(E67:AI67,"İZ")</f>
        <v>0</v>
      </c>
      <c r="AR67" s="205">
        <f>COUNTIF(E67:AI67,"R")</f>
        <v>0</v>
      </c>
      <c r="AS67" s="205">
        <f>COUNTIF(E67:AI67,"0")</f>
        <v>0</v>
      </c>
      <c r="AT67" s="205">
        <f>IF((AM67+AN67+AO67+AP67+AQ67)&gt;30,30,(AM67+AN67+AO67+AP67+AQ67))</f>
        <v>0</v>
      </c>
      <c r="AU67" s="205">
        <f>(AT67)*C67*7.5</f>
        <v>0</v>
      </c>
      <c r="AV67" s="511">
        <f t="shared" ref="AV67" si="61">IF(B68="CEMRE",SUM(AU67:AU69),0)</f>
        <v>0</v>
      </c>
      <c r="AW67" s="513">
        <f t="shared" ref="AW67" si="62">IF(B68="SEFİNE",SUM(AU67:AU69),0)</f>
        <v>0</v>
      </c>
      <c r="AX67" s="516">
        <f t="shared" ref="AX67" si="63">IF(B68="TERSAN",SUM(AU67:AU69),0)</f>
        <v>0</v>
      </c>
      <c r="AY67" s="499"/>
      <c r="AZ67" s="499"/>
      <c r="BA67" s="499"/>
      <c r="BB67" s="499"/>
      <c r="BC67" s="499"/>
      <c r="BD67" s="499"/>
      <c r="BE67" s="502"/>
      <c r="BF67" s="505">
        <f t="shared" ref="BF67" si="64">(AV67+AW67+AX67)-(AY67+AZ67+BA67)-(BB67+BC67)+BE67-(BD67)</f>
        <v>0</v>
      </c>
    </row>
    <row r="68" spans="1:58" ht="15.75" thickTop="1" x14ac:dyDescent="0.25">
      <c r="A68" s="175"/>
      <c r="B68" s="324" t="s">
        <v>133</v>
      </c>
      <c r="C68" s="433"/>
      <c r="D68" s="211" t="s">
        <v>26</v>
      </c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41"/>
      <c r="U68" s="241"/>
      <c r="V68" s="241"/>
      <c r="W68" s="241"/>
      <c r="X68" s="241"/>
      <c r="Y68" s="241"/>
      <c r="Z68" s="241"/>
      <c r="AA68" s="241"/>
      <c r="AB68" s="241"/>
      <c r="AC68" s="241"/>
      <c r="AD68" s="241"/>
      <c r="AE68" s="241"/>
      <c r="AF68" s="241"/>
      <c r="AG68" s="241"/>
      <c r="AH68" s="249"/>
      <c r="AI68" s="250"/>
      <c r="AJ68" s="192"/>
      <c r="AK68" s="179">
        <f>COUNTIF(E68:AI68,"&gt;7")</f>
        <v>0</v>
      </c>
      <c r="AL68" s="509"/>
      <c r="AM68" s="206">
        <f>SUM(E68:AI68)</f>
        <v>0</v>
      </c>
      <c r="AN68" s="206"/>
      <c r="AO68" s="206"/>
      <c r="AP68" s="206"/>
      <c r="AQ68" s="206"/>
      <c r="AR68" s="206"/>
      <c r="AS68" s="206"/>
      <c r="AT68" s="206">
        <f>AM68*1.5</f>
        <v>0</v>
      </c>
      <c r="AU68" s="206">
        <f>AM68*C67*1.5</f>
        <v>0</v>
      </c>
      <c r="AV68" s="511"/>
      <c r="AW68" s="514"/>
      <c r="AX68" s="516"/>
      <c r="AY68" s="500"/>
      <c r="AZ68" s="500"/>
      <c r="BA68" s="500"/>
      <c r="BB68" s="500"/>
      <c r="BC68" s="500"/>
      <c r="BD68" s="500"/>
      <c r="BE68" s="503"/>
      <c r="BF68" s="506"/>
    </row>
    <row r="69" spans="1:58" ht="15.75" customHeight="1" x14ac:dyDescent="0.25">
      <c r="A69" s="175"/>
      <c r="B69" s="324"/>
      <c r="C69" s="433"/>
      <c r="D69" s="212" t="s">
        <v>27</v>
      </c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6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2"/>
      <c r="AI69" s="233"/>
      <c r="AJ69" s="193"/>
      <c r="AK69" s="207"/>
      <c r="AL69" s="509"/>
      <c r="AM69" s="206">
        <f>SUM(E69:AI69)</f>
        <v>0</v>
      </c>
      <c r="AN69" s="208"/>
      <c r="AO69" s="208"/>
      <c r="AP69" s="208"/>
      <c r="AQ69" s="208"/>
      <c r="AR69" s="208"/>
      <c r="AS69" s="208"/>
      <c r="AT69" s="206">
        <f>AM69*2</f>
        <v>0</v>
      </c>
      <c r="AU69" s="208">
        <f>AM69*C67*2</f>
        <v>0</v>
      </c>
      <c r="AV69" s="511"/>
      <c r="AW69" s="514"/>
      <c r="AX69" s="516"/>
      <c r="AY69" s="500"/>
      <c r="AZ69" s="500"/>
      <c r="BA69" s="500"/>
      <c r="BB69" s="500"/>
      <c r="BC69" s="500"/>
      <c r="BD69" s="500"/>
      <c r="BE69" s="503"/>
      <c r="BF69" s="506"/>
    </row>
    <row r="70" spans="1:58" ht="15.75" thickBot="1" x14ac:dyDescent="0.3">
      <c r="A70" s="176"/>
      <c r="B70" s="327"/>
      <c r="C70" s="434"/>
      <c r="D70" s="182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251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194" t="s">
        <v>28</v>
      </c>
      <c r="AK70" s="180">
        <f>AK67+AK68</f>
        <v>0</v>
      </c>
      <c r="AL70" s="510"/>
      <c r="AM70" s="209"/>
      <c r="AN70" s="209"/>
      <c r="AO70" s="209"/>
      <c r="AP70" s="209"/>
      <c r="AQ70" s="180"/>
      <c r="AR70" s="209"/>
      <c r="AS70" s="209"/>
      <c r="AT70" s="209"/>
      <c r="AU70" s="209"/>
      <c r="AV70" s="512"/>
      <c r="AW70" s="515"/>
      <c r="AX70" s="517"/>
      <c r="AY70" s="501"/>
      <c r="AZ70" s="501"/>
      <c r="BA70" s="501"/>
      <c r="BB70" s="501"/>
      <c r="BC70" s="501"/>
      <c r="BD70" s="501"/>
      <c r="BE70" s="504"/>
      <c r="BF70" s="507"/>
    </row>
    <row r="71" spans="1:58" ht="16.5" thickTop="1" thickBot="1" x14ac:dyDescent="0.3">
      <c r="A71" s="174" t="s">
        <v>108</v>
      </c>
      <c r="B71" s="324">
        <v>30000</v>
      </c>
      <c r="C71" s="432">
        <f t="shared" ref="C71" si="65">B71/225</f>
        <v>133.33333333333334</v>
      </c>
      <c r="D71" s="181" t="s">
        <v>25</v>
      </c>
      <c r="E71" s="60"/>
      <c r="F71" s="60"/>
      <c r="G71" s="60"/>
      <c r="H71" s="60"/>
      <c r="I71" s="60"/>
      <c r="J71" s="245"/>
      <c r="K71" s="245"/>
      <c r="L71" s="245"/>
      <c r="M71" s="245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60"/>
      <c r="Y71" s="60"/>
      <c r="Z71" s="60"/>
      <c r="AA71" s="60"/>
      <c r="AB71" s="60"/>
      <c r="AC71" s="245"/>
      <c r="AD71" s="101"/>
      <c r="AE71" s="60"/>
      <c r="AF71" s="101"/>
      <c r="AG71" s="245"/>
      <c r="AH71" s="245"/>
      <c r="AI71" s="60"/>
      <c r="AJ71" s="179"/>
      <c r="AK71" s="179">
        <f t="shared" ref="AK71" si="66">COUNTIF(E71:AI71,"&gt;0")</f>
        <v>0</v>
      </c>
      <c r="AL71" s="508"/>
      <c r="AM71" s="205">
        <f t="shared" ref="AM71" si="67">SUM(E71:AI71)/7.5</f>
        <v>0</v>
      </c>
      <c r="AN71" s="205">
        <f t="shared" ref="AN71" si="68">COUNTIF(E71:AI71,"B")</f>
        <v>0</v>
      </c>
      <c r="AO71" s="205">
        <f t="shared" ref="AO71" si="69">COUNTIF(E71:AI71,"h")</f>
        <v>0</v>
      </c>
      <c r="AP71" s="205">
        <f t="shared" ref="AP71" si="70">COUNTIF(E71:AI71,"ik")</f>
        <v>0</v>
      </c>
      <c r="AQ71" s="205">
        <f t="shared" ref="AQ71" si="71">COUNTIF(E71:AI71,"İZ")</f>
        <v>0</v>
      </c>
      <c r="AR71" s="205">
        <f t="shared" ref="AR71" si="72">COUNTIF(E71:AI71,"R")</f>
        <v>0</v>
      </c>
      <c r="AS71" s="205">
        <f t="shared" ref="AS71" si="73">COUNTIF(E71:AI71,"0")</f>
        <v>0</v>
      </c>
      <c r="AT71" s="205">
        <f t="shared" ref="AT71" si="74">IF((AM71+AN71+AO71+AP71+AQ71)&gt;30,30,(AM71+AN71+AO71+AP71+AQ71))</f>
        <v>0</v>
      </c>
      <c r="AU71" s="205">
        <f t="shared" ref="AU71" si="75">(AT71)*C71*7.5</f>
        <v>0</v>
      </c>
      <c r="AV71" s="511">
        <f t="shared" ref="AV71" si="76">IF(B72="CEMRE",SUM(AU71:AU73),0)</f>
        <v>0</v>
      </c>
      <c r="AW71" s="513">
        <f t="shared" ref="AW71" si="77">IF(B72="SEFİNE",SUM(AU71:AU73),0)</f>
        <v>0</v>
      </c>
      <c r="AX71" s="516">
        <f t="shared" ref="AX71" si="78">IF(B72="TERSAN",SUM(AU71:AU73),0)</f>
        <v>0</v>
      </c>
      <c r="AY71" s="499"/>
      <c r="AZ71" s="499"/>
      <c r="BA71" s="499"/>
      <c r="BB71" s="499"/>
      <c r="BC71" s="518"/>
      <c r="BD71" s="518"/>
      <c r="BE71" s="502"/>
      <c r="BF71" s="505">
        <f t="shared" ref="BF71" si="79">(AV71+AW71+AX71)-(AY71+AZ71+BA71)-(BB71+BC71)+BE71-(BD71)</f>
        <v>0</v>
      </c>
    </row>
    <row r="72" spans="1:58" ht="15.75" thickTop="1" x14ac:dyDescent="0.25">
      <c r="A72" s="175"/>
      <c r="B72" s="324" t="s">
        <v>133</v>
      </c>
      <c r="C72" s="433"/>
      <c r="D72" s="211" t="s">
        <v>26</v>
      </c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41"/>
      <c r="U72" s="241"/>
      <c r="V72" s="241"/>
      <c r="W72" s="241"/>
      <c r="X72" s="241"/>
      <c r="Y72" s="241"/>
      <c r="Z72" s="241"/>
      <c r="AA72" s="241"/>
      <c r="AB72" s="241"/>
      <c r="AC72" s="241"/>
      <c r="AD72" s="241"/>
      <c r="AE72" s="241"/>
      <c r="AF72" s="241"/>
      <c r="AG72" s="241"/>
      <c r="AH72" s="249"/>
      <c r="AI72" s="250"/>
      <c r="AJ72" s="192"/>
      <c r="AK72" s="179">
        <f t="shared" ref="AK72" si="80">COUNTIF(E72:AI72,"&gt;7")</f>
        <v>0</v>
      </c>
      <c r="AL72" s="509"/>
      <c r="AM72" s="206">
        <f t="shared" ref="AM72:AM73" si="81">SUM(E72:AI72)</f>
        <v>0</v>
      </c>
      <c r="AN72" s="206"/>
      <c r="AO72" s="206"/>
      <c r="AP72" s="206"/>
      <c r="AQ72" s="206"/>
      <c r="AR72" s="206"/>
      <c r="AS72" s="206"/>
      <c r="AT72" s="206">
        <f t="shared" ref="AT72" si="82">AM72*1.5</f>
        <v>0</v>
      </c>
      <c r="AU72" s="206">
        <f t="shared" ref="AU72" si="83">AM72*C71*1.5</f>
        <v>0</v>
      </c>
      <c r="AV72" s="511"/>
      <c r="AW72" s="514"/>
      <c r="AX72" s="516"/>
      <c r="AY72" s="500"/>
      <c r="AZ72" s="500"/>
      <c r="BA72" s="500"/>
      <c r="BB72" s="500"/>
      <c r="BC72" s="519"/>
      <c r="BD72" s="519"/>
      <c r="BE72" s="503"/>
      <c r="BF72" s="506"/>
    </row>
    <row r="73" spans="1:58" ht="15.75" customHeight="1" x14ac:dyDescent="0.25">
      <c r="A73" s="175"/>
      <c r="B73" s="324"/>
      <c r="C73" s="433"/>
      <c r="D73" s="212" t="s">
        <v>27</v>
      </c>
      <c r="E73" s="230"/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6"/>
      <c r="S73" s="236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2"/>
      <c r="AI73" s="233"/>
      <c r="AJ73" s="193"/>
      <c r="AK73" s="207"/>
      <c r="AL73" s="509"/>
      <c r="AM73" s="206">
        <f t="shared" si="81"/>
        <v>0</v>
      </c>
      <c r="AN73" s="208"/>
      <c r="AO73" s="208"/>
      <c r="AP73" s="208"/>
      <c r="AQ73" s="208"/>
      <c r="AR73" s="208"/>
      <c r="AS73" s="208"/>
      <c r="AT73" s="206">
        <f t="shared" ref="AT73" si="84">AM73*2</f>
        <v>0</v>
      </c>
      <c r="AU73" s="208">
        <f t="shared" ref="AU73" si="85">AM73*C71*2</f>
        <v>0</v>
      </c>
      <c r="AV73" s="511"/>
      <c r="AW73" s="514"/>
      <c r="AX73" s="516"/>
      <c r="AY73" s="500"/>
      <c r="AZ73" s="500"/>
      <c r="BA73" s="500"/>
      <c r="BB73" s="500"/>
      <c r="BC73" s="519"/>
      <c r="BD73" s="519"/>
      <c r="BE73" s="503"/>
      <c r="BF73" s="506"/>
    </row>
    <row r="74" spans="1:58" ht="15.75" thickBot="1" x14ac:dyDescent="0.3">
      <c r="A74" s="176"/>
      <c r="B74" s="327"/>
      <c r="C74" s="434"/>
      <c r="D74" s="182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251"/>
      <c r="S74" s="251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194" t="s">
        <v>28</v>
      </c>
      <c r="AK74" s="180">
        <f t="shared" ref="AK74" si="86">AK71+AK72</f>
        <v>0</v>
      </c>
      <c r="AL74" s="510"/>
      <c r="AM74" s="209"/>
      <c r="AN74" s="209"/>
      <c r="AO74" s="209"/>
      <c r="AP74" s="209"/>
      <c r="AQ74" s="180"/>
      <c r="AR74" s="209"/>
      <c r="AS74" s="209"/>
      <c r="AT74" s="209"/>
      <c r="AU74" s="209"/>
      <c r="AV74" s="512"/>
      <c r="AW74" s="515"/>
      <c r="AX74" s="517"/>
      <c r="AY74" s="501"/>
      <c r="AZ74" s="501"/>
      <c r="BA74" s="501"/>
      <c r="BB74" s="501"/>
      <c r="BC74" s="520"/>
      <c r="BD74" s="520"/>
      <c r="BE74" s="504"/>
      <c r="BF74" s="507"/>
    </row>
    <row r="75" spans="1:58" ht="16.5" thickTop="1" thickBot="1" x14ac:dyDescent="0.3">
      <c r="A75" s="174" t="s">
        <v>110</v>
      </c>
      <c r="B75" s="324">
        <v>35000</v>
      </c>
      <c r="C75" s="432">
        <f t="shared" ref="C75" si="87">B75/225</f>
        <v>155.55555555555554</v>
      </c>
      <c r="D75" s="181" t="s">
        <v>25</v>
      </c>
      <c r="E75" s="60"/>
      <c r="F75" s="60"/>
      <c r="G75" s="60"/>
      <c r="H75" s="60"/>
      <c r="I75" s="60"/>
      <c r="J75" s="245"/>
      <c r="K75" s="245"/>
      <c r="L75" s="245"/>
      <c r="M75" s="245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60"/>
      <c r="Y75" s="60"/>
      <c r="Z75" s="60"/>
      <c r="AA75" s="60"/>
      <c r="AB75" s="60"/>
      <c r="AC75" s="245"/>
      <c r="AD75" s="101"/>
      <c r="AE75" s="60"/>
      <c r="AF75" s="101"/>
      <c r="AG75" s="245"/>
      <c r="AH75" s="245"/>
      <c r="AI75" s="60"/>
      <c r="AJ75" s="179"/>
      <c r="AK75" s="179">
        <f t="shared" ref="AK75" si="88">COUNTIF(E75:AI75,"&gt;0")</f>
        <v>0</v>
      </c>
      <c r="AL75" s="508"/>
      <c r="AM75" s="205">
        <f t="shared" ref="AM75" si="89">SUM(E75:AI75)/7.5</f>
        <v>0</v>
      </c>
      <c r="AN75" s="205">
        <f t="shared" ref="AN75" si="90">COUNTIF(E75:AI75,"B")</f>
        <v>0</v>
      </c>
      <c r="AO75" s="205">
        <f t="shared" ref="AO75" si="91">COUNTIF(E75:AI75,"h")</f>
        <v>0</v>
      </c>
      <c r="AP75" s="205">
        <f t="shared" ref="AP75" si="92">COUNTIF(E75:AI75,"ik")</f>
        <v>0</v>
      </c>
      <c r="AQ75" s="205">
        <f t="shared" ref="AQ75" si="93">COUNTIF(E75:AI75,"İZ")</f>
        <v>0</v>
      </c>
      <c r="AR75" s="205">
        <f t="shared" ref="AR75" si="94">COUNTIF(E75:AI75,"R")</f>
        <v>0</v>
      </c>
      <c r="AS75" s="205">
        <f t="shared" ref="AS75" si="95">COUNTIF(E75:AI75,"0")</f>
        <v>0</v>
      </c>
      <c r="AT75" s="205">
        <f t="shared" ref="AT75" si="96">IF((AM75+AN75+AO75+AP75+AQ75)&gt;30,30,(AM75+AN75+AO75+AP75+AQ75))</f>
        <v>0</v>
      </c>
      <c r="AU75" s="205">
        <f t="shared" ref="AU75" si="97">(AT75)*C75*7.5</f>
        <v>0</v>
      </c>
      <c r="AV75" s="511">
        <f t="shared" ref="AV75" si="98">IF(B76="CEMRE",SUM(AU75:AU77),0)</f>
        <v>0</v>
      </c>
      <c r="AW75" s="513">
        <f t="shared" ref="AW75" si="99">IF(B76="SEFİNE",SUM(AU75:AU77),0)</f>
        <v>0</v>
      </c>
      <c r="AX75" s="516">
        <f t="shared" ref="AX75" si="100">IF(B76="TERSAN",SUM(AU75:AU77),0)</f>
        <v>0</v>
      </c>
      <c r="AY75" s="499"/>
      <c r="AZ75" s="499"/>
      <c r="BA75" s="499"/>
      <c r="BB75" s="499"/>
      <c r="BC75" s="499"/>
      <c r="BD75" s="499"/>
      <c r="BE75" s="502"/>
      <c r="BF75" s="505">
        <f t="shared" ref="BF75" si="101">(AV75+AW75+AX75)-(AY75+AZ75+BA75)-(BB75+BC75)+BE75-(BD75)</f>
        <v>0</v>
      </c>
    </row>
    <row r="76" spans="1:58" ht="15.75" thickTop="1" x14ac:dyDescent="0.25">
      <c r="A76" s="175"/>
      <c r="B76" s="324" t="s">
        <v>133</v>
      </c>
      <c r="C76" s="433"/>
      <c r="D76" s="211" t="s">
        <v>26</v>
      </c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  <c r="AA76" s="227"/>
      <c r="AB76" s="227"/>
      <c r="AC76" s="227"/>
      <c r="AD76" s="227"/>
      <c r="AE76" s="227"/>
      <c r="AF76" s="227"/>
      <c r="AG76" s="227"/>
      <c r="AH76" s="228"/>
      <c r="AI76" s="229"/>
      <c r="AJ76" s="192"/>
      <c r="AK76" s="179">
        <f t="shared" ref="AK76" si="102">COUNTIF(E76:AI76,"&gt;7")</f>
        <v>0</v>
      </c>
      <c r="AL76" s="509"/>
      <c r="AM76" s="206">
        <f t="shared" ref="AM76:AM77" si="103">SUM(E76:AI76)</f>
        <v>0</v>
      </c>
      <c r="AN76" s="206"/>
      <c r="AO76" s="206"/>
      <c r="AP76" s="206"/>
      <c r="AQ76" s="206"/>
      <c r="AR76" s="206"/>
      <c r="AS76" s="206"/>
      <c r="AT76" s="206">
        <f t="shared" ref="AT76" si="104">AM76*1.5</f>
        <v>0</v>
      </c>
      <c r="AU76" s="206">
        <f t="shared" ref="AU76" si="105">AM76*C75*1.5</f>
        <v>0</v>
      </c>
      <c r="AV76" s="511"/>
      <c r="AW76" s="514"/>
      <c r="AX76" s="516"/>
      <c r="AY76" s="500"/>
      <c r="AZ76" s="500"/>
      <c r="BA76" s="500"/>
      <c r="BB76" s="500"/>
      <c r="BC76" s="500"/>
      <c r="BD76" s="500"/>
      <c r="BE76" s="503"/>
      <c r="BF76" s="506"/>
    </row>
    <row r="77" spans="1:58" ht="15.75" customHeight="1" x14ac:dyDescent="0.25">
      <c r="A77" s="175"/>
      <c r="B77" s="324"/>
      <c r="C77" s="433"/>
      <c r="D77" s="212" t="s">
        <v>27</v>
      </c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2"/>
      <c r="AI77" s="233"/>
      <c r="AJ77" s="193"/>
      <c r="AK77" s="207"/>
      <c r="AL77" s="509"/>
      <c r="AM77" s="206">
        <f t="shared" si="103"/>
        <v>0</v>
      </c>
      <c r="AN77" s="208"/>
      <c r="AO77" s="208"/>
      <c r="AP77" s="208"/>
      <c r="AQ77" s="208"/>
      <c r="AR77" s="208"/>
      <c r="AS77" s="208"/>
      <c r="AT77" s="206">
        <f t="shared" ref="AT77" si="106">AM77*2</f>
        <v>0</v>
      </c>
      <c r="AU77" s="208">
        <f t="shared" ref="AU77" si="107">AM77*C75*2</f>
        <v>0</v>
      </c>
      <c r="AV77" s="511"/>
      <c r="AW77" s="514"/>
      <c r="AX77" s="516"/>
      <c r="AY77" s="500"/>
      <c r="AZ77" s="500"/>
      <c r="BA77" s="500"/>
      <c r="BB77" s="500"/>
      <c r="BC77" s="500"/>
      <c r="BD77" s="500"/>
      <c r="BE77" s="503"/>
      <c r="BF77" s="506"/>
    </row>
    <row r="78" spans="1:58" ht="15.75" thickBot="1" x14ac:dyDescent="0.3">
      <c r="A78" s="176"/>
      <c r="B78" s="324"/>
      <c r="C78" s="434"/>
      <c r="D78" s="182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194" t="s">
        <v>28</v>
      </c>
      <c r="AK78" s="180">
        <f t="shared" ref="AK78" si="108">AK75+AK76</f>
        <v>0</v>
      </c>
      <c r="AL78" s="510"/>
      <c r="AM78" s="209"/>
      <c r="AN78" s="209"/>
      <c r="AO78" s="209"/>
      <c r="AP78" s="209"/>
      <c r="AQ78" s="180"/>
      <c r="AR78" s="209"/>
      <c r="AS78" s="209"/>
      <c r="AT78" s="209"/>
      <c r="AU78" s="209"/>
      <c r="AV78" s="512"/>
      <c r="AW78" s="515"/>
      <c r="AX78" s="517"/>
      <c r="AY78" s="501"/>
      <c r="AZ78" s="501"/>
      <c r="BA78" s="501"/>
      <c r="BB78" s="501"/>
      <c r="BC78" s="501"/>
      <c r="BD78" s="501"/>
      <c r="BE78" s="504"/>
      <c r="BF78" s="507"/>
    </row>
    <row r="79" spans="1:58" ht="18" customHeight="1" thickTop="1" thickBot="1" x14ac:dyDescent="0.3">
      <c r="A79" s="174" t="s">
        <v>33</v>
      </c>
      <c r="B79" s="323">
        <v>37200</v>
      </c>
      <c r="C79" s="432">
        <f t="shared" ref="C79" si="109">B79/225</f>
        <v>165.33333333333334</v>
      </c>
      <c r="D79" s="181" t="s">
        <v>25</v>
      </c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179"/>
      <c r="AK79" s="179">
        <f t="shared" ref="AK79" si="110">COUNTIF(E79:AI79,"&gt;0")</f>
        <v>0</v>
      </c>
      <c r="AL79" s="508"/>
      <c r="AM79" s="205">
        <f t="shared" ref="AM79" si="111">SUM(E79:AI79)/7.5</f>
        <v>0</v>
      </c>
      <c r="AN79" s="205">
        <f t="shared" ref="AN79" si="112">COUNTIF(E79:AI79,"B")</f>
        <v>0</v>
      </c>
      <c r="AO79" s="205">
        <f t="shared" ref="AO79" si="113">COUNTIF(E79:AI79,"h")</f>
        <v>0</v>
      </c>
      <c r="AP79" s="205">
        <f t="shared" ref="AP79" si="114">COUNTIF(E79:AI79,"ik")</f>
        <v>0</v>
      </c>
      <c r="AQ79" s="205">
        <f t="shared" ref="AQ79" si="115">COUNTIF(E79:AI79,"İZ")</f>
        <v>0</v>
      </c>
      <c r="AR79" s="205">
        <f t="shared" ref="AR79" si="116">COUNTIF(E79:AI79,"R")</f>
        <v>0</v>
      </c>
      <c r="AS79" s="205">
        <f t="shared" ref="AS79" si="117">COUNTIF(E79:AI79,"0")</f>
        <v>0</v>
      </c>
      <c r="AT79" s="205">
        <f t="shared" ref="AT79" si="118">IF((AM79+AN79+AO79+AP79+AQ79)&gt;30,30,(AM79+AN79+AO79+AP79+AQ79))</f>
        <v>0</v>
      </c>
      <c r="AU79" s="205">
        <f t="shared" ref="AU79" si="119">(AT79)*C79*7.5</f>
        <v>0</v>
      </c>
      <c r="AV79" s="511">
        <f t="shared" ref="AV79" si="120">IF(B80="CEMRE",SUM(AU79:AU81),0)</f>
        <v>0</v>
      </c>
      <c r="AW79" s="513">
        <f t="shared" ref="AW79" si="121">IF(B80="SEFİNE",SUM(AU79:AU81),0)</f>
        <v>0</v>
      </c>
      <c r="AX79" s="516">
        <f t="shared" ref="AX79" si="122">IF(B80="TERSAN",SUM(AU79:AU81),0)</f>
        <v>0</v>
      </c>
      <c r="AY79" s="499"/>
      <c r="AZ79" s="499"/>
      <c r="BA79" s="499"/>
      <c r="BB79" s="499"/>
      <c r="BC79" s="499"/>
      <c r="BD79" s="499"/>
      <c r="BE79" s="502"/>
      <c r="BF79" s="505">
        <f t="shared" ref="BF79" si="123">(AV79+AW79+AX79)-(AY79+AZ79+BA79)-(BB79+BC79)+BE79-(BD79)</f>
        <v>0</v>
      </c>
    </row>
    <row r="80" spans="1:58" ht="15.75" thickTop="1" x14ac:dyDescent="0.25">
      <c r="A80" s="175"/>
      <c r="B80" s="324" t="s">
        <v>133</v>
      </c>
      <c r="C80" s="433"/>
      <c r="D80" s="211" t="s">
        <v>26</v>
      </c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8"/>
      <c r="AI80" s="229"/>
      <c r="AJ80" s="192"/>
      <c r="AK80" s="179">
        <f t="shared" ref="AK80" si="124">COUNTIF(E80:AI80,"&gt;7")</f>
        <v>0</v>
      </c>
      <c r="AL80" s="509"/>
      <c r="AM80" s="206">
        <f t="shared" ref="AM80:AM81" si="125">SUM(E80:AI80)</f>
        <v>0</v>
      </c>
      <c r="AN80" s="206"/>
      <c r="AO80" s="206"/>
      <c r="AP80" s="206"/>
      <c r="AQ80" s="206"/>
      <c r="AR80" s="206"/>
      <c r="AS80" s="206"/>
      <c r="AT80" s="206">
        <f t="shared" ref="AT80" si="126">AM80*1.5</f>
        <v>0</v>
      </c>
      <c r="AU80" s="206">
        <f t="shared" ref="AU80" si="127">AM80*C79*1.5</f>
        <v>0</v>
      </c>
      <c r="AV80" s="511"/>
      <c r="AW80" s="514"/>
      <c r="AX80" s="516"/>
      <c r="AY80" s="500"/>
      <c r="AZ80" s="500"/>
      <c r="BA80" s="500"/>
      <c r="BB80" s="500"/>
      <c r="BC80" s="500"/>
      <c r="BD80" s="500"/>
      <c r="BE80" s="503"/>
      <c r="BF80" s="506"/>
    </row>
    <row r="81" spans="1:58" ht="15.75" customHeight="1" x14ac:dyDescent="0.25">
      <c r="A81" s="175"/>
      <c r="B81" s="324"/>
      <c r="C81" s="433"/>
      <c r="D81" s="212" t="s">
        <v>27</v>
      </c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30"/>
      <c r="S81" s="230"/>
      <c r="T81" s="230"/>
      <c r="U81" s="230"/>
      <c r="V81" s="230"/>
      <c r="W81" s="230"/>
      <c r="X81" s="230"/>
      <c r="Y81" s="230"/>
      <c r="Z81" s="230"/>
      <c r="AA81" s="230"/>
      <c r="AB81" s="230"/>
      <c r="AC81" s="230"/>
      <c r="AD81" s="230"/>
      <c r="AE81" s="230"/>
      <c r="AF81" s="230"/>
      <c r="AG81" s="230"/>
      <c r="AH81" s="232"/>
      <c r="AI81" s="233"/>
      <c r="AJ81" s="193"/>
      <c r="AK81" s="207"/>
      <c r="AL81" s="509"/>
      <c r="AM81" s="206">
        <f t="shared" si="125"/>
        <v>0</v>
      </c>
      <c r="AN81" s="208"/>
      <c r="AO81" s="208"/>
      <c r="AP81" s="208"/>
      <c r="AQ81" s="208"/>
      <c r="AR81" s="208"/>
      <c r="AS81" s="208"/>
      <c r="AT81" s="206">
        <f t="shared" ref="AT81" si="128">AM81*2</f>
        <v>0</v>
      </c>
      <c r="AU81" s="208">
        <f t="shared" ref="AU81" si="129">AM81*C79*2</f>
        <v>0</v>
      </c>
      <c r="AV81" s="511"/>
      <c r="AW81" s="514"/>
      <c r="AX81" s="516"/>
      <c r="AY81" s="500"/>
      <c r="AZ81" s="500"/>
      <c r="BA81" s="500"/>
      <c r="BB81" s="500"/>
      <c r="BC81" s="500"/>
      <c r="BD81" s="500"/>
      <c r="BE81" s="503"/>
      <c r="BF81" s="506"/>
    </row>
    <row r="82" spans="1:58" ht="15.75" thickBot="1" x14ac:dyDescent="0.3">
      <c r="A82" s="176"/>
      <c r="B82" s="324"/>
      <c r="C82" s="434"/>
      <c r="D82" s="182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194" t="s">
        <v>28</v>
      </c>
      <c r="AK82" s="180">
        <f t="shared" ref="AK82" si="130">AK79+AK80</f>
        <v>0</v>
      </c>
      <c r="AL82" s="510"/>
      <c r="AM82" s="209"/>
      <c r="AN82" s="209"/>
      <c r="AO82" s="209"/>
      <c r="AP82" s="209"/>
      <c r="AQ82" s="180"/>
      <c r="AR82" s="209"/>
      <c r="AS82" s="209"/>
      <c r="AT82" s="209"/>
      <c r="AU82" s="209"/>
      <c r="AV82" s="512"/>
      <c r="AW82" s="515"/>
      <c r="AX82" s="517"/>
      <c r="AY82" s="501"/>
      <c r="AZ82" s="501"/>
      <c r="BA82" s="501"/>
      <c r="BB82" s="501"/>
      <c r="BC82" s="501"/>
      <c r="BD82" s="501"/>
      <c r="BE82" s="504"/>
      <c r="BF82" s="507"/>
    </row>
    <row r="83" spans="1:58" ht="16.5" customHeight="1" thickTop="1" thickBot="1" x14ac:dyDescent="0.3">
      <c r="A83" s="263" t="s">
        <v>122</v>
      </c>
      <c r="B83" s="326">
        <v>39000</v>
      </c>
      <c r="C83" s="432">
        <f t="shared" ref="C83" si="131">B83/225</f>
        <v>173.33333333333334</v>
      </c>
      <c r="D83" s="181" t="s">
        <v>25</v>
      </c>
      <c r="E83" s="60"/>
      <c r="F83" s="60"/>
      <c r="G83" s="60"/>
      <c r="H83" s="60"/>
      <c r="I83" s="60"/>
      <c r="J83" s="245"/>
      <c r="K83" s="245"/>
      <c r="L83" s="245"/>
      <c r="M83" s="245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60"/>
      <c r="Y83" s="60"/>
      <c r="Z83" s="60"/>
      <c r="AA83" s="60"/>
      <c r="AB83" s="60"/>
      <c r="AC83" s="245"/>
      <c r="AD83" s="101"/>
      <c r="AE83" s="60"/>
      <c r="AF83" s="101"/>
      <c r="AG83" s="245"/>
      <c r="AH83" s="245"/>
      <c r="AI83" s="60"/>
      <c r="AJ83" s="179"/>
      <c r="AK83" s="179">
        <f t="shared" ref="AK83" si="132">COUNTIF(E83:AI83,"&gt;0")</f>
        <v>0</v>
      </c>
      <c r="AL83" s="508"/>
      <c r="AM83" s="205">
        <f t="shared" ref="AM83" si="133">SUM(E83:AI83)/7.5</f>
        <v>0</v>
      </c>
      <c r="AN83" s="205">
        <f t="shared" ref="AN83" si="134">COUNTIF(E83:AI83,"B")</f>
        <v>0</v>
      </c>
      <c r="AO83" s="205">
        <f t="shared" ref="AO83" si="135">COUNTIF(E83:AI83,"h")</f>
        <v>0</v>
      </c>
      <c r="AP83" s="205">
        <f t="shared" ref="AP83" si="136">COUNTIF(E83:AI83,"ik")</f>
        <v>0</v>
      </c>
      <c r="AQ83" s="205">
        <f t="shared" ref="AQ83" si="137">COUNTIF(E83:AI83,"İZ")</f>
        <v>0</v>
      </c>
      <c r="AR83" s="205">
        <f t="shared" ref="AR83" si="138">COUNTIF(E83:AI83,"R")</f>
        <v>0</v>
      </c>
      <c r="AS83" s="205">
        <f t="shared" ref="AS83" si="139">COUNTIF(E83:AI83,"0")</f>
        <v>0</v>
      </c>
      <c r="AT83" s="205">
        <f t="shared" ref="AT83" si="140">IF((AM83+AN83+AO83+AP83+AQ83)&gt;30,30,(AM83+AN83+AO83+AP83+AQ83))</f>
        <v>0</v>
      </c>
      <c r="AU83" s="205">
        <f t="shared" ref="AU83" si="141">(AT83)*C83*7.5</f>
        <v>0</v>
      </c>
      <c r="AV83" s="511">
        <f t="shared" ref="AV83" si="142">IF(B84="CEMRE",SUM(AU83:AU85),0)</f>
        <v>0</v>
      </c>
      <c r="AW83" s="513">
        <f t="shared" ref="AW83" si="143">IF(B84="SEFİNE",SUM(AU83:AU85),0)</f>
        <v>0</v>
      </c>
      <c r="AX83" s="516">
        <f t="shared" ref="AX83" si="144">IF(B84="TERSAN",SUM(AU83:AU85),0)</f>
        <v>0</v>
      </c>
      <c r="AY83" s="499"/>
      <c r="AZ83" s="499"/>
      <c r="BA83" s="499"/>
      <c r="BB83" s="499"/>
      <c r="BC83" s="499"/>
      <c r="BD83" s="499"/>
      <c r="BE83" s="502"/>
      <c r="BF83" s="505">
        <f t="shared" ref="BF83" si="145">(AV83+AW83+AX83)-(AY83+AZ83+BA83)-(BB83+BC83)+BE83-(BD83)</f>
        <v>0</v>
      </c>
    </row>
    <row r="84" spans="1:58" ht="15.75" thickTop="1" x14ac:dyDescent="0.25">
      <c r="A84" s="175"/>
      <c r="B84" s="324" t="s">
        <v>133</v>
      </c>
      <c r="C84" s="433"/>
      <c r="D84" s="211" t="s">
        <v>26</v>
      </c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8"/>
      <c r="AI84" s="229"/>
      <c r="AJ84" s="192"/>
      <c r="AK84" s="179">
        <f t="shared" ref="AK84" si="146">COUNTIF(E84:AI84,"&gt;7")</f>
        <v>0</v>
      </c>
      <c r="AL84" s="509"/>
      <c r="AM84" s="206">
        <f t="shared" ref="AM84:AM85" si="147">SUM(E84:AI84)</f>
        <v>0</v>
      </c>
      <c r="AN84" s="206"/>
      <c r="AO84" s="206"/>
      <c r="AP84" s="206"/>
      <c r="AQ84" s="206"/>
      <c r="AR84" s="206"/>
      <c r="AS84" s="206"/>
      <c r="AT84" s="206">
        <f t="shared" ref="AT84" si="148">AM84*1.5</f>
        <v>0</v>
      </c>
      <c r="AU84" s="206">
        <f t="shared" ref="AU84" si="149">AM84*C83*1.5</f>
        <v>0</v>
      </c>
      <c r="AV84" s="511"/>
      <c r="AW84" s="514"/>
      <c r="AX84" s="516"/>
      <c r="AY84" s="500"/>
      <c r="AZ84" s="500"/>
      <c r="BA84" s="500"/>
      <c r="BB84" s="500"/>
      <c r="BC84" s="500"/>
      <c r="BD84" s="500"/>
      <c r="BE84" s="503"/>
      <c r="BF84" s="506"/>
    </row>
    <row r="85" spans="1:58" ht="15.75" customHeight="1" x14ac:dyDescent="0.25">
      <c r="A85" s="175"/>
      <c r="B85" s="324"/>
      <c r="C85" s="433"/>
      <c r="D85" s="212" t="s">
        <v>27</v>
      </c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2"/>
      <c r="AI85" s="233"/>
      <c r="AJ85" s="193"/>
      <c r="AK85" s="207"/>
      <c r="AL85" s="509"/>
      <c r="AM85" s="206">
        <f t="shared" si="147"/>
        <v>0</v>
      </c>
      <c r="AN85" s="208"/>
      <c r="AO85" s="208"/>
      <c r="AP85" s="208"/>
      <c r="AQ85" s="208"/>
      <c r="AR85" s="208"/>
      <c r="AS85" s="208"/>
      <c r="AT85" s="206">
        <f t="shared" ref="AT85" si="150">AM85*2</f>
        <v>0</v>
      </c>
      <c r="AU85" s="208">
        <f t="shared" ref="AU85" si="151">AM85*C83*2</f>
        <v>0</v>
      </c>
      <c r="AV85" s="511"/>
      <c r="AW85" s="514"/>
      <c r="AX85" s="516"/>
      <c r="AY85" s="500"/>
      <c r="AZ85" s="500"/>
      <c r="BA85" s="500"/>
      <c r="BB85" s="500"/>
      <c r="BC85" s="500"/>
      <c r="BD85" s="500"/>
      <c r="BE85" s="503"/>
      <c r="BF85" s="506"/>
    </row>
    <row r="86" spans="1:58" ht="15.75" thickBot="1" x14ac:dyDescent="0.3">
      <c r="A86" s="176"/>
      <c r="B86" s="327"/>
      <c r="C86" s="434"/>
      <c r="D86" s="182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194" t="s">
        <v>28</v>
      </c>
      <c r="AK86" s="180">
        <f t="shared" ref="AK86" si="152">AK83+AK84</f>
        <v>0</v>
      </c>
      <c r="AL86" s="510"/>
      <c r="AM86" s="209"/>
      <c r="AN86" s="209"/>
      <c r="AO86" s="209"/>
      <c r="AP86" s="209"/>
      <c r="AQ86" s="180"/>
      <c r="AR86" s="209"/>
      <c r="AS86" s="209"/>
      <c r="AT86" s="209"/>
      <c r="AU86" s="209"/>
      <c r="AV86" s="512"/>
      <c r="AW86" s="515"/>
      <c r="AX86" s="517"/>
      <c r="AY86" s="501"/>
      <c r="AZ86" s="501"/>
      <c r="BA86" s="501"/>
      <c r="BB86" s="501"/>
      <c r="BC86" s="501"/>
      <c r="BD86" s="501"/>
      <c r="BE86" s="504"/>
      <c r="BF86" s="507"/>
    </row>
    <row r="87" spans="1:58" ht="16.5" thickTop="1" thickBot="1" x14ac:dyDescent="0.3">
      <c r="A87" s="174" t="s">
        <v>30</v>
      </c>
      <c r="B87" s="324">
        <v>60000</v>
      </c>
      <c r="C87" s="432">
        <f t="shared" ref="C87" si="153">B87/225</f>
        <v>266.66666666666669</v>
      </c>
      <c r="D87" s="181" t="s">
        <v>25</v>
      </c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179"/>
      <c r="AK87" s="179">
        <f>COUNTIF(E87:AI87,"&gt;0")</f>
        <v>0</v>
      </c>
      <c r="AL87" s="508"/>
      <c r="AM87" s="205">
        <f>SUM(E87:AI87)/7.5</f>
        <v>0</v>
      </c>
      <c r="AN87" s="205">
        <f>COUNTIF(E87:AI87,"B")</f>
        <v>0</v>
      </c>
      <c r="AO87" s="205">
        <f>COUNTIF(E87:AI87,"h")</f>
        <v>0</v>
      </c>
      <c r="AP87" s="205">
        <f>COUNTIF(E87:AI87,"ik")</f>
        <v>0</v>
      </c>
      <c r="AQ87" s="205">
        <f>COUNTIF(E87:AI87,"İZ")</f>
        <v>0</v>
      </c>
      <c r="AR87" s="205">
        <f>COUNTIF(E87:AI87,"R")</f>
        <v>0</v>
      </c>
      <c r="AS87" s="205">
        <f>COUNTIF(E87:AI87,"0")</f>
        <v>0</v>
      </c>
      <c r="AT87" s="205">
        <f>IF((AM87+AN87+AO87+AP87+AQ87)&gt;30,30,(AM87+AN87+AO87+AP87+AQ87))</f>
        <v>0</v>
      </c>
      <c r="AU87" s="205">
        <f>(AT87)*C87*7.5</f>
        <v>0</v>
      </c>
      <c r="AV87" s="511">
        <f t="shared" ref="AV87" si="154">IF(B88="CEMRE",SUM(AU87:AU89),0)</f>
        <v>0</v>
      </c>
      <c r="AW87" s="513">
        <f t="shared" ref="AW87" si="155">IF(B88="SEFİNE",SUM(AU87:AU89),0)</f>
        <v>0</v>
      </c>
      <c r="AX87" s="516">
        <f t="shared" ref="AX87" si="156">IF(B88="TERSAN",SUM(AU87:AU89),0)</f>
        <v>0</v>
      </c>
      <c r="AY87" s="499"/>
      <c r="AZ87" s="499"/>
      <c r="BA87" s="499"/>
      <c r="BB87" s="499"/>
      <c r="BC87" s="499"/>
      <c r="BD87" s="499"/>
      <c r="BE87" s="502"/>
      <c r="BF87" s="505">
        <f t="shared" ref="BF87" si="157">(AV87+AW87+AX87)-(AY87+AZ87+BA87)-(BB87+BC87)+BE87-(BD87)</f>
        <v>0</v>
      </c>
    </row>
    <row r="88" spans="1:58" ht="15.75" thickTop="1" x14ac:dyDescent="0.25">
      <c r="A88" s="175"/>
      <c r="B88" s="324" t="s">
        <v>134</v>
      </c>
      <c r="C88" s="433"/>
      <c r="D88" s="211" t="s">
        <v>26</v>
      </c>
      <c r="E88" s="227"/>
      <c r="F88" s="227"/>
      <c r="G88" s="227"/>
      <c r="H88" s="227"/>
      <c r="I88" s="227"/>
      <c r="J88" s="227"/>
      <c r="K88" s="227"/>
      <c r="L88" s="227"/>
      <c r="M88" s="227"/>
      <c r="N88" s="227"/>
      <c r="O88" s="227"/>
      <c r="P88" s="227"/>
      <c r="Q88" s="227"/>
      <c r="R88" s="227"/>
      <c r="S88" s="227"/>
      <c r="T88" s="227"/>
      <c r="U88" s="227"/>
      <c r="V88" s="227"/>
      <c r="W88" s="227"/>
      <c r="X88" s="227"/>
      <c r="Y88" s="227"/>
      <c r="Z88" s="227"/>
      <c r="AA88" s="227"/>
      <c r="AB88" s="227"/>
      <c r="AC88" s="227"/>
      <c r="AD88" s="227"/>
      <c r="AE88" s="227"/>
      <c r="AF88" s="227"/>
      <c r="AG88" s="227"/>
      <c r="AH88" s="228"/>
      <c r="AI88" s="229"/>
      <c r="AJ88" s="192"/>
      <c r="AK88" s="179">
        <f>COUNTIF(E88:AI88,"&gt;7")</f>
        <v>0</v>
      </c>
      <c r="AL88" s="509"/>
      <c r="AM88" s="206">
        <f>SUM(E88:AI88)</f>
        <v>0</v>
      </c>
      <c r="AN88" s="206"/>
      <c r="AO88" s="206"/>
      <c r="AP88" s="206"/>
      <c r="AQ88" s="206"/>
      <c r="AR88" s="206"/>
      <c r="AS88" s="206"/>
      <c r="AT88" s="206">
        <f>AM88*1.5</f>
        <v>0</v>
      </c>
      <c r="AU88" s="206">
        <f>AM88*C87*1.5</f>
        <v>0</v>
      </c>
      <c r="AV88" s="511"/>
      <c r="AW88" s="514"/>
      <c r="AX88" s="516"/>
      <c r="AY88" s="500"/>
      <c r="AZ88" s="500"/>
      <c r="BA88" s="500"/>
      <c r="BB88" s="500"/>
      <c r="BC88" s="500"/>
      <c r="BD88" s="500"/>
      <c r="BE88" s="503"/>
      <c r="BF88" s="506"/>
    </row>
    <row r="89" spans="1:58" ht="15.75" customHeight="1" x14ac:dyDescent="0.25">
      <c r="A89" s="175"/>
      <c r="B89" s="324"/>
      <c r="C89" s="433"/>
      <c r="D89" s="212" t="s">
        <v>27</v>
      </c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30"/>
      <c r="S89" s="230"/>
      <c r="T89" s="230"/>
      <c r="U89" s="230"/>
      <c r="V89" s="230"/>
      <c r="W89" s="230"/>
      <c r="X89" s="230"/>
      <c r="Y89" s="230"/>
      <c r="Z89" s="230"/>
      <c r="AA89" s="230"/>
      <c r="AB89" s="230"/>
      <c r="AC89" s="230"/>
      <c r="AD89" s="230"/>
      <c r="AE89" s="230"/>
      <c r="AF89" s="230"/>
      <c r="AG89" s="230"/>
      <c r="AH89" s="232"/>
      <c r="AI89" s="233"/>
      <c r="AJ89" s="193"/>
      <c r="AK89" s="207"/>
      <c r="AL89" s="509"/>
      <c r="AM89" s="206">
        <f>SUM(E89:AI89)</f>
        <v>0</v>
      </c>
      <c r="AN89" s="208"/>
      <c r="AO89" s="208"/>
      <c r="AP89" s="208"/>
      <c r="AQ89" s="208"/>
      <c r="AR89" s="208"/>
      <c r="AS89" s="208"/>
      <c r="AT89" s="206">
        <f>AM89*2</f>
        <v>0</v>
      </c>
      <c r="AU89" s="208">
        <f>AM89*C87*2</f>
        <v>0</v>
      </c>
      <c r="AV89" s="511"/>
      <c r="AW89" s="514"/>
      <c r="AX89" s="516"/>
      <c r="AY89" s="500"/>
      <c r="AZ89" s="500"/>
      <c r="BA89" s="500"/>
      <c r="BB89" s="500"/>
      <c r="BC89" s="500"/>
      <c r="BD89" s="500"/>
      <c r="BE89" s="503"/>
      <c r="BF89" s="506"/>
    </row>
    <row r="90" spans="1:58" ht="15.75" thickBot="1" x14ac:dyDescent="0.3">
      <c r="A90" s="176"/>
      <c r="B90" s="324"/>
      <c r="C90" s="434"/>
      <c r="D90" s="182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194" t="s">
        <v>28</v>
      </c>
      <c r="AK90" s="180">
        <f>AK87+AK88</f>
        <v>0</v>
      </c>
      <c r="AL90" s="510"/>
      <c r="AM90" s="209"/>
      <c r="AN90" s="209"/>
      <c r="AO90" s="209"/>
      <c r="AP90" s="209"/>
      <c r="AQ90" s="180"/>
      <c r="AR90" s="209"/>
      <c r="AS90" s="209"/>
      <c r="AT90" s="209"/>
      <c r="AU90" s="209"/>
      <c r="AV90" s="512"/>
      <c r="AW90" s="515"/>
      <c r="AX90" s="517"/>
      <c r="AY90" s="501"/>
      <c r="AZ90" s="501"/>
      <c r="BA90" s="501"/>
      <c r="BB90" s="501"/>
      <c r="BC90" s="501"/>
      <c r="BD90" s="501"/>
      <c r="BE90" s="504"/>
      <c r="BF90" s="507"/>
    </row>
    <row r="91" spans="1:58" ht="19.5" customHeight="1" thickTop="1" x14ac:dyDescent="0.25">
      <c r="A91" s="264" t="s">
        <v>125</v>
      </c>
      <c r="B91" s="323">
        <v>45000</v>
      </c>
      <c r="C91" s="432">
        <f t="shared" ref="C91" si="158">B91/225</f>
        <v>200</v>
      </c>
      <c r="D91" s="181" t="s">
        <v>25</v>
      </c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95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183"/>
      <c r="AK91" s="190"/>
      <c r="AL91" s="216"/>
      <c r="AM91" s="205">
        <f>SUM(E91:AI91)/7.5</f>
        <v>0</v>
      </c>
      <c r="AN91" s="205">
        <f>COUNTIF(E91:AI91,"B")</f>
        <v>0</v>
      </c>
      <c r="AO91" s="205">
        <f>COUNTIF(E91:AI91,"h")</f>
        <v>0</v>
      </c>
      <c r="AP91" s="205">
        <f>COUNTIF(E91:AI91,"ik")</f>
        <v>0</v>
      </c>
      <c r="AQ91" s="205">
        <f>COUNTIF(E91:AI91,"İZ")</f>
        <v>0</v>
      </c>
      <c r="AR91" s="205">
        <f>COUNTIF(E91:AI91,"R")</f>
        <v>0</v>
      </c>
      <c r="AS91" s="205">
        <f>COUNTIF(E91:AI91,"0")</f>
        <v>0</v>
      </c>
      <c r="AT91" s="205">
        <f>IF((AM91+AN91+AO91+AP91+AQ91)&gt;30,30,(AM91+AN91+AO91+AP91+AQ91))</f>
        <v>0</v>
      </c>
      <c r="AU91" s="205">
        <f>(AT91)*C91*7.5</f>
        <v>0</v>
      </c>
      <c r="AV91" s="511">
        <f t="shared" ref="AV91" si="159">IF(B92="CEMRE",SUM(AU91:AU93),0)</f>
        <v>0</v>
      </c>
      <c r="AW91" s="513">
        <f t="shared" ref="AW91" si="160">IF(B92="SEFİNE",SUM(AU91:AU93),0)</f>
        <v>0</v>
      </c>
      <c r="AX91" s="516">
        <f t="shared" ref="AX91" si="161">IF(B92="TERSAN",SUM(AU91:AU93),0)</f>
        <v>0</v>
      </c>
      <c r="AY91" s="499"/>
      <c r="AZ91" s="499"/>
      <c r="BA91" s="499"/>
      <c r="BB91" s="499"/>
      <c r="BC91" s="499"/>
      <c r="BD91" s="499"/>
      <c r="BE91" s="502"/>
      <c r="BF91" s="505">
        <f t="shared" ref="BF91" si="162">(AV91+AW91+AX91)-(AY91+AZ91+BA91)-(BB91+BC91)+BE91-(BD91)</f>
        <v>0</v>
      </c>
    </row>
    <row r="92" spans="1:58" x14ac:dyDescent="0.25">
      <c r="A92" s="265"/>
      <c r="B92" s="324" t="s">
        <v>134</v>
      </c>
      <c r="C92" s="433"/>
      <c r="D92" s="211" t="s">
        <v>26</v>
      </c>
      <c r="E92" s="227"/>
      <c r="F92" s="227"/>
      <c r="G92" s="22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227"/>
      <c r="W92" s="227"/>
      <c r="X92" s="227"/>
      <c r="Y92" s="227"/>
      <c r="Z92" s="227"/>
      <c r="AA92" s="227"/>
      <c r="AB92" s="227"/>
      <c r="AC92" s="227"/>
      <c r="AD92" s="227"/>
      <c r="AE92" s="227"/>
      <c r="AF92" s="227"/>
      <c r="AG92" s="227"/>
      <c r="AH92" s="227"/>
      <c r="AI92" s="227"/>
      <c r="AJ92" s="192"/>
      <c r="AK92" s="210">
        <f>COUNTIF(E92:AI92,"&gt;7")</f>
        <v>0</v>
      </c>
      <c r="AL92" s="216"/>
      <c r="AM92" s="206">
        <f>SUM(E92:AI92)</f>
        <v>0</v>
      </c>
      <c r="AN92" s="206"/>
      <c r="AO92" s="206"/>
      <c r="AP92" s="206"/>
      <c r="AQ92" s="206"/>
      <c r="AR92" s="206"/>
      <c r="AS92" s="206"/>
      <c r="AT92" s="206">
        <f>AM92*1.5</f>
        <v>0</v>
      </c>
      <c r="AU92" s="206">
        <f>AM92*C91*1.5</f>
        <v>0</v>
      </c>
      <c r="AV92" s="511"/>
      <c r="AW92" s="514"/>
      <c r="AX92" s="516"/>
      <c r="AY92" s="500"/>
      <c r="AZ92" s="500"/>
      <c r="BA92" s="500"/>
      <c r="BB92" s="500"/>
      <c r="BC92" s="500"/>
      <c r="BD92" s="500"/>
      <c r="BE92" s="503"/>
      <c r="BF92" s="506"/>
    </row>
    <row r="93" spans="1:58" ht="15.75" customHeight="1" x14ac:dyDescent="0.25">
      <c r="A93" s="265"/>
      <c r="B93" s="324"/>
      <c r="C93" s="433"/>
      <c r="D93" s="212" t="s">
        <v>27</v>
      </c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30"/>
      <c r="S93" s="230"/>
      <c r="T93" s="230"/>
      <c r="U93" s="230"/>
      <c r="V93" s="230"/>
      <c r="W93" s="230"/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  <c r="AI93" s="230"/>
      <c r="AJ93" s="193"/>
      <c r="AK93" s="207"/>
      <c r="AL93" s="216"/>
      <c r="AM93" s="206">
        <f>SUM(E93:AI93)</f>
        <v>0</v>
      </c>
      <c r="AN93" s="208"/>
      <c r="AO93" s="208"/>
      <c r="AP93" s="208"/>
      <c r="AQ93" s="208"/>
      <c r="AR93" s="208"/>
      <c r="AS93" s="208"/>
      <c r="AT93" s="206">
        <f>AM93*2</f>
        <v>0</v>
      </c>
      <c r="AU93" s="208">
        <f>AM93*C91*2</f>
        <v>0</v>
      </c>
      <c r="AV93" s="511"/>
      <c r="AW93" s="514"/>
      <c r="AX93" s="516"/>
      <c r="AY93" s="500"/>
      <c r="AZ93" s="500"/>
      <c r="BA93" s="500"/>
      <c r="BB93" s="500"/>
      <c r="BC93" s="500"/>
      <c r="BD93" s="500"/>
      <c r="BE93" s="503"/>
      <c r="BF93" s="506"/>
    </row>
    <row r="94" spans="1:58" ht="15.75" thickBot="1" x14ac:dyDescent="0.3">
      <c r="A94" s="266"/>
      <c r="B94" s="327"/>
      <c r="C94" s="434"/>
      <c r="D94" s="182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194" t="s">
        <v>28</v>
      </c>
      <c r="AK94" s="180">
        <f>AK91+AK92</f>
        <v>0</v>
      </c>
      <c r="AL94" s="218"/>
      <c r="AM94" s="209"/>
      <c r="AN94" s="209"/>
      <c r="AO94" s="209"/>
      <c r="AP94" s="209"/>
      <c r="AQ94" s="180"/>
      <c r="AR94" s="209"/>
      <c r="AS94" s="209"/>
      <c r="AT94" s="209"/>
      <c r="AU94" s="209"/>
      <c r="AV94" s="512"/>
      <c r="AW94" s="515"/>
      <c r="AX94" s="517"/>
      <c r="AY94" s="501"/>
      <c r="AZ94" s="501"/>
      <c r="BA94" s="501"/>
      <c r="BB94" s="501"/>
      <c r="BC94" s="501"/>
      <c r="BD94" s="501"/>
      <c r="BE94" s="504"/>
      <c r="BF94" s="507"/>
    </row>
    <row r="95" spans="1:58" ht="16.5" thickTop="1" thickBot="1" x14ac:dyDescent="0.3">
      <c r="A95" s="174" t="s">
        <v>81</v>
      </c>
      <c r="B95" s="324">
        <v>26400</v>
      </c>
      <c r="C95" s="432">
        <f t="shared" ref="C95" si="163">B95/225</f>
        <v>117.33333333333333</v>
      </c>
      <c r="D95" s="185" t="s">
        <v>25</v>
      </c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252"/>
      <c r="AG95" s="252"/>
      <c r="AH95" s="137"/>
      <c r="AI95" s="137"/>
      <c r="AJ95" s="179"/>
      <c r="AK95" s="179">
        <f>COUNTIF(E95:AI95,"&gt;0")</f>
        <v>0</v>
      </c>
      <c r="AL95" s="216"/>
      <c r="AM95" s="205">
        <f>SUM(E95:AI95)/7.5</f>
        <v>0</v>
      </c>
      <c r="AN95" s="205">
        <f>COUNTIF(E95:AI95,"B")</f>
        <v>0</v>
      </c>
      <c r="AO95" s="205">
        <f>COUNTIF(E95:AI95,"h")</f>
        <v>0</v>
      </c>
      <c r="AP95" s="205">
        <f>COUNTIF(E95:AI95,"ik")</f>
        <v>0</v>
      </c>
      <c r="AQ95" s="205">
        <f>COUNTIF(E95:AI95,"İZ")</f>
        <v>0</v>
      </c>
      <c r="AR95" s="205">
        <f>COUNTIF(E95:AI95,"R")</f>
        <v>0</v>
      </c>
      <c r="AS95" s="205">
        <f>COUNTIF(E95:AI95,"0")</f>
        <v>0</v>
      </c>
      <c r="AT95" s="205">
        <f>IF((AM95+AN95+AO95+AP95+AQ95)&gt;30,30,(AM95+AN95+AO95+AP95+AQ95))</f>
        <v>0</v>
      </c>
      <c r="AU95" s="205">
        <f>(AT95)*C95*7.5</f>
        <v>0</v>
      </c>
      <c r="AV95" s="511">
        <f t="shared" ref="AV95" si="164">IF(B96="CEMRE",SUM(AU95:AU97),0)</f>
        <v>0</v>
      </c>
      <c r="AW95" s="513">
        <f t="shared" ref="AW95" si="165">IF(B96="SEFİNE",SUM(AU95:AU97),0)</f>
        <v>0</v>
      </c>
      <c r="AX95" s="516">
        <f t="shared" ref="AX95" si="166">IF(B96="TERSAN",SUM(AU95:AU97),0)</f>
        <v>0</v>
      </c>
      <c r="AY95" s="499"/>
      <c r="AZ95" s="499"/>
      <c r="BA95" s="499"/>
      <c r="BB95" s="499"/>
      <c r="BC95" s="499"/>
      <c r="BD95" s="499"/>
      <c r="BE95" s="199"/>
      <c r="BF95" s="505">
        <f t="shared" ref="BF95" si="167">(AV95+AW95+AX95)-(AY95+AZ95+BA95)-(BB95+BC95)+BE95-(BD95)</f>
        <v>0</v>
      </c>
    </row>
    <row r="96" spans="1:58" ht="15.75" thickTop="1" x14ac:dyDescent="0.25">
      <c r="A96" s="175"/>
      <c r="B96" s="324" t="s">
        <v>134</v>
      </c>
      <c r="C96" s="433"/>
      <c r="D96" s="186" t="s">
        <v>26</v>
      </c>
      <c r="E96" s="227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7"/>
      <c r="Q96" s="227"/>
      <c r="R96" s="227"/>
      <c r="S96" s="227"/>
      <c r="T96" s="227"/>
      <c r="U96" s="227"/>
      <c r="V96" s="227"/>
      <c r="W96" s="227"/>
      <c r="X96" s="227"/>
      <c r="Y96" s="227"/>
      <c r="Z96" s="227"/>
      <c r="AA96" s="227"/>
      <c r="AB96" s="227"/>
      <c r="AC96" s="227"/>
      <c r="AD96" s="227"/>
      <c r="AE96" s="227"/>
      <c r="AF96" s="227"/>
      <c r="AG96" s="227"/>
      <c r="AH96" s="227"/>
      <c r="AI96" s="227"/>
      <c r="AJ96" s="192"/>
      <c r="AK96" s="179">
        <f>COUNTIF(E96:AI96,"&gt;7")</f>
        <v>0</v>
      </c>
      <c r="AL96" s="216"/>
      <c r="AM96" s="206">
        <f>SUM(E96:AI96)</f>
        <v>0</v>
      </c>
      <c r="AN96" s="206"/>
      <c r="AO96" s="206"/>
      <c r="AP96" s="206"/>
      <c r="AQ96" s="206"/>
      <c r="AR96" s="206"/>
      <c r="AS96" s="206"/>
      <c r="AT96" s="206">
        <f>AM96*1.5</f>
        <v>0</v>
      </c>
      <c r="AU96" s="206">
        <f>AM96*C95*1.5</f>
        <v>0</v>
      </c>
      <c r="AV96" s="511"/>
      <c r="AW96" s="514"/>
      <c r="AX96" s="516"/>
      <c r="AY96" s="500"/>
      <c r="AZ96" s="500"/>
      <c r="BA96" s="500"/>
      <c r="BB96" s="500"/>
      <c r="BC96" s="500"/>
      <c r="BD96" s="500"/>
      <c r="BE96" s="199"/>
      <c r="BF96" s="506"/>
    </row>
    <row r="97" spans="1:58" ht="15.75" customHeight="1" x14ac:dyDescent="0.25">
      <c r="A97" s="175"/>
      <c r="B97" s="324"/>
      <c r="C97" s="433"/>
      <c r="D97" s="187" t="s">
        <v>27</v>
      </c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30"/>
      <c r="S97" s="230"/>
      <c r="T97" s="230"/>
      <c r="U97" s="230"/>
      <c r="V97" s="230"/>
      <c r="W97" s="231"/>
      <c r="X97" s="230"/>
      <c r="Y97" s="230"/>
      <c r="Z97" s="230"/>
      <c r="AA97" s="230"/>
      <c r="AB97" s="230"/>
      <c r="AC97" s="230"/>
      <c r="AD97" s="230"/>
      <c r="AE97" s="230"/>
      <c r="AF97" s="230"/>
      <c r="AG97" s="230"/>
      <c r="AH97" s="230"/>
      <c r="AI97" s="230"/>
      <c r="AJ97" s="193"/>
      <c r="AK97" s="207"/>
      <c r="AL97" s="216"/>
      <c r="AM97" s="206">
        <f>SUM(E97:AI97)</f>
        <v>0</v>
      </c>
      <c r="AN97" s="208"/>
      <c r="AO97" s="208"/>
      <c r="AP97" s="208"/>
      <c r="AQ97" s="208"/>
      <c r="AR97" s="208"/>
      <c r="AS97" s="208"/>
      <c r="AT97" s="206">
        <f>AM97*2</f>
        <v>0</v>
      </c>
      <c r="AU97" s="208">
        <f>AM97*C95*2</f>
        <v>0</v>
      </c>
      <c r="AV97" s="511"/>
      <c r="AW97" s="514"/>
      <c r="AX97" s="516"/>
      <c r="AY97" s="500"/>
      <c r="AZ97" s="500"/>
      <c r="BA97" s="500"/>
      <c r="BB97" s="500"/>
      <c r="BC97" s="500"/>
      <c r="BD97" s="500"/>
      <c r="BE97" s="199"/>
      <c r="BF97" s="506"/>
    </row>
    <row r="98" spans="1:58" ht="15.75" thickBot="1" x14ac:dyDescent="0.3">
      <c r="A98" s="176"/>
      <c r="B98" s="327"/>
      <c r="C98" s="434"/>
      <c r="D98" s="188"/>
      <c r="E98" s="253"/>
      <c r="F98" s="253"/>
      <c r="G98" s="253"/>
      <c r="H98" s="253"/>
      <c r="I98" s="253"/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253"/>
      <c r="Z98" s="253"/>
      <c r="AA98" s="253"/>
      <c r="AB98" s="253"/>
      <c r="AC98" s="253"/>
      <c r="AD98" s="253"/>
      <c r="AE98" s="253"/>
      <c r="AF98" s="253"/>
      <c r="AG98" s="253"/>
      <c r="AH98" s="253"/>
      <c r="AI98" s="253"/>
      <c r="AJ98" s="194" t="s">
        <v>28</v>
      </c>
      <c r="AK98" s="180">
        <f>AK95+AK96</f>
        <v>0</v>
      </c>
      <c r="AL98" s="216"/>
      <c r="AM98" s="209"/>
      <c r="AN98" s="209"/>
      <c r="AO98" s="209"/>
      <c r="AP98" s="209"/>
      <c r="AQ98" s="180"/>
      <c r="AR98" s="209"/>
      <c r="AS98" s="209"/>
      <c r="AT98" s="209"/>
      <c r="AU98" s="209"/>
      <c r="AV98" s="512"/>
      <c r="AW98" s="515"/>
      <c r="AX98" s="517"/>
      <c r="AY98" s="501"/>
      <c r="AZ98" s="501"/>
      <c r="BA98" s="501"/>
      <c r="BB98" s="501"/>
      <c r="BC98" s="501"/>
      <c r="BD98" s="501"/>
      <c r="BE98" s="199"/>
      <c r="BF98" s="507"/>
    </row>
    <row r="99" spans="1:58" ht="16.5" customHeight="1" thickTop="1" thickBot="1" x14ac:dyDescent="0.3">
      <c r="A99" s="174" t="s">
        <v>75</v>
      </c>
      <c r="B99" s="324">
        <v>32000</v>
      </c>
      <c r="C99" s="432">
        <f t="shared" ref="C99" si="168">B99/225</f>
        <v>142.22222222222223</v>
      </c>
      <c r="D99" s="181" t="s">
        <v>25</v>
      </c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7"/>
      <c r="AG99" s="67"/>
      <c r="AH99" s="60"/>
      <c r="AI99" s="60"/>
      <c r="AJ99" s="179"/>
      <c r="AK99" s="179">
        <f>COUNTIF(E99:AI99,"&gt;0")</f>
        <v>0</v>
      </c>
      <c r="AL99" s="216"/>
      <c r="AM99" s="205">
        <f>SUM(E99:AI99)/7.5</f>
        <v>0</v>
      </c>
      <c r="AN99" s="205">
        <f>COUNTIF(E99:AI99,"B")</f>
        <v>0</v>
      </c>
      <c r="AO99" s="205">
        <f>COUNTIF(E99:AI99,"h")</f>
        <v>0</v>
      </c>
      <c r="AP99" s="205">
        <f>COUNTIF(E99:AI99,"ik")</f>
        <v>0</v>
      </c>
      <c r="AQ99" s="205">
        <f>COUNTIF(E99:AI99,"İZ")</f>
        <v>0</v>
      </c>
      <c r="AR99" s="205">
        <f>COUNTIF(E99:AI99,"R")</f>
        <v>0</v>
      </c>
      <c r="AS99" s="205">
        <f>COUNTIF(E99:AI99,"0")</f>
        <v>0</v>
      </c>
      <c r="AT99" s="205">
        <f>IF((AM99+AN99+AO99+AP99+AQ99)&gt;30,30,(AM99+AN99+AO99+AP99+AQ99))</f>
        <v>0</v>
      </c>
      <c r="AU99" s="205">
        <f>(AT99)*C99*7.5</f>
        <v>0</v>
      </c>
      <c r="AV99" s="511">
        <f t="shared" ref="AV99" si="169">IF(B100="CEMRE",SUM(AU99:AU101),0)</f>
        <v>0</v>
      </c>
      <c r="AW99" s="513">
        <f t="shared" ref="AW99" si="170">IF(B100="SEFİNE",SUM(AU99:AU101),0)</f>
        <v>0</v>
      </c>
      <c r="AX99" s="516">
        <f t="shared" ref="AX99" si="171">IF(B100="TERSAN",SUM(AU99:AU101),0)</f>
        <v>0</v>
      </c>
      <c r="AY99" s="499"/>
      <c r="AZ99" s="499"/>
      <c r="BA99" s="499"/>
      <c r="BB99" s="499"/>
      <c r="BC99" s="499"/>
      <c r="BD99" s="499"/>
      <c r="BE99" s="199"/>
      <c r="BF99" s="505">
        <f t="shared" ref="BF99" si="172">(AV99+AW99+AX99)-(AY99+AZ99+BA99)-(BB99+BC99)+BE99-(BD99)</f>
        <v>0</v>
      </c>
    </row>
    <row r="100" spans="1:58" ht="15.75" thickTop="1" x14ac:dyDescent="0.25">
      <c r="A100" s="175"/>
      <c r="B100" s="324" t="s">
        <v>134</v>
      </c>
      <c r="C100" s="433"/>
      <c r="D100" s="211" t="s">
        <v>26</v>
      </c>
      <c r="E100" s="227"/>
      <c r="F100" s="227"/>
      <c r="G100" s="227"/>
      <c r="H100" s="227"/>
      <c r="I100" s="227"/>
      <c r="J100" s="227"/>
      <c r="K100" s="227"/>
      <c r="L100" s="227"/>
      <c r="M100" s="227"/>
      <c r="N100" s="227"/>
      <c r="O100" s="227"/>
      <c r="P100" s="227"/>
      <c r="Q100" s="227"/>
      <c r="R100" s="227"/>
      <c r="S100" s="227"/>
      <c r="T100" s="227"/>
      <c r="U100" s="227"/>
      <c r="V100" s="227"/>
      <c r="W100" s="227"/>
      <c r="X100" s="227"/>
      <c r="Y100" s="227"/>
      <c r="Z100" s="227"/>
      <c r="AA100" s="227"/>
      <c r="AB100" s="227"/>
      <c r="AC100" s="227"/>
      <c r="AD100" s="227"/>
      <c r="AE100" s="227"/>
      <c r="AF100" s="227"/>
      <c r="AG100" s="227"/>
      <c r="AH100" s="227"/>
      <c r="AI100" s="227"/>
      <c r="AJ100" s="192"/>
      <c r="AK100" s="179">
        <f>COUNTIF(E100:AI100,"&gt;7")</f>
        <v>0</v>
      </c>
      <c r="AL100" s="216"/>
      <c r="AM100" s="206">
        <f>SUM(E100:AI100)</f>
        <v>0</v>
      </c>
      <c r="AN100" s="206"/>
      <c r="AO100" s="206"/>
      <c r="AP100" s="206"/>
      <c r="AQ100" s="206"/>
      <c r="AR100" s="206"/>
      <c r="AS100" s="206"/>
      <c r="AT100" s="206">
        <f>AM100*1.5</f>
        <v>0</v>
      </c>
      <c r="AU100" s="206">
        <f>AM100*C99*1.5</f>
        <v>0</v>
      </c>
      <c r="AV100" s="511"/>
      <c r="AW100" s="514"/>
      <c r="AX100" s="516"/>
      <c r="AY100" s="500"/>
      <c r="AZ100" s="500"/>
      <c r="BA100" s="500"/>
      <c r="BB100" s="500"/>
      <c r="BC100" s="500"/>
      <c r="BD100" s="500"/>
      <c r="BE100" s="199"/>
      <c r="BF100" s="506"/>
    </row>
    <row r="101" spans="1:58" ht="15.75" customHeight="1" x14ac:dyDescent="0.25">
      <c r="A101" s="175"/>
      <c r="B101" s="324"/>
      <c r="C101" s="433"/>
      <c r="D101" s="212" t="s">
        <v>27</v>
      </c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30"/>
      <c r="S101" s="230"/>
      <c r="T101" s="230"/>
      <c r="U101" s="230"/>
      <c r="V101" s="230"/>
      <c r="W101" s="230"/>
      <c r="X101" s="230"/>
      <c r="Y101" s="230"/>
      <c r="Z101" s="230"/>
      <c r="AA101" s="230"/>
      <c r="AB101" s="230"/>
      <c r="AC101" s="230"/>
      <c r="AD101" s="230"/>
      <c r="AE101" s="230"/>
      <c r="AF101" s="230"/>
      <c r="AG101" s="230"/>
      <c r="AH101" s="230"/>
      <c r="AI101" s="230"/>
      <c r="AJ101" s="193"/>
      <c r="AK101" s="207"/>
      <c r="AL101" s="216"/>
      <c r="AM101" s="206">
        <f>SUM(E101:AI101)</f>
        <v>0</v>
      </c>
      <c r="AN101" s="208"/>
      <c r="AO101" s="208"/>
      <c r="AP101" s="208"/>
      <c r="AQ101" s="208"/>
      <c r="AR101" s="208"/>
      <c r="AS101" s="208"/>
      <c r="AT101" s="206">
        <f>AM101*2</f>
        <v>0</v>
      </c>
      <c r="AU101" s="208">
        <f>AM101*C99*2</f>
        <v>0</v>
      </c>
      <c r="AV101" s="511"/>
      <c r="AW101" s="514"/>
      <c r="AX101" s="516"/>
      <c r="AY101" s="500"/>
      <c r="AZ101" s="500"/>
      <c r="BA101" s="500"/>
      <c r="BB101" s="500"/>
      <c r="BC101" s="500"/>
      <c r="BD101" s="500"/>
      <c r="BE101" s="199"/>
      <c r="BF101" s="506"/>
    </row>
    <row r="102" spans="1:58" ht="15.75" thickBot="1" x14ac:dyDescent="0.3">
      <c r="A102" s="176"/>
      <c r="B102" s="324"/>
      <c r="C102" s="434"/>
      <c r="D102" s="182"/>
      <c r="E102" s="253"/>
      <c r="F102" s="253"/>
      <c r="G102" s="253"/>
      <c r="H102" s="253"/>
      <c r="I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  <c r="Z102" s="253"/>
      <c r="AA102" s="253"/>
      <c r="AB102" s="253"/>
      <c r="AC102" s="253"/>
      <c r="AD102" s="253"/>
      <c r="AE102" s="253"/>
      <c r="AF102" s="253"/>
      <c r="AG102" s="253"/>
      <c r="AH102" s="253"/>
      <c r="AI102" s="253"/>
      <c r="AJ102" s="194" t="s">
        <v>28</v>
      </c>
      <c r="AK102" s="180">
        <f>AK99+AK100</f>
        <v>0</v>
      </c>
      <c r="AL102" s="216"/>
      <c r="AM102" s="209"/>
      <c r="AN102" s="209"/>
      <c r="AO102" s="209"/>
      <c r="AP102" s="209"/>
      <c r="AQ102" s="180"/>
      <c r="AR102" s="209"/>
      <c r="AS102" s="209"/>
      <c r="AT102" s="209"/>
      <c r="AU102" s="209"/>
      <c r="AV102" s="512"/>
      <c r="AW102" s="515"/>
      <c r="AX102" s="517"/>
      <c r="AY102" s="501"/>
      <c r="AZ102" s="501"/>
      <c r="BA102" s="501"/>
      <c r="BB102" s="501"/>
      <c r="BC102" s="501"/>
      <c r="BD102" s="501"/>
      <c r="BE102" s="199"/>
      <c r="BF102" s="507"/>
    </row>
    <row r="103" spans="1:58" ht="16.5" customHeight="1" thickTop="1" thickBot="1" x14ac:dyDescent="0.3">
      <c r="A103" s="174" t="s">
        <v>76</v>
      </c>
      <c r="B103" s="323">
        <v>40000</v>
      </c>
      <c r="C103" s="432">
        <f t="shared" ref="C103" si="173">B103/225</f>
        <v>177.77777777777777</v>
      </c>
      <c r="D103" s="181" t="s">
        <v>25</v>
      </c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254"/>
      <c r="Q103" s="254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7"/>
      <c r="AG103" s="67"/>
      <c r="AH103" s="60"/>
      <c r="AI103" s="60"/>
      <c r="AJ103" s="179"/>
      <c r="AK103" s="179">
        <f>COUNTIF(E103:AI103,"&gt;0")</f>
        <v>0</v>
      </c>
      <c r="AL103" s="216"/>
      <c r="AM103" s="205">
        <f>SUM(E103:AI103)/7.5</f>
        <v>0</v>
      </c>
      <c r="AN103" s="205">
        <f>COUNTIF(E103:AI103,"B")</f>
        <v>0</v>
      </c>
      <c r="AO103" s="205">
        <f>COUNTIF(E103:AI103,"h")</f>
        <v>0</v>
      </c>
      <c r="AP103" s="205">
        <f>COUNTIF(E103:AI103,"ik")</f>
        <v>0</v>
      </c>
      <c r="AQ103" s="205">
        <f>COUNTIF(E103:AI103,"İZ")</f>
        <v>0</v>
      </c>
      <c r="AR103" s="205">
        <f>COUNTIF(E103:AI103,"R")</f>
        <v>0</v>
      </c>
      <c r="AS103" s="205">
        <f>COUNTIF(E103:AI103,"0")</f>
        <v>0</v>
      </c>
      <c r="AT103" s="205">
        <f>IF((AM103+AN103+AO103+AP103+AQ103)&gt;30,30,(AM103+AN103+AO103+AP103+AQ103))</f>
        <v>0</v>
      </c>
      <c r="AU103" s="205">
        <f>(AT103)*C103*7.5</f>
        <v>0</v>
      </c>
      <c r="AV103" s="511">
        <f t="shared" ref="AV103" si="174">IF(B104="CEMRE",SUM(AU103:AU105),0)</f>
        <v>0</v>
      </c>
      <c r="AW103" s="513">
        <f t="shared" ref="AW103" si="175">IF(B104="SEFİNE",SUM(AU103:AU105),0)</f>
        <v>0</v>
      </c>
      <c r="AX103" s="516">
        <f t="shared" ref="AX103" si="176">IF(B104="TERSAN",SUM(AU103:AU105),0)</f>
        <v>0</v>
      </c>
      <c r="AY103" s="499"/>
      <c r="AZ103" s="499"/>
      <c r="BA103" s="499"/>
      <c r="BB103" s="499"/>
      <c r="BC103" s="499"/>
      <c r="BD103" s="499"/>
      <c r="BE103" s="199"/>
      <c r="BF103" s="505">
        <f t="shared" ref="BF103" si="177">(AV103+AW103+AX103)-(AY103+AZ103+BA103)-(BB103+BC103)+BE103-(BD103)</f>
        <v>0</v>
      </c>
    </row>
    <row r="104" spans="1:58" ht="15.75" thickTop="1" x14ac:dyDescent="0.25">
      <c r="A104" s="175"/>
      <c r="B104" s="324" t="s">
        <v>134</v>
      </c>
      <c r="C104" s="433"/>
      <c r="D104" s="211" t="s">
        <v>26</v>
      </c>
      <c r="E104" s="227"/>
      <c r="F104" s="227"/>
      <c r="G104" s="227"/>
      <c r="H104" s="227"/>
      <c r="I104" s="227"/>
      <c r="J104" s="227"/>
      <c r="K104" s="227"/>
      <c r="L104" s="227"/>
      <c r="M104" s="227"/>
      <c r="N104" s="230"/>
      <c r="O104" s="227"/>
      <c r="P104" s="237"/>
      <c r="Q104" s="237"/>
      <c r="R104" s="227"/>
      <c r="S104" s="227"/>
      <c r="T104" s="227"/>
      <c r="U104" s="227"/>
      <c r="V104" s="227"/>
      <c r="W104" s="227"/>
      <c r="X104" s="227"/>
      <c r="Y104" s="227"/>
      <c r="Z104" s="227"/>
      <c r="AA104" s="227"/>
      <c r="AB104" s="227"/>
      <c r="AC104" s="227"/>
      <c r="AD104" s="227"/>
      <c r="AE104" s="227"/>
      <c r="AF104" s="227"/>
      <c r="AG104" s="227"/>
      <c r="AH104" s="227"/>
      <c r="AI104" s="227"/>
      <c r="AJ104" s="192"/>
      <c r="AK104" s="179">
        <f>COUNTIF(E104:AI104,"&gt;7")</f>
        <v>0</v>
      </c>
      <c r="AL104" s="216"/>
      <c r="AM104" s="206">
        <f>SUM(E104:AI104)</f>
        <v>0</v>
      </c>
      <c r="AN104" s="206"/>
      <c r="AO104" s="206"/>
      <c r="AP104" s="206"/>
      <c r="AQ104" s="206"/>
      <c r="AR104" s="206"/>
      <c r="AS104" s="206"/>
      <c r="AT104" s="206">
        <f>AM104*1.5</f>
        <v>0</v>
      </c>
      <c r="AU104" s="206">
        <f>AM104*C103*1.5</f>
        <v>0</v>
      </c>
      <c r="AV104" s="511"/>
      <c r="AW104" s="514"/>
      <c r="AX104" s="516"/>
      <c r="AY104" s="500"/>
      <c r="AZ104" s="500"/>
      <c r="BA104" s="500"/>
      <c r="BB104" s="500"/>
      <c r="BC104" s="500"/>
      <c r="BD104" s="500"/>
      <c r="BE104" s="199"/>
      <c r="BF104" s="506"/>
    </row>
    <row r="105" spans="1:58" ht="15.75" customHeight="1" x14ac:dyDescent="0.25">
      <c r="A105" s="175"/>
      <c r="B105" s="324"/>
      <c r="C105" s="433"/>
      <c r="D105" s="212" t="s">
        <v>27</v>
      </c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30"/>
      <c r="S105" s="230"/>
      <c r="T105" s="230"/>
      <c r="U105" s="230"/>
      <c r="V105" s="230"/>
      <c r="W105" s="231"/>
      <c r="X105" s="230"/>
      <c r="Y105" s="230"/>
      <c r="Z105" s="230"/>
      <c r="AA105" s="230"/>
      <c r="AB105" s="230"/>
      <c r="AC105" s="230"/>
      <c r="AD105" s="230"/>
      <c r="AE105" s="230"/>
      <c r="AF105" s="230"/>
      <c r="AG105" s="230"/>
      <c r="AH105" s="230"/>
      <c r="AI105" s="230"/>
      <c r="AJ105" s="193"/>
      <c r="AK105" s="207"/>
      <c r="AL105" s="216"/>
      <c r="AM105" s="206">
        <f>SUM(E105:AI105)</f>
        <v>0</v>
      </c>
      <c r="AN105" s="208"/>
      <c r="AO105" s="208"/>
      <c r="AP105" s="208"/>
      <c r="AQ105" s="208"/>
      <c r="AR105" s="208"/>
      <c r="AS105" s="208"/>
      <c r="AT105" s="206">
        <f>AM105*2</f>
        <v>0</v>
      </c>
      <c r="AU105" s="208">
        <f>AM105*C103*2</f>
        <v>0</v>
      </c>
      <c r="AV105" s="511"/>
      <c r="AW105" s="514"/>
      <c r="AX105" s="516"/>
      <c r="AY105" s="500"/>
      <c r="AZ105" s="500"/>
      <c r="BA105" s="500"/>
      <c r="BB105" s="500"/>
      <c r="BC105" s="500"/>
      <c r="BD105" s="500"/>
      <c r="BE105" s="199"/>
      <c r="BF105" s="506"/>
    </row>
    <row r="106" spans="1:58" ht="15.75" thickBot="1" x14ac:dyDescent="0.3">
      <c r="A106" s="176"/>
      <c r="B106" s="324"/>
      <c r="C106" s="434"/>
      <c r="D106" s="182"/>
      <c r="E106" s="253"/>
      <c r="F106" s="253"/>
      <c r="G106" s="253"/>
      <c r="H106" s="253"/>
      <c r="I106" s="253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253"/>
      <c r="Z106" s="253"/>
      <c r="AA106" s="253"/>
      <c r="AB106" s="253"/>
      <c r="AC106" s="253"/>
      <c r="AD106" s="253"/>
      <c r="AE106" s="253"/>
      <c r="AF106" s="253"/>
      <c r="AG106" s="253"/>
      <c r="AH106" s="253"/>
      <c r="AI106" s="253"/>
      <c r="AJ106" s="194" t="s">
        <v>28</v>
      </c>
      <c r="AK106" s="180">
        <f>AK103+AK104</f>
        <v>0</v>
      </c>
      <c r="AL106" s="216"/>
      <c r="AM106" s="209"/>
      <c r="AN106" s="209"/>
      <c r="AO106" s="209"/>
      <c r="AP106" s="209"/>
      <c r="AQ106" s="180"/>
      <c r="AR106" s="209"/>
      <c r="AS106" s="209"/>
      <c r="AT106" s="209"/>
      <c r="AU106" s="209"/>
      <c r="AV106" s="512"/>
      <c r="AW106" s="515"/>
      <c r="AX106" s="517"/>
      <c r="AY106" s="501"/>
      <c r="AZ106" s="501"/>
      <c r="BA106" s="501"/>
      <c r="BB106" s="501"/>
      <c r="BC106" s="501"/>
      <c r="BD106" s="501"/>
      <c r="BE106" s="199"/>
      <c r="BF106" s="507"/>
    </row>
    <row r="107" spans="1:58" ht="15.6" customHeight="1" thickTop="1" thickBot="1" x14ac:dyDescent="0.3">
      <c r="A107" s="174" t="s">
        <v>77</v>
      </c>
      <c r="B107" s="323">
        <v>42000</v>
      </c>
      <c r="C107" s="432">
        <f t="shared" ref="C107" si="178">B107/225</f>
        <v>186.66666666666666</v>
      </c>
      <c r="D107" s="181" t="s">
        <v>25</v>
      </c>
      <c r="E107" s="60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01"/>
      <c r="U107" s="101"/>
      <c r="V107" s="101"/>
      <c r="W107" s="101"/>
      <c r="X107" s="101"/>
      <c r="Y107" s="101"/>
      <c r="Z107" s="101"/>
      <c r="AA107" s="101"/>
      <c r="AB107" s="101"/>
      <c r="AC107" s="101"/>
      <c r="AD107" s="101"/>
      <c r="AE107" s="101"/>
      <c r="AF107" s="95"/>
      <c r="AG107" s="95"/>
      <c r="AH107" s="101"/>
      <c r="AI107" s="101"/>
      <c r="AJ107" s="179"/>
      <c r="AK107" s="179">
        <f>COUNTIF(E107:AI107,"&gt;0")</f>
        <v>0</v>
      </c>
      <c r="AL107" s="508"/>
      <c r="AM107" s="205">
        <f>SUM(E107:AI107)/7.5</f>
        <v>0</v>
      </c>
      <c r="AN107" s="205">
        <f>COUNTIF(E107:AI107,"B")</f>
        <v>0</v>
      </c>
      <c r="AO107" s="205">
        <f>COUNTIF(E107:AI107,"h")</f>
        <v>0</v>
      </c>
      <c r="AP107" s="205">
        <f>COUNTIF(E107:AI107,"ik")</f>
        <v>0</v>
      </c>
      <c r="AQ107" s="205">
        <f>COUNTIF(E107:AI107,"İZ")</f>
        <v>0</v>
      </c>
      <c r="AR107" s="205">
        <f>COUNTIF(E107:AI107,"R")</f>
        <v>0</v>
      </c>
      <c r="AS107" s="205">
        <f>COUNTIF(E107:AI107,"0")</f>
        <v>0</v>
      </c>
      <c r="AT107" s="205">
        <f>IF((AM107+AN107+AO107+AP107+AQ107)&gt;30,30,(AM107+AN107+AO107+AP107+AQ107))</f>
        <v>0</v>
      </c>
      <c r="AU107" s="205">
        <f>(AT107)*C107*7.5</f>
        <v>0</v>
      </c>
      <c r="AV107" s="511">
        <f t="shared" ref="AV107" si="179">IF(B108="CEMRE",SUM(AU107:AU109),0)</f>
        <v>0</v>
      </c>
      <c r="AW107" s="513">
        <f t="shared" ref="AW107" si="180">IF(B108="SEFİNE",SUM(AU107:AU109),0)</f>
        <v>0</v>
      </c>
      <c r="AX107" s="516">
        <f t="shared" ref="AX107" si="181">IF(B108="TERSAN",SUM(AU107:AU109),0)</f>
        <v>0</v>
      </c>
      <c r="AY107" s="499"/>
      <c r="AZ107" s="499"/>
      <c r="BA107" s="499"/>
      <c r="BB107" s="499"/>
      <c r="BC107" s="499"/>
      <c r="BD107" s="499"/>
      <c r="BE107" s="502"/>
      <c r="BF107" s="505">
        <f t="shared" ref="BF107" si="182">(AV107+AW107+AX107)-(AY107+AZ107+BA107)-(BB107+BC107)+BE107-(BD107)</f>
        <v>0</v>
      </c>
    </row>
    <row r="108" spans="1:58" ht="15.75" thickTop="1" x14ac:dyDescent="0.25">
      <c r="A108" s="175"/>
      <c r="B108" s="324" t="s">
        <v>134</v>
      </c>
      <c r="C108" s="433"/>
      <c r="D108" s="211" t="s">
        <v>26</v>
      </c>
      <c r="E108" s="227"/>
      <c r="F108" s="255"/>
      <c r="G108" s="255"/>
      <c r="H108" s="255"/>
      <c r="I108" s="231"/>
      <c r="J108" s="255"/>
      <c r="K108" s="255"/>
      <c r="L108" s="255"/>
      <c r="M108" s="255"/>
      <c r="N108" s="255"/>
      <c r="O108" s="255"/>
      <c r="P108" s="255"/>
      <c r="Q108" s="255"/>
      <c r="R108" s="255"/>
      <c r="S108" s="255"/>
      <c r="T108" s="227"/>
      <c r="U108" s="227"/>
      <c r="V108" s="227"/>
      <c r="W108" s="227"/>
      <c r="X108" s="227"/>
      <c r="Y108" s="227"/>
      <c r="Z108" s="227"/>
      <c r="AA108" s="227"/>
      <c r="AB108" s="227"/>
      <c r="AC108" s="227"/>
      <c r="AD108" s="227"/>
      <c r="AE108" s="227"/>
      <c r="AF108" s="227"/>
      <c r="AG108" s="228"/>
      <c r="AH108" s="227"/>
      <c r="AI108" s="227"/>
      <c r="AJ108" s="192"/>
      <c r="AK108" s="179">
        <f>COUNTIF(E108:AI108,"&gt;7")</f>
        <v>0</v>
      </c>
      <c r="AL108" s="509"/>
      <c r="AM108" s="206">
        <f>SUM(E108:AI108)</f>
        <v>0</v>
      </c>
      <c r="AN108" s="206"/>
      <c r="AO108" s="206"/>
      <c r="AP108" s="206"/>
      <c r="AQ108" s="206"/>
      <c r="AR108" s="206"/>
      <c r="AS108" s="206"/>
      <c r="AT108" s="206">
        <f>AM108*1.5</f>
        <v>0</v>
      </c>
      <c r="AU108" s="206">
        <f>AM108*C107*1.5</f>
        <v>0</v>
      </c>
      <c r="AV108" s="511"/>
      <c r="AW108" s="514"/>
      <c r="AX108" s="516"/>
      <c r="AY108" s="500"/>
      <c r="AZ108" s="500"/>
      <c r="BA108" s="500"/>
      <c r="BB108" s="500"/>
      <c r="BC108" s="500"/>
      <c r="BD108" s="500"/>
      <c r="BE108" s="503"/>
      <c r="BF108" s="506"/>
    </row>
    <row r="109" spans="1:58" ht="14.45" customHeight="1" x14ac:dyDescent="0.25">
      <c r="A109" s="175"/>
      <c r="B109" s="324"/>
      <c r="C109" s="433"/>
      <c r="D109" s="212" t="s">
        <v>27</v>
      </c>
      <c r="E109" s="230"/>
      <c r="F109" s="255"/>
      <c r="G109" s="255"/>
      <c r="H109" s="255"/>
      <c r="I109" s="255"/>
      <c r="J109" s="255"/>
      <c r="K109" s="255"/>
      <c r="L109" s="255"/>
      <c r="M109" s="255"/>
      <c r="N109" s="255"/>
      <c r="O109" s="255"/>
      <c r="P109" s="255"/>
      <c r="Q109" s="255"/>
      <c r="R109" s="255"/>
      <c r="S109" s="255"/>
      <c r="T109" s="230"/>
      <c r="U109" s="230"/>
      <c r="V109" s="230"/>
      <c r="W109" s="230"/>
      <c r="X109" s="230"/>
      <c r="Y109" s="230"/>
      <c r="Z109" s="230"/>
      <c r="AA109" s="230"/>
      <c r="AB109" s="230"/>
      <c r="AC109" s="230"/>
      <c r="AD109" s="230"/>
      <c r="AE109" s="230"/>
      <c r="AF109" s="230"/>
      <c r="AG109" s="232"/>
      <c r="AH109" s="230"/>
      <c r="AI109" s="230"/>
      <c r="AJ109" s="193"/>
      <c r="AK109" s="207"/>
      <c r="AL109" s="509"/>
      <c r="AM109" s="206">
        <f>SUM(E109:AI109)</f>
        <v>0</v>
      </c>
      <c r="AN109" s="208"/>
      <c r="AO109" s="208"/>
      <c r="AP109" s="208"/>
      <c r="AQ109" s="208"/>
      <c r="AR109" s="208"/>
      <c r="AS109" s="208"/>
      <c r="AT109" s="206">
        <f>AM109*2</f>
        <v>0</v>
      </c>
      <c r="AU109" s="208">
        <f>AM109*C107*2</f>
        <v>0</v>
      </c>
      <c r="AV109" s="511"/>
      <c r="AW109" s="514"/>
      <c r="AX109" s="516"/>
      <c r="AY109" s="500"/>
      <c r="AZ109" s="500"/>
      <c r="BA109" s="500"/>
      <c r="BB109" s="500"/>
      <c r="BC109" s="500"/>
      <c r="BD109" s="500"/>
      <c r="BE109" s="503"/>
      <c r="BF109" s="506"/>
    </row>
    <row r="110" spans="1:58" ht="15.75" thickBot="1" x14ac:dyDescent="0.3">
      <c r="A110" s="176"/>
      <c r="B110" s="327"/>
      <c r="C110" s="434"/>
      <c r="D110" s="182"/>
      <c r="E110" s="63"/>
      <c r="F110" s="256"/>
      <c r="G110" s="256"/>
      <c r="H110" s="256"/>
      <c r="I110" s="256"/>
      <c r="J110" s="256"/>
      <c r="K110" s="256"/>
      <c r="L110" s="256"/>
      <c r="M110" s="256"/>
      <c r="N110" s="256"/>
      <c r="O110" s="256"/>
      <c r="P110" s="256"/>
      <c r="Q110" s="256"/>
      <c r="R110" s="256"/>
      <c r="S110" s="256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194" t="s">
        <v>28</v>
      </c>
      <c r="AK110" s="180">
        <f>AK107+AK108</f>
        <v>0</v>
      </c>
      <c r="AL110" s="510"/>
      <c r="AM110" s="209"/>
      <c r="AN110" s="209"/>
      <c r="AO110" s="209"/>
      <c r="AP110" s="209"/>
      <c r="AQ110" s="180"/>
      <c r="AR110" s="209"/>
      <c r="AS110" s="209"/>
      <c r="AT110" s="209"/>
      <c r="AU110" s="209"/>
      <c r="AV110" s="512"/>
      <c r="AW110" s="515"/>
      <c r="AX110" s="517"/>
      <c r="AY110" s="501"/>
      <c r="AZ110" s="501"/>
      <c r="BA110" s="501"/>
      <c r="BB110" s="501"/>
      <c r="BC110" s="501"/>
      <c r="BD110" s="501"/>
      <c r="BE110" s="504"/>
      <c r="BF110" s="507"/>
    </row>
    <row r="111" spans="1:58" ht="16.5" customHeight="1" thickTop="1" thickBot="1" x14ac:dyDescent="0.3">
      <c r="A111" s="174" t="s">
        <v>78</v>
      </c>
      <c r="B111" s="324">
        <v>28000</v>
      </c>
      <c r="C111" s="432">
        <f t="shared" ref="C111" si="183">B111/225</f>
        <v>124.44444444444444</v>
      </c>
      <c r="D111" s="181" t="s">
        <v>25</v>
      </c>
      <c r="E111" s="60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7"/>
      <c r="AG111" s="60"/>
      <c r="AH111" s="60"/>
      <c r="AI111" s="60"/>
      <c r="AJ111" s="179"/>
      <c r="AK111" s="179">
        <f>COUNTIF(E111:AI111,"&gt;0")</f>
        <v>0</v>
      </c>
      <c r="AL111" s="508"/>
      <c r="AM111" s="205">
        <f>SUM(E111:AI111)/7.5</f>
        <v>0</v>
      </c>
      <c r="AN111" s="205">
        <f>COUNTIF(E111:AI111,"B")</f>
        <v>0</v>
      </c>
      <c r="AO111" s="205">
        <f>COUNTIF(E111:AI111,"h")</f>
        <v>0</v>
      </c>
      <c r="AP111" s="205">
        <f>COUNTIF(E111:AI111,"ik")</f>
        <v>0</v>
      </c>
      <c r="AQ111" s="205">
        <f>COUNTIF(E111:AI111,"İZ")</f>
        <v>0</v>
      </c>
      <c r="AR111" s="205">
        <f>COUNTIF(E111:AI111,"R")</f>
        <v>0</v>
      </c>
      <c r="AS111" s="205">
        <f>COUNTIF(E111:AI111,"0")</f>
        <v>0</v>
      </c>
      <c r="AT111" s="205">
        <f>IF((AM111+AN111+AO111+AP111+AQ111)&gt;30,30,(AM111+AN111+AO111+AP111+AQ111))</f>
        <v>0</v>
      </c>
      <c r="AU111" s="205">
        <f>(AT111)*C111*7.5</f>
        <v>0</v>
      </c>
      <c r="AV111" s="511">
        <f t="shared" ref="AV111" si="184">IF(B112="CEMRE",SUM(AU111:AU113),0)</f>
        <v>0</v>
      </c>
      <c r="AW111" s="513">
        <f t="shared" ref="AW111" si="185">IF(B112="SEFİNE",SUM(AU111:AU113),0)</f>
        <v>0</v>
      </c>
      <c r="AX111" s="516">
        <f t="shared" ref="AX111" si="186">IF(B112="TERSAN",SUM(AU111:AU113),0)</f>
        <v>0</v>
      </c>
      <c r="AY111" s="499"/>
      <c r="AZ111" s="499"/>
      <c r="BA111" s="499"/>
      <c r="BB111" s="499"/>
      <c r="BC111" s="499"/>
      <c r="BD111" s="499"/>
      <c r="BE111" s="502"/>
      <c r="BF111" s="505">
        <f t="shared" ref="BF111" si="187">(AV111+AW111+AX111)-(AY111+AZ111+BA111)-(BB111+BC111)+BE111-(BD111)</f>
        <v>0</v>
      </c>
    </row>
    <row r="112" spans="1:58" ht="15.75" thickTop="1" x14ac:dyDescent="0.25">
      <c r="A112" s="175"/>
      <c r="B112" s="324" t="s">
        <v>134</v>
      </c>
      <c r="C112" s="433"/>
      <c r="D112" s="211" t="s">
        <v>26</v>
      </c>
      <c r="E112" s="227"/>
      <c r="F112" s="255"/>
      <c r="G112" s="255"/>
      <c r="H112" s="255"/>
      <c r="I112" s="231"/>
      <c r="J112" s="255"/>
      <c r="K112" s="255"/>
      <c r="L112" s="255"/>
      <c r="M112" s="255"/>
      <c r="N112" s="255"/>
      <c r="O112" s="255"/>
      <c r="P112" s="255"/>
      <c r="Q112" s="255"/>
      <c r="R112" s="255"/>
      <c r="S112" s="255"/>
      <c r="T112" s="227"/>
      <c r="U112" s="227"/>
      <c r="V112" s="227"/>
      <c r="W112" s="227"/>
      <c r="X112" s="227"/>
      <c r="Y112" s="227"/>
      <c r="Z112" s="227"/>
      <c r="AA112" s="227"/>
      <c r="AB112" s="227"/>
      <c r="AC112" s="227"/>
      <c r="AD112" s="227"/>
      <c r="AE112" s="227"/>
      <c r="AF112" s="227"/>
      <c r="AG112" s="228"/>
      <c r="AH112" s="227"/>
      <c r="AI112" s="227"/>
      <c r="AJ112" s="192"/>
      <c r="AK112" s="179">
        <f>COUNTIF(E112:AI112,"&gt;7")</f>
        <v>0</v>
      </c>
      <c r="AL112" s="509"/>
      <c r="AM112" s="206">
        <f>SUM(E112:AI112)</f>
        <v>0</v>
      </c>
      <c r="AN112" s="206"/>
      <c r="AO112" s="206"/>
      <c r="AP112" s="206"/>
      <c r="AQ112" s="206"/>
      <c r="AR112" s="206"/>
      <c r="AS112" s="206"/>
      <c r="AT112" s="206">
        <f>AM112*1.5</f>
        <v>0</v>
      </c>
      <c r="AU112" s="206">
        <f>AM112*C111*1.5</f>
        <v>0</v>
      </c>
      <c r="AV112" s="511"/>
      <c r="AW112" s="514"/>
      <c r="AX112" s="516"/>
      <c r="AY112" s="500"/>
      <c r="AZ112" s="500"/>
      <c r="BA112" s="500"/>
      <c r="BB112" s="500"/>
      <c r="BC112" s="500"/>
      <c r="BD112" s="500"/>
      <c r="BE112" s="503"/>
      <c r="BF112" s="506"/>
    </row>
    <row r="113" spans="1:58" ht="15.75" customHeight="1" x14ac:dyDescent="0.25">
      <c r="A113" s="175"/>
      <c r="B113" s="324"/>
      <c r="C113" s="433"/>
      <c r="D113" s="212" t="s">
        <v>27</v>
      </c>
      <c r="E113" s="230"/>
      <c r="F113" s="255"/>
      <c r="G113" s="255"/>
      <c r="H113" s="255"/>
      <c r="I113" s="255"/>
      <c r="J113" s="255"/>
      <c r="K113" s="255"/>
      <c r="L113" s="255"/>
      <c r="M113" s="255"/>
      <c r="N113" s="255"/>
      <c r="O113" s="255"/>
      <c r="P113" s="255"/>
      <c r="Q113" s="255"/>
      <c r="R113" s="255"/>
      <c r="S113" s="255"/>
      <c r="T113" s="230"/>
      <c r="U113" s="230"/>
      <c r="V113" s="230"/>
      <c r="W113" s="231"/>
      <c r="X113" s="230"/>
      <c r="Y113" s="230"/>
      <c r="Z113" s="230"/>
      <c r="AA113" s="230"/>
      <c r="AB113" s="230"/>
      <c r="AC113" s="230"/>
      <c r="AD113" s="230"/>
      <c r="AE113" s="230"/>
      <c r="AF113" s="230"/>
      <c r="AG113" s="232"/>
      <c r="AH113" s="230"/>
      <c r="AI113" s="230"/>
      <c r="AJ113" s="193"/>
      <c r="AK113" s="207"/>
      <c r="AL113" s="509"/>
      <c r="AM113" s="206">
        <f>SUM(E113:AI113)</f>
        <v>0</v>
      </c>
      <c r="AN113" s="208"/>
      <c r="AO113" s="208"/>
      <c r="AP113" s="208"/>
      <c r="AQ113" s="208"/>
      <c r="AR113" s="208"/>
      <c r="AS113" s="208"/>
      <c r="AT113" s="206">
        <f>AM113*2</f>
        <v>0</v>
      </c>
      <c r="AU113" s="208">
        <f>AM113*C111*2</f>
        <v>0</v>
      </c>
      <c r="AV113" s="511"/>
      <c r="AW113" s="514"/>
      <c r="AX113" s="516"/>
      <c r="AY113" s="500"/>
      <c r="AZ113" s="500"/>
      <c r="BA113" s="500"/>
      <c r="BB113" s="500"/>
      <c r="BC113" s="500"/>
      <c r="BD113" s="500"/>
      <c r="BE113" s="503"/>
      <c r="BF113" s="506"/>
    </row>
    <row r="114" spans="1:58" ht="15.75" thickBot="1" x14ac:dyDescent="0.3">
      <c r="A114" s="176"/>
      <c r="B114" s="327"/>
      <c r="C114" s="434"/>
      <c r="D114" s="182"/>
      <c r="E114" s="63"/>
      <c r="F114" s="256"/>
      <c r="G114" s="256"/>
      <c r="H114" s="256"/>
      <c r="I114" s="256"/>
      <c r="J114" s="256"/>
      <c r="K114" s="256"/>
      <c r="L114" s="256"/>
      <c r="M114" s="256"/>
      <c r="N114" s="256"/>
      <c r="O114" s="256"/>
      <c r="P114" s="256"/>
      <c r="Q114" s="256"/>
      <c r="R114" s="256"/>
      <c r="S114" s="256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194" t="s">
        <v>28</v>
      </c>
      <c r="AK114" s="180">
        <f>AK111+AK112</f>
        <v>0</v>
      </c>
      <c r="AL114" s="510"/>
      <c r="AM114" s="209"/>
      <c r="AN114" s="209"/>
      <c r="AO114" s="209"/>
      <c r="AP114" s="209"/>
      <c r="AQ114" s="180"/>
      <c r="AR114" s="209"/>
      <c r="AS114" s="209"/>
      <c r="AT114" s="209"/>
      <c r="AU114" s="209"/>
      <c r="AV114" s="512"/>
      <c r="AW114" s="515"/>
      <c r="AX114" s="517"/>
      <c r="AY114" s="501"/>
      <c r="AZ114" s="501"/>
      <c r="BA114" s="501"/>
      <c r="BB114" s="501"/>
      <c r="BC114" s="501"/>
      <c r="BD114" s="501"/>
      <c r="BE114" s="504"/>
      <c r="BF114" s="507"/>
    </row>
    <row r="115" spans="1:58" ht="16.5" customHeight="1" thickTop="1" thickBot="1" x14ac:dyDescent="0.3">
      <c r="A115" s="174" t="s">
        <v>79</v>
      </c>
      <c r="B115" s="324">
        <v>45000</v>
      </c>
      <c r="C115" s="432">
        <f t="shared" ref="C115" si="188">B115/225</f>
        <v>200</v>
      </c>
      <c r="D115" s="181" t="s">
        <v>25</v>
      </c>
      <c r="E115" s="60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179"/>
      <c r="AK115" s="179">
        <f>COUNTIF(E115:AI115,"&gt;0")</f>
        <v>0</v>
      </c>
      <c r="AL115" s="508"/>
      <c r="AM115" s="205">
        <f>SUM(E115:AI115)/7.5</f>
        <v>0</v>
      </c>
      <c r="AN115" s="205">
        <f>COUNTIF(E115:AI115,"B")</f>
        <v>0</v>
      </c>
      <c r="AO115" s="205">
        <f>COUNTIF(E115:AI115,"h")</f>
        <v>0</v>
      </c>
      <c r="AP115" s="205">
        <f>COUNTIF(E115:AI115,"ik")</f>
        <v>0</v>
      </c>
      <c r="AQ115" s="205">
        <f>COUNTIF(E115:AI115,"İZ")</f>
        <v>0</v>
      </c>
      <c r="AR115" s="205">
        <f>COUNTIF(E115:AI115,"R")</f>
        <v>0</v>
      </c>
      <c r="AS115" s="205">
        <f>COUNTIF(E115:AI115,"0")</f>
        <v>0</v>
      </c>
      <c r="AT115" s="205">
        <f>IF((AM115+AN115+AO115+AP115+AQ115)&gt;30,30,(AM115+AN115+AO115+AP115+AQ115))</f>
        <v>0</v>
      </c>
      <c r="AU115" s="205">
        <f>(AT115)*C115*7.5</f>
        <v>0</v>
      </c>
      <c r="AV115" s="511">
        <f t="shared" ref="AV115" si="189">IF(B116="CEMRE",SUM(AU115:AU117),0)</f>
        <v>0</v>
      </c>
      <c r="AW115" s="513">
        <f t="shared" ref="AW115" si="190">IF(B116="SEFİNE",SUM(AU115:AU117),0)</f>
        <v>0</v>
      </c>
      <c r="AX115" s="516">
        <f t="shared" ref="AX115" si="191">IF(B116="TERSAN",SUM(AU115:AU117),0)</f>
        <v>0</v>
      </c>
      <c r="AY115" s="499"/>
      <c r="AZ115" s="499"/>
      <c r="BA115" s="499"/>
      <c r="BB115" s="499"/>
      <c r="BC115" s="499"/>
      <c r="BD115" s="499"/>
      <c r="BE115" s="502"/>
      <c r="BF115" s="505">
        <f t="shared" ref="BF115" si="192">(AV115+AW115+AX115)-(AY115+AZ115+BA115)-(BB115+BC115)+BE115-(BD115)</f>
        <v>0</v>
      </c>
    </row>
    <row r="116" spans="1:58" ht="15.75" thickTop="1" x14ac:dyDescent="0.25">
      <c r="A116" s="175"/>
      <c r="B116" s="324" t="s">
        <v>134</v>
      </c>
      <c r="C116" s="433"/>
      <c r="D116" s="211" t="s">
        <v>26</v>
      </c>
      <c r="E116" s="227"/>
      <c r="F116" s="255"/>
      <c r="G116" s="255"/>
      <c r="H116" s="255"/>
      <c r="I116" s="255"/>
      <c r="J116" s="255"/>
      <c r="K116" s="255"/>
      <c r="L116" s="255"/>
      <c r="M116" s="255"/>
      <c r="N116" s="255"/>
      <c r="O116" s="255"/>
      <c r="P116" s="255"/>
      <c r="Q116" s="255"/>
      <c r="R116" s="255"/>
      <c r="S116" s="255"/>
      <c r="T116" s="227"/>
      <c r="U116" s="227"/>
      <c r="V116" s="227"/>
      <c r="W116" s="227"/>
      <c r="X116" s="227"/>
      <c r="Y116" s="227"/>
      <c r="Z116" s="227"/>
      <c r="AA116" s="227"/>
      <c r="AB116" s="227"/>
      <c r="AC116" s="227"/>
      <c r="AD116" s="227"/>
      <c r="AE116" s="227"/>
      <c r="AF116" s="227"/>
      <c r="AG116" s="228"/>
      <c r="AH116" s="227"/>
      <c r="AI116" s="227"/>
      <c r="AJ116" s="192"/>
      <c r="AK116" s="179">
        <f>COUNTIF(E116:AI116,"&gt;7")</f>
        <v>0</v>
      </c>
      <c r="AL116" s="509"/>
      <c r="AM116" s="206">
        <f>SUM(E116:AI116)</f>
        <v>0</v>
      </c>
      <c r="AN116" s="206"/>
      <c r="AO116" s="206"/>
      <c r="AP116" s="206"/>
      <c r="AQ116" s="206"/>
      <c r="AR116" s="206"/>
      <c r="AS116" s="206"/>
      <c r="AT116" s="206">
        <f>AM116*1.5</f>
        <v>0</v>
      </c>
      <c r="AU116" s="206">
        <f>AM116*C115*1.5</f>
        <v>0</v>
      </c>
      <c r="AV116" s="511"/>
      <c r="AW116" s="514"/>
      <c r="AX116" s="516"/>
      <c r="AY116" s="500"/>
      <c r="AZ116" s="500"/>
      <c r="BA116" s="500"/>
      <c r="BB116" s="500"/>
      <c r="BC116" s="500"/>
      <c r="BD116" s="500"/>
      <c r="BE116" s="503"/>
      <c r="BF116" s="506"/>
    </row>
    <row r="117" spans="1:58" ht="15.75" customHeight="1" x14ac:dyDescent="0.25">
      <c r="A117" s="175"/>
      <c r="B117" s="324"/>
      <c r="C117" s="433"/>
      <c r="D117" s="212" t="s">
        <v>27</v>
      </c>
      <c r="E117" s="230"/>
      <c r="F117" s="255"/>
      <c r="G117" s="255"/>
      <c r="H117" s="255"/>
      <c r="I117" s="255"/>
      <c r="J117" s="255"/>
      <c r="K117" s="255"/>
      <c r="L117" s="255"/>
      <c r="M117" s="255"/>
      <c r="N117" s="255"/>
      <c r="O117" s="255"/>
      <c r="P117" s="255"/>
      <c r="Q117" s="255"/>
      <c r="R117" s="255"/>
      <c r="S117" s="255"/>
      <c r="T117" s="230"/>
      <c r="U117" s="230"/>
      <c r="V117" s="230"/>
      <c r="W117" s="231"/>
      <c r="X117" s="230"/>
      <c r="Y117" s="230"/>
      <c r="Z117" s="230"/>
      <c r="AA117" s="230"/>
      <c r="AB117" s="230"/>
      <c r="AC117" s="230"/>
      <c r="AD117" s="230"/>
      <c r="AE117" s="230"/>
      <c r="AF117" s="230"/>
      <c r="AG117" s="232"/>
      <c r="AH117" s="230"/>
      <c r="AI117" s="230"/>
      <c r="AJ117" s="193"/>
      <c r="AK117" s="207"/>
      <c r="AL117" s="509"/>
      <c r="AM117" s="206">
        <f>SUM(E117:AI117)</f>
        <v>0</v>
      </c>
      <c r="AN117" s="208"/>
      <c r="AO117" s="208"/>
      <c r="AP117" s="208"/>
      <c r="AQ117" s="208"/>
      <c r="AR117" s="208"/>
      <c r="AS117" s="208"/>
      <c r="AT117" s="206">
        <f>AM117*2</f>
        <v>0</v>
      </c>
      <c r="AU117" s="208">
        <f>AM117*C115*2</f>
        <v>0</v>
      </c>
      <c r="AV117" s="511"/>
      <c r="AW117" s="514"/>
      <c r="AX117" s="516"/>
      <c r="AY117" s="500"/>
      <c r="AZ117" s="500"/>
      <c r="BA117" s="500"/>
      <c r="BB117" s="500"/>
      <c r="BC117" s="500"/>
      <c r="BD117" s="500"/>
      <c r="BE117" s="503"/>
      <c r="BF117" s="506"/>
    </row>
    <row r="118" spans="1:58" ht="15.75" thickBot="1" x14ac:dyDescent="0.3">
      <c r="A118" s="176"/>
      <c r="B118" s="324"/>
      <c r="C118" s="434"/>
      <c r="D118" s="182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194" t="s">
        <v>28</v>
      </c>
      <c r="AK118" s="180">
        <f>AK115+AK116</f>
        <v>0</v>
      </c>
      <c r="AL118" s="510"/>
      <c r="AM118" s="209"/>
      <c r="AN118" s="209"/>
      <c r="AO118" s="209"/>
      <c r="AP118" s="209"/>
      <c r="AQ118" s="180"/>
      <c r="AR118" s="209"/>
      <c r="AS118" s="209"/>
      <c r="AT118" s="209"/>
      <c r="AU118" s="209"/>
      <c r="AV118" s="512"/>
      <c r="AW118" s="515"/>
      <c r="AX118" s="517"/>
      <c r="AY118" s="501"/>
      <c r="AZ118" s="501"/>
      <c r="BA118" s="501"/>
      <c r="BB118" s="501"/>
      <c r="BC118" s="501"/>
      <c r="BD118" s="501"/>
      <c r="BE118" s="504"/>
      <c r="BF118" s="507"/>
    </row>
    <row r="119" spans="1:58" ht="16.5" thickTop="1" thickBot="1" x14ac:dyDescent="0.3">
      <c r="A119" s="174" t="s">
        <v>113</v>
      </c>
      <c r="B119" s="323">
        <v>25000</v>
      </c>
      <c r="C119" s="432">
        <f t="shared" ref="C119" si="193">B119/225</f>
        <v>111.11111111111111</v>
      </c>
      <c r="D119" s="181" t="s">
        <v>25</v>
      </c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179"/>
      <c r="AK119" s="179">
        <f>COUNTIF(E119:AI119,"&gt;0")</f>
        <v>0</v>
      </c>
      <c r="AL119" s="508"/>
      <c r="AM119" s="205">
        <f>SUM(E119:AI119)/7.5</f>
        <v>0</v>
      </c>
      <c r="AN119" s="205">
        <f>COUNTIF(E119:AI119,"B")</f>
        <v>0</v>
      </c>
      <c r="AO119" s="205">
        <f>COUNTIF(E119:AI119,"h")</f>
        <v>0</v>
      </c>
      <c r="AP119" s="205">
        <f>COUNTIF(E119:AI119,"ik")</f>
        <v>0</v>
      </c>
      <c r="AQ119" s="205">
        <f>COUNTIF(E119:AI119,"İZ")</f>
        <v>0</v>
      </c>
      <c r="AR119" s="205">
        <f>COUNTIF(E119:AI119,"R")</f>
        <v>0</v>
      </c>
      <c r="AS119" s="205">
        <f>COUNTIF(E119:AI119,"0")</f>
        <v>0</v>
      </c>
      <c r="AT119" s="205">
        <f>IF((AM119+AN119+AO119+AP119+AQ119)&gt;30,30,(AM119+AN119+AO119+AP119+AQ119))</f>
        <v>0</v>
      </c>
      <c r="AU119" s="205">
        <f>(AT119)*C119*7.5</f>
        <v>0</v>
      </c>
      <c r="AV119" s="511">
        <f t="shared" ref="AV119" si="194">IF(B120="CEMRE",SUM(AU119:AU121),0)</f>
        <v>0</v>
      </c>
      <c r="AW119" s="513">
        <f t="shared" ref="AW119" si="195">IF(B120="SEFİNE",SUM(AU119:AU121),0)</f>
        <v>0</v>
      </c>
      <c r="AX119" s="516">
        <f t="shared" ref="AX119" si="196">IF(B120="TERSAN",SUM(AU119:AU121),0)</f>
        <v>0</v>
      </c>
      <c r="AY119" s="499"/>
      <c r="AZ119" s="499"/>
      <c r="BA119" s="499"/>
      <c r="BB119" s="499"/>
      <c r="BC119" s="499"/>
      <c r="BD119" s="499"/>
      <c r="BE119" s="502"/>
      <c r="BF119" s="505">
        <f t="shared" ref="BF119" si="197">(AV119+AW119+AX119)-(AY119+AZ119+BA119)-(BB119+BC119)+BE119-(BD119)</f>
        <v>0</v>
      </c>
    </row>
    <row r="120" spans="1:58" ht="15.75" thickTop="1" x14ac:dyDescent="0.25">
      <c r="A120" s="175"/>
      <c r="B120" s="324" t="s">
        <v>134</v>
      </c>
      <c r="C120" s="433"/>
      <c r="D120" s="211" t="s">
        <v>26</v>
      </c>
      <c r="E120" s="227"/>
      <c r="F120" s="227"/>
      <c r="G120" s="227"/>
      <c r="H120" s="227"/>
      <c r="I120" s="227"/>
      <c r="J120" s="227"/>
      <c r="K120" s="227"/>
      <c r="L120" s="227"/>
      <c r="M120" s="227"/>
      <c r="N120" s="227"/>
      <c r="O120" s="227"/>
      <c r="P120" s="227"/>
      <c r="Q120" s="227"/>
      <c r="R120" s="227"/>
      <c r="S120" s="227"/>
      <c r="T120" s="227"/>
      <c r="U120" s="227"/>
      <c r="V120" s="227"/>
      <c r="W120" s="227"/>
      <c r="X120" s="227"/>
      <c r="Y120" s="227"/>
      <c r="Z120" s="227"/>
      <c r="AA120" s="227"/>
      <c r="AB120" s="227"/>
      <c r="AC120" s="227"/>
      <c r="AD120" s="227"/>
      <c r="AE120" s="227"/>
      <c r="AF120" s="227"/>
      <c r="AG120" s="228"/>
      <c r="AH120" s="227"/>
      <c r="AI120" s="227"/>
      <c r="AJ120" s="192"/>
      <c r="AK120" s="179">
        <f>COUNTIF(E120:AI120,"&gt;7")</f>
        <v>0</v>
      </c>
      <c r="AL120" s="509"/>
      <c r="AM120" s="206">
        <f>SUM(E120:AI120)</f>
        <v>0</v>
      </c>
      <c r="AN120" s="206"/>
      <c r="AO120" s="206"/>
      <c r="AP120" s="206"/>
      <c r="AQ120" s="206"/>
      <c r="AR120" s="206"/>
      <c r="AS120" s="206"/>
      <c r="AT120" s="206">
        <f>AM120*1.5</f>
        <v>0</v>
      </c>
      <c r="AU120" s="206">
        <f>AM120*C119*1.5</f>
        <v>0</v>
      </c>
      <c r="AV120" s="511"/>
      <c r="AW120" s="514"/>
      <c r="AX120" s="516"/>
      <c r="AY120" s="500"/>
      <c r="AZ120" s="500"/>
      <c r="BA120" s="500"/>
      <c r="BB120" s="500"/>
      <c r="BC120" s="500"/>
      <c r="BD120" s="500"/>
      <c r="BE120" s="503"/>
      <c r="BF120" s="506"/>
    </row>
    <row r="121" spans="1:58" ht="15.75" customHeight="1" x14ac:dyDescent="0.25">
      <c r="A121" s="175"/>
      <c r="B121" s="324"/>
      <c r="C121" s="433"/>
      <c r="D121" s="212" t="s">
        <v>27</v>
      </c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30"/>
      <c r="S121" s="230"/>
      <c r="T121" s="230"/>
      <c r="U121" s="230"/>
      <c r="V121" s="230"/>
      <c r="W121" s="231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2"/>
      <c r="AH121" s="230"/>
      <c r="AI121" s="230"/>
      <c r="AJ121" s="193"/>
      <c r="AK121" s="207"/>
      <c r="AL121" s="509"/>
      <c r="AM121" s="206">
        <f>SUM(E121:AI121)</f>
        <v>0</v>
      </c>
      <c r="AN121" s="208"/>
      <c r="AO121" s="208"/>
      <c r="AP121" s="208"/>
      <c r="AQ121" s="208"/>
      <c r="AR121" s="208"/>
      <c r="AS121" s="208"/>
      <c r="AT121" s="206">
        <f>AM121*2</f>
        <v>0</v>
      </c>
      <c r="AU121" s="208">
        <f>AM121*C119*2</f>
        <v>0</v>
      </c>
      <c r="AV121" s="511"/>
      <c r="AW121" s="514"/>
      <c r="AX121" s="516"/>
      <c r="AY121" s="500"/>
      <c r="AZ121" s="500"/>
      <c r="BA121" s="500"/>
      <c r="BB121" s="500"/>
      <c r="BC121" s="500"/>
      <c r="BD121" s="500"/>
      <c r="BE121" s="503"/>
      <c r="BF121" s="506"/>
    </row>
    <row r="122" spans="1:58" ht="15.75" thickBot="1" x14ac:dyDescent="0.3">
      <c r="A122" s="176"/>
      <c r="B122" s="327"/>
      <c r="C122" s="434"/>
      <c r="D122" s="182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194" t="s">
        <v>28</v>
      </c>
      <c r="AK122" s="180">
        <f>AK119+AK120</f>
        <v>0</v>
      </c>
      <c r="AL122" s="510"/>
      <c r="AM122" s="209"/>
      <c r="AN122" s="209"/>
      <c r="AO122" s="209"/>
      <c r="AP122" s="209"/>
      <c r="AQ122" s="180"/>
      <c r="AR122" s="209"/>
      <c r="AS122" s="209"/>
      <c r="AT122" s="209"/>
      <c r="AU122" s="209"/>
      <c r="AV122" s="512"/>
      <c r="AW122" s="515"/>
      <c r="AX122" s="517"/>
      <c r="AY122" s="501"/>
      <c r="AZ122" s="501"/>
      <c r="BA122" s="501"/>
      <c r="BB122" s="501"/>
      <c r="BC122" s="501"/>
      <c r="BD122" s="501"/>
      <c r="BE122" s="504"/>
      <c r="BF122" s="507"/>
    </row>
    <row r="123" spans="1:58" ht="16.5" thickTop="1" thickBot="1" x14ac:dyDescent="0.3">
      <c r="A123" s="174" t="s">
        <v>131</v>
      </c>
      <c r="B123" s="323">
        <v>24000</v>
      </c>
      <c r="C123" s="432">
        <f t="shared" ref="C123" si="198">B123/225</f>
        <v>106.66666666666667</v>
      </c>
      <c r="D123" s="181" t="s">
        <v>25</v>
      </c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7"/>
      <c r="AG123" s="60"/>
      <c r="AH123" s="60"/>
      <c r="AI123" s="60"/>
      <c r="AJ123" s="179"/>
      <c r="AK123" s="179">
        <f>COUNTIF(E123:AI123,"&gt;0")</f>
        <v>0</v>
      </c>
      <c r="AL123" s="508"/>
      <c r="AM123" s="205">
        <f>SUM(E123:AI123)/7.5</f>
        <v>0</v>
      </c>
      <c r="AN123" s="205">
        <f>COUNTIF(E123:AI123,"B")</f>
        <v>0</v>
      </c>
      <c r="AO123" s="205">
        <f>COUNTIF(E123:AI123,"h")</f>
        <v>0</v>
      </c>
      <c r="AP123" s="205">
        <f>COUNTIF(E123:AI123,"ik")</f>
        <v>0</v>
      </c>
      <c r="AQ123" s="205">
        <f>COUNTIF(E123:AI123,"İZ")</f>
        <v>0</v>
      </c>
      <c r="AR123" s="205">
        <f>COUNTIF(E123:AI123,"R")</f>
        <v>0</v>
      </c>
      <c r="AS123" s="205">
        <f>COUNTIF(E123:AI123,"0")</f>
        <v>0</v>
      </c>
      <c r="AT123" s="205">
        <f>IF((AM123+AN123+AO123+AP123+AQ123)&gt;30,30,(AM123+AN123+AO123+AP123+AQ123))</f>
        <v>0</v>
      </c>
      <c r="AU123" s="205">
        <f>(AT123)*C123*7.5</f>
        <v>0</v>
      </c>
      <c r="AV123" s="511">
        <f t="shared" ref="AV123" si="199">IF(B124="CEMRE",SUM(AU123:AU125),0)</f>
        <v>0</v>
      </c>
      <c r="AW123" s="513">
        <f t="shared" ref="AW123" si="200">IF(B124="SEFİNE",SUM(AU123:AU125),0)</f>
        <v>0</v>
      </c>
      <c r="AX123" s="516">
        <f t="shared" ref="AX123" si="201">IF(B124="TERSAN",SUM(AU123:AU125),0)</f>
        <v>0</v>
      </c>
      <c r="AY123" s="499"/>
      <c r="AZ123" s="499"/>
      <c r="BA123" s="499"/>
      <c r="BB123" s="499"/>
      <c r="BC123" s="499"/>
      <c r="BD123" s="499"/>
      <c r="BE123" s="502"/>
      <c r="BF123" s="505">
        <f t="shared" ref="BF123" si="202">(AV123+AW123+AX123)-(AY123+AZ123+BA123)-(BB123+BC123)+BE123-(BD123)</f>
        <v>0</v>
      </c>
    </row>
    <row r="124" spans="1:58" ht="15.75" thickTop="1" x14ac:dyDescent="0.25">
      <c r="A124" s="175"/>
      <c r="B124" s="324" t="s">
        <v>134</v>
      </c>
      <c r="C124" s="433"/>
      <c r="D124" s="211" t="s">
        <v>26</v>
      </c>
      <c r="E124" s="255"/>
      <c r="F124" s="255"/>
      <c r="G124" s="255"/>
      <c r="H124" s="255"/>
      <c r="I124" s="241"/>
      <c r="J124" s="255"/>
      <c r="K124" s="255"/>
      <c r="L124" s="255"/>
      <c r="M124" s="255"/>
      <c r="N124" s="255"/>
      <c r="O124" s="255"/>
      <c r="P124" s="255"/>
      <c r="Q124" s="255"/>
      <c r="R124" s="255"/>
      <c r="S124" s="255"/>
      <c r="T124" s="227"/>
      <c r="U124" s="227"/>
      <c r="V124" s="227"/>
      <c r="W124" s="227"/>
      <c r="X124" s="227"/>
      <c r="Y124" s="227"/>
      <c r="Z124" s="227"/>
      <c r="AA124" s="227"/>
      <c r="AB124" s="227"/>
      <c r="AC124" s="227"/>
      <c r="AD124" s="227"/>
      <c r="AE124" s="227"/>
      <c r="AF124" s="227"/>
      <c r="AG124" s="228"/>
      <c r="AH124" s="227"/>
      <c r="AI124" s="227"/>
      <c r="AJ124" s="192"/>
      <c r="AK124" s="179">
        <f>COUNTIF(E124:AI124,"&gt;7")</f>
        <v>0</v>
      </c>
      <c r="AL124" s="509"/>
      <c r="AM124" s="206">
        <f>SUM(E124:AI124)</f>
        <v>0</v>
      </c>
      <c r="AN124" s="206"/>
      <c r="AO124" s="206"/>
      <c r="AP124" s="206"/>
      <c r="AQ124" s="206"/>
      <c r="AR124" s="206"/>
      <c r="AS124" s="206"/>
      <c r="AT124" s="206">
        <f>AM124*1.5</f>
        <v>0</v>
      </c>
      <c r="AU124" s="206">
        <f>AM124*C123*1.5</f>
        <v>0</v>
      </c>
      <c r="AV124" s="511"/>
      <c r="AW124" s="514"/>
      <c r="AX124" s="516"/>
      <c r="AY124" s="500"/>
      <c r="AZ124" s="500"/>
      <c r="BA124" s="500"/>
      <c r="BB124" s="500"/>
      <c r="BC124" s="500"/>
      <c r="BD124" s="500"/>
      <c r="BE124" s="503"/>
      <c r="BF124" s="506"/>
    </row>
    <row r="125" spans="1:58" ht="15.75" customHeight="1" x14ac:dyDescent="0.25">
      <c r="A125" s="175"/>
      <c r="B125" s="324"/>
      <c r="C125" s="433"/>
      <c r="D125" s="212" t="s">
        <v>27</v>
      </c>
      <c r="E125" s="255"/>
      <c r="F125" s="255"/>
      <c r="G125" s="255"/>
      <c r="H125" s="255"/>
      <c r="I125" s="255"/>
      <c r="J125" s="255"/>
      <c r="K125" s="255"/>
      <c r="L125" s="255"/>
      <c r="M125" s="255"/>
      <c r="N125" s="255"/>
      <c r="O125" s="255"/>
      <c r="P125" s="255"/>
      <c r="Q125" s="255"/>
      <c r="R125" s="255"/>
      <c r="S125" s="255"/>
      <c r="T125" s="230"/>
      <c r="U125" s="230"/>
      <c r="V125" s="230"/>
      <c r="W125" s="230"/>
      <c r="X125" s="230"/>
      <c r="Y125" s="230"/>
      <c r="Z125" s="230"/>
      <c r="AA125" s="230"/>
      <c r="AB125" s="230"/>
      <c r="AC125" s="230"/>
      <c r="AD125" s="230"/>
      <c r="AE125" s="230"/>
      <c r="AF125" s="230"/>
      <c r="AG125" s="232"/>
      <c r="AH125" s="230"/>
      <c r="AI125" s="230"/>
      <c r="AJ125" s="193"/>
      <c r="AK125" s="207"/>
      <c r="AL125" s="509"/>
      <c r="AM125" s="206">
        <f>SUM(E125:AI125)</f>
        <v>0</v>
      </c>
      <c r="AN125" s="208"/>
      <c r="AO125" s="208"/>
      <c r="AP125" s="208"/>
      <c r="AQ125" s="208"/>
      <c r="AR125" s="208"/>
      <c r="AS125" s="208"/>
      <c r="AT125" s="206">
        <f>AM125*2</f>
        <v>0</v>
      </c>
      <c r="AU125" s="208">
        <f>AM125*C123*2</f>
        <v>0</v>
      </c>
      <c r="AV125" s="511"/>
      <c r="AW125" s="514"/>
      <c r="AX125" s="516"/>
      <c r="AY125" s="500"/>
      <c r="AZ125" s="500"/>
      <c r="BA125" s="500"/>
      <c r="BB125" s="500"/>
      <c r="BC125" s="500"/>
      <c r="BD125" s="500"/>
      <c r="BE125" s="503"/>
      <c r="BF125" s="506"/>
    </row>
    <row r="126" spans="1:58" ht="15.75" thickBot="1" x14ac:dyDescent="0.3">
      <c r="A126" s="176"/>
      <c r="B126" s="327"/>
      <c r="C126" s="434"/>
      <c r="D126" s="182"/>
      <c r="E126" s="256"/>
      <c r="F126" s="256"/>
      <c r="G126" s="256"/>
      <c r="H126" s="256"/>
      <c r="I126" s="256"/>
      <c r="J126" s="256"/>
      <c r="K126" s="256"/>
      <c r="L126" s="256"/>
      <c r="M126" s="256"/>
      <c r="N126" s="256"/>
      <c r="O126" s="256"/>
      <c r="P126" s="256"/>
      <c r="Q126" s="256"/>
      <c r="R126" s="256"/>
      <c r="S126" s="256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194" t="s">
        <v>28</v>
      </c>
      <c r="AK126" s="180">
        <f>AK123+AK124</f>
        <v>0</v>
      </c>
      <c r="AL126" s="510"/>
      <c r="AM126" s="209"/>
      <c r="AN126" s="209"/>
      <c r="AO126" s="209"/>
      <c r="AP126" s="209"/>
      <c r="AQ126" s="180"/>
      <c r="AR126" s="209"/>
      <c r="AS126" s="209"/>
      <c r="AT126" s="209"/>
      <c r="AU126" s="209"/>
      <c r="AV126" s="512"/>
      <c r="AW126" s="515"/>
      <c r="AX126" s="517"/>
      <c r="AY126" s="501"/>
      <c r="AZ126" s="501"/>
      <c r="BA126" s="501"/>
      <c r="BB126" s="501"/>
      <c r="BC126" s="501"/>
      <c r="BD126" s="501"/>
      <c r="BE126" s="504"/>
      <c r="BF126" s="507"/>
    </row>
    <row r="127" spans="1:58" ht="16.5" thickTop="1" thickBot="1" x14ac:dyDescent="0.3">
      <c r="A127" s="174" t="s">
        <v>115</v>
      </c>
      <c r="B127" s="324">
        <v>32000</v>
      </c>
      <c r="C127" s="432">
        <f t="shared" ref="C127" si="203">B127/225</f>
        <v>142.22222222222223</v>
      </c>
      <c r="D127" s="181" t="s">
        <v>25</v>
      </c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7"/>
      <c r="AG127" s="60"/>
      <c r="AH127" s="60"/>
      <c r="AI127" s="60"/>
      <c r="AJ127" s="179"/>
      <c r="AK127" s="179">
        <f>COUNTIF(E127:AI127,"&gt;0")</f>
        <v>0</v>
      </c>
      <c r="AL127" s="508"/>
      <c r="AM127" s="205">
        <f>SUM(E127:AI127)/7.5</f>
        <v>0</v>
      </c>
      <c r="AN127" s="205">
        <f>COUNTIF(E127:AI127,"B")</f>
        <v>0</v>
      </c>
      <c r="AO127" s="205">
        <f>COUNTIF(E127:AI127,"h")</f>
        <v>0</v>
      </c>
      <c r="AP127" s="205">
        <f>COUNTIF(E127:AI127,"ik")</f>
        <v>0</v>
      </c>
      <c r="AQ127" s="205">
        <f>COUNTIF(E127:AI127,"İZ")</f>
        <v>0</v>
      </c>
      <c r="AR127" s="205">
        <f>COUNTIF(E127:AI127,"R")</f>
        <v>0</v>
      </c>
      <c r="AS127" s="205">
        <f>COUNTIF(E127:AI127,"0")</f>
        <v>0</v>
      </c>
      <c r="AT127" s="205">
        <f>IF((AM127+AN127+AO127+AP127+AQ127)&gt;30,30,(AM127+AN127+AO127+AP127+AQ127))</f>
        <v>0</v>
      </c>
      <c r="AU127" s="205">
        <f>(AT127)*C127*7.5</f>
        <v>0</v>
      </c>
      <c r="AV127" s="511">
        <f t="shared" ref="AV127" si="204">IF(B128="CEMRE",SUM(AU127:AU129),0)</f>
        <v>0</v>
      </c>
      <c r="AW127" s="513">
        <f t="shared" ref="AW127" si="205">IF(B128="SEFİNE",SUM(AU127:AU129),0)</f>
        <v>0</v>
      </c>
      <c r="AX127" s="516">
        <f t="shared" ref="AX127" si="206">IF(B128="TERSAN",SUM(AU127:AU129),0)</f>
        <v>0</v>
      </c>
      <c r="AY127" s="499"/>
      <c r="AZ127" s="499"/>
      <c r="BA127" s="499"/>
      <c r="BB127" s="499"/>
      <c r="BC127" s="499"/>
      <c r="BD127" s="499"/>
      <c r="BE127" s="502"/>
      <c r="BF127" s="505">
        <f t="shared" ref="BF127" si="207">(AV127+AW127+AX127)-(AY127+AZ127+BA127)-(BB127+BC127)+BE127-(BD127)</f>
        <v>0</v>
      </c>
    </row>
    <row r="128" spans="1:58" ht="15.75" thickTop="1" x14ac:dyDescent="0.25">
      <c r="A128" s="175"/>
      <c r="B128" s="324" t="s">
        <v>134</v>
      </c>
      <c r="C128" s="433"/>
      <c r="D128" s="211" t="s">
        <v>26</v>
      </c>
      <c r="E128" s="255"/>
      <c r="F128" s="255"/>
      <c r="G128" s="255"/>
      <c r="H128" s="255"/>
      <c r="I128" s="255"/>
      <c r="J128" s="255"/>
      <c r="K128" s="255"/>
      <c r="L128" s="255"/>
      <c r="M128" s="255"/>
      <c r="N128" s="255"/>
      <c r="O128" s="255"/>
      <c r="P128" s="255"/>
      <c r="Q128" s="255"/>
      <c r="R128" s="255"/>
      <c r="S128" s="255"/>
      <c r="T128" s="227"/>
      <c r="U128" s="227"/>
      <c r="V128" s="227"/>
      <c r="W128" s="227"/>
      <c r="X128" s="227"/>
      <c r="Y128" s="227"/>
      <c r="Z128" s="227"/>
      <c r="AA128" s="227"/>
      <c r="AB128" s="227"/>
      <c r="AC128" s="227"/>
      <c r="AD128" s="227"/>
      <c r="AE128" s="227"/>
      <c r="AF128" s="227"/>
      <c r="AG128" s="228"/>
      <c r="AH128" s="227"/>
      <c r="AI128" s="227"/>
      <c r="AJ128" s="192"/>
      <c r="AK128" s="179">
        <f>COUNTIF(E128:AI128,"&gt;7")</f>
        <v>0</v>
      </c>
      <c r="AL128" s="509"/>
      <c r="AM128" s="206">
        <f>SUM(E128:AI128)</f>
        <v>0</v>
      </c>
      <c r="AN128" s="206"/>
      <c r="AO128" s="206"/>
      <c r="AP128" s="206"/>
      <c r="AQ128" s="206"/>
      <c r="AR128" s="206"/>
      <c r="AS128" s="206"/>
      <c r="AT128" s="206">
        <f>AM128*1.5</f>
        <v>0</v>
      </c>
      <c r="AU128" s="206">
        <f>AM128*C127*1.5</f>
        <v>0</v>
      </c>
      <c r="AV128" s="511"/>
      <c r="AW128" s="514"/>
      <c r="AX128" s="516"/>
      <c r="AY128" s="500"/>
      <c r="AZ128" s="500"/>
      <c r="BA128" s="500"/>
      <c r="BB128" s="500"/>
      <c r="BC128" s="500"/>
      <c r="BD128" s="500"/>
      <c r="BE128" s="503"/>
      <c r="BF128" s="506"/>
    </row>
    <row r="129" spans="1:58" ht="15.75" customHeight="1" x14ac:dyDescent="0.25">
      <c r="A129" s="175"/>
      <c r="B129" s="324"/>
      <c r="C129" s="433"/>
      <c r="D129" s="212" t="s">
        <v>27</v>
      </c>
      <c r="E129" s="255"/>
      <c r="F129" s="255"/>
      <c r="G129" s="255"/>
      <c r="H129" s="255"/>
      <c r="I129" s="255"/>
      <c r="J129" s="255"/>
      <c r="K129" s="255"/>
      <c r="L129" s="255"/>
      <c r="M129" s="255"/>
      <c r="N129" s="255"/>
      <c r="O129" s="255"/>
      <c r="P129" s="255"/>
      <c r="Q129" s="255"/>
      <c r="R129" s="255"/>
      <c r="S129" s="255"/>
      <c r="T129" s="230"/>
      <c r="U129" s="230"/>
      <c r="V129" s="230"/>
      <c r="W129" s="231"/>
      <c r="X129" s="230"/>
      <c r="Y129" s="230"/>
      <c r="Z129" s="230"/>
      <c r="AA129" s="230"/>
      <c r="AB129" s="230"/>
      <c r="AC129" s="230"/>
      <c r="AD129" s="230"/>
      <c r="AE129" s="230"/>
      <c r="AF129" s="230"/>
      <c r="AG129" s="232"/>
      <c r="AH129" s="230"/>
      <c r="AI129" s="230"/>
      <c r="AJ129" s="193"/>
      <c r="AK129" s="207"/>
      <c r="AL129" s="509"/>
      <c r="AM129" s="206">
        <f>SUM(E129:AI129)</f>
        <v>0</v>
      </c>
      <c r="AN129" s="208"/>
      <c r="AO129" s="208"/>
      <c r="AP129" s="208"/>
      <c r="AQ129" s="208"/>
      <c r="AR129" s="208"/>
      <c r="AS129" s="208"/>
      <c r="AT129" s="206">
        <f>AM129*2</f>
        <v>0</v>
      </c>
      <c r="AU129" s="208">
        <f>AM129*C127*2</f>
        <v>0</v>
      </c>
      <c r="AV129" s="511"/>
      <c r="AW129" s="514"/>
      <c r="AX129" s="516"/>
      <c r="AY129" s="500"/>
      <c r="AZ129" s="500"/>
      <c r="BA129" s="500"/>
      <c r="BB129" s="500"/>
      <c r="BC129" s="500"/>
      <c r="BD129" s="500"/>
      <c r="BE129" s="503"/>
      <c r="BF129" s="506"/>
    </row>
    <row r="130" spans="1:58" ht="15.75" thickBot="1" x14ac:dyDescent="0.3">
      <c r="A130" s="176"/>
      <c r="B130" s="327"/>
      <c r="C130" s="434"/>
      <c r="D130" s="182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194" t="s">
        <v>28</v>
      </c>
      <c r="AK130" s="180">
        <f>AK127+AK128</f>
        <v>0</v>
      </c>
      <c r="AL130" s="510"/>
      <c r="AM130" s="209"/>
      <c r="AN130" s="209"/>
      <c r="AO130" s="209"/>
      <c r="AP130" s="209"/>
      <c r="AQ130" s="180"/>
      <c r="AR130" s="209"/>
      <c r="AS130" s="209"/>
      <c r="AT130" s="209"/>
      <c r="AU130" s="209"/>
      <c r="AV130" s="512"/>
      <c r="AW130" s="515"/>
      <c r="AX130" s="517"/>
      <c r="AY130" s="501"/>
      <c r="AZ130" s="501"/>
      <c r="BA130" s="501"/>
      <c r="BB130" s="501"/>
      <c r="BC130" s="501"/>
      <c r="BD130" s="501"/>
      <c r="BE130" s="504"/>
      <c r="BF130" s="507"/>
    </row>
    <row r="131" spans="1:58" ht="16.5" customHeight="1" thickTop="1" thickBot="1" x14ac:dyDescent="0.3">
      <c r="A131" s="174" t="s">
        <v>116</v>
      </c>
      <c r="B131" s="324">
        <v>36000</v>
      </c>
      <c r="C131" s="432">
        <f t="shared" ref="C131" si="208">B131/225</f>
        <v>160</v>
      </c>
      <c r="D131" s="181" t="s">
        <v>25</v>
      </c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60"/>
      <c r="U131" s="60"/>
      <c r="V131" s="60"/>
      <c r="W131" s="101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179"/>
      <c r="AK131" s="179">
        <f>COUNTIF(E131:AI131,"&gt;0")</f>
        <v>0</v>
      </c>
      <c r="AL131" s="508"/>
      <c r="AM131" s="205">
        <f>SUM(E131:AI131)/7.5</f>
        <v>0</v>
      </c>
      <c r="AN131" s="205">
        <f>COUNTIF(E131:AI131,"B")</f>
        <v>0</v>
      </c>
      <c r="AO131" s="205">
        <f>COUNTIF(E131:AI131,"h")</f>
        <v>0</v>
      </c>
      <c r="AP131" s="205">
        <f>COUNTIF(E131:AI131,"ik")</f>
        <v>0</v>
      </c>
      <c r="AQ131" s="205">
        <f>COUNTIF(E131:AI131,"İZ")</f>
        <v>0</v>
      </c>
      <c r="AR131" s="205">
        <f>COUNTIF(E131:AI131,"R")</f>
        <v>0</v>
      </c>
      <c r="AS131" s="205">
        <f>COUNTIF(E131:AI131,"0")</f>
        <v>0</v>
      </c>
      <c r="AT131" s="205">
        <f>IF((AM131+AN131+AO131+AP131+AQ131)&gt;30,30,(AM131+AN131+AO131+AP131+AQ131))</f>
        <v>0</v>
      </c>
      <c r="AU131" s="205">
        <f>(AT131)*C131*7.5</f>
        <v>0</v>
      </c>
      <c r="AV131" s="511">
        <f t="shared" ref="AV131" si="209">IF(B132="CEMRE",SUM(AU131:AU133),0)</f>
        <v>0</v>
      </c>
      <c r="AW131" s="513">
        <f t="shared" ref="AW131" si="210">IF(B132="SEFİNE",SUM(AU131:AU133),0)</f>
        <v>0</v>
      </c>
      <c r="AX131" s="516">
        <f t="shared" ref="AX131" si="211">IF(B132="TERSAN",SUM(AU131:AU133),0)</f>
        <v>0</v>
      </c>
      <c r="AY131" s="499"/>
      <c r="AZ131" s="499"/>
      <c r="BA131" s="499"/>
      <c r="BB131" s="499"/>
      <c r="BC131" s="499"/>
      <c r="BD131" s="499"/>
      <c r="BE131" s="502"/>
      <c r="BF131" s="505">
        <f t="shared" ref="BF131" si="212">(AV131+AW131+AX131)-(AY131+AZ131+BA131)-(BB131+BC131)+BE131-(BD131)</f>
        <v>0</v>
      </c>
    </row>
    <row r="132" spans="1:58" ht="15.75" thickTop="1" x14ac:dyDescent="0.25">
      <c r="A132" s="175"/>
      <c r="B132" s="324" t="s">
        <v>134</v>
      </c>
      <c r="C132" s="433"/>
      <c r="D132" s="211" t="s">
        <v>26</v>
      </c>
      <c r="E132" s="255"/>
      <c r="F132" s="255"/>
      <c r="G132" s="255"/>
      <c r="H132" s="255"/>
      <c r="I132" s="255"/>
      <c r="J132" s="255"/>
      <c r="K132" s="255"/>
      <c r="L132" s="255"/>
      <c r="M132" s="255"/>
      <c r="N132" s="255"/>
      <c r="O132" s="255"/>
      <c r="P132" s="255"/>
      <c r="Q132" s="255"/>
      <c r="R132" s="255"/>
      <c r="S132" s="255"/>
      <c r="T132" s="227"/>
      <c r="U132" s="227"/>
      <c r="V132" s="227"/>
      <c r="W132" s="227"/>
      <c r="X132" s="227"/>
      <c r="Y132" s="227"/>
      <c r="Z132" s="227"/>
      <c r="AA132" s="227"/>
      <c r="AB132" s="227"/>
      <c r="AC132" s="227"/>
      <c r="AD132" s="227"/>
      <c r="AE132" s="227"/>
      <c r="AF132" s="227"/>
      <c r="AG132" s="228"/>
      <c r="AH132" s="227"/>
      <c r="AI132" s="227"/>
      <c r="AJ132" s="192"/>
      <c r="AK132" s="179">
        <f>COUNTIF(E132:AI132,"&gt;7")</f>
        <v>0</v>
      </c>
      <c r="AL132" s="509"/>
      <c r="AM132" s="206">
        <f>SUM(E132:AI132)</f>
        <v>0</v>
      </c>
      <c r="AN132" s="206"/>
      <c r="AO132" s="206"/>
      <c r="AP132" s="206"/>
      <c r="AQ132" s="206"/>
      <c r="AR132" s="206"/>
      <c r="AS132" s="206"/>
      <c r="AT132" s="206">
        <f>AM132*1.5</f>
        <v>0</v>
      </c>
      <c r="AU132" s="206">
        <f>AM132*C131*1.5</f>
        <v>0</v>
      </c>
      <c r="AV132" s="511"/>
      <c r="AW132" s="514"/>
      <c r="AX132" s="516"/>
      <c r="AY132" s="500"/>
      <c r="AZ132" s="500"/>
      <c r="BA132" s="500"/>
      <c r="BB132" s="500"/>
      <c r="BC132" s="500"/>
      <c r="BD132" s="500"/>
      <c r="BE132" s="503"/>
      <c r="BF132" s="506"/>
    </row>
    <row r="133" spans="1:58" ht="15.75" customHeight="1" x14ac:dyDescent="0.25">
      <c r="A133" s="175"/>
      <c r="B133" s="324"/>
      <c r="C133" s="433"/>
      <c r="D133" s="212" t="s">
        <v>27</v>
      </c>
      <c r="E133" s="255"/>
      <c r="F133" s="255"/>
      <c r="G133" s="255"/>
      <c r="H133" s="255"/>
      <c r="I133" s="255"/>
      <c r="J133" s="255"/>
      <c r="K133" s="255"/>
      <c r="L133" s="255"/>
      <c r="M133" s="255"/>
      <c r="N133" s="255"/>
      <c r="O133" s="255"/>
      <c r="P133" s="255"/>
      <c r="Q133" s="255"/>
      <c r="R133" s="255"/>
      <c r="S133" s="255"/>
      <c r="T133" s="230"/>
      <c r="U133" s="230"/>
      <c r="V133" s="230"/>
      <c r="W133" s="230"/>
      <c r="X133" s="230"/>
      <c r="Y133" s="230"/>
      <c r="Z133" s="230"/>
      <c r="AA133" s="230"/>
      <c r="AB133" s="230"/>
      <c r="AC133" s="230"/>
      <c r="AD133" s="230"/>
      <c r="AE133" s="230"/>
      <c r="AF133" s="230"/>
      <c r="AG133" s="232"/>
      <c r="AH133" s="230"/>
      <c r="AI133" s="230"/>
      <c r="AJ133" s="193"/>
      <c r="AK133" s="207"/>
      <c r="AL133" s="509"/>
      <c r="AM133" s="206">
        <f>SUM(E133:AI133)</f>
        <v>0</v>
      </c>
      <c r="AN133" s="208"/>
      <c r="AO133" s="208"/>
      <c r="AP133" s="208"/>
      <c r="AQ133" s="208"/>
      <c r="AR133" s="208"/>
      <c r="AS133" s="208"/>
      <c r="AT133" s="206">
        <f>AM133*2</f>
        <v>0</v>
      </c>
      <c r="AU133" s="208">
        <f>AM133*C131*2</f>
        <v>0</v>
      </c>
      <c r="AV133" s="511"/>
      <c r="AW133" s="514"/>
      <c r="AX133" s="516"/>
      <c r="AY133" s="500"/>
      <c r="AZ133" s="500"/>
      <c r="BA133" s="500"/>
      <c r="BB133" s="500"/>
      <c r="BC133" s="500"/>
      <c r="BD133" s="500"/>
      <c r="BE133" s="503"/>
      <c r="BF133" s="506"/>
    </row>
    <row r="134" spans="1:58" ht="15.75" thickBot="1" x14ac:dyDescent="0.3">
      <c r="A134" s="176"/>
      <c r="B134" s="327"/>
      <c r="C134" s="434"/>
      <c r="D134" s="182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194" t="s">
        <v>28</v>
      </c>
      <c r="AK134" s="180">
        <f>AK131+AK132</f>
        <v>0</v>
      </c>
      <c r="AL134" s="510"/>
      <c r="AM134" s="209"/>
      <c r="AN134" s="209"/>
      <c r="AO134" s="209"/>
      <c r="AP134" s="209"/>
      <c r="AQ134" s="180"/>
      <c r="AR134" s="209"/>
      <c r="AS134" s="209"/>
      <c r="AT134" s="209"/>
      <c r="AU134" s="209"/>
      <c r="AV134" s="512"/>
      <c r="AW134" s="515"/>
      <c r="AX134" s="517"/>
      <c r="AY134" s="501"/>
      <c r="AZ134" s="501"/>
      <c r="BA134" s="501"/>
      <c r="BB134" s="501"/>
      <c r="BC134" s="501"/>
      <c r="BD134" s="501"/>
      <c r="BE134" s="504"/>
      <c r="BF134" s="507"/>
    </row>
    <row r="135" spans="1:58" ht="16.5" thickTop="1" thickBot="1" x14ac:dyDescent="0.3">
      <c r="A135" s="174" t="s">
        <v>119</v>
      </c>
      <c r="B135" s="324">
        <v>25000</v>
      </c>
      <c r="C135" s="432">
        <f t="shared" ref="C135" si="213">B135/225</f>
        <v>111.11111111111111</v>
      </c>
      <c r="D135" s="181" t="s">
        <v>25</v>
      </c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7"/>
      <c r="AG135" s="60"/>
      <c r="AH135" s="60"/>
      <c r="AI135" s="60"/>
      <c r="AJ135" s="179"/>
      <c r="AK135" s="179">
        <f>COUNTIF(E135:AI135,"&gt;0")</f>
        <v>0</v>
      </c>
      <c r="AL135" s="508"/>
      <c r="AM135" s="205">
        <f>SUM(E135:AI135)/7.5</f>
        <v>0</v>
      </c>
      <c r="AN135" s="205">
        <f>COUNTIF(E135:AI135,"B")</f>
        <v>0</v>
      </c>
      <c r="AO135" s="205">
        <f>COUNTIF(E135:AI135,"h")</f>
        <v>0</v>
      </c>
      <c r="AP135" s="205">
        <f>COUNTIF(E135:AI135,"ik")</f>
        <v>0</v>
      </c>
      <c r="AQ135" s="205">
        <f>COUNTIF(E135:AI135,"İZ")</f>
        <v>0</v>
      </c>
      <c r="AR135" s="205">
        <f>COUNTIF(E135:AI135,"R")</f>
        <v>0</v>
      </c>
      <c r="AS135" s="205">
        <f>COUNTIF(E135:AI135,"0")</f>
        <v>0</v>
      </c>
      <c r="AT135" s="205">
        <f>IF((AM135+AN135+AO135+AP135+AQ135)&gt;30,30,(AM135+AN135+AO135+AP135+AQ135))</f>
        <v>0</v>
      </c>
      <c r="AU135" s="205">
        <f>(AT135)*C135*7.5</f>
        <v>0</v>
      </c>
      <c r="AV135" s="511">
        <f t="shared" ref="AV135" si="214">IF(B136="CEMRE",SUM(AU135:AU137),0)</f>
        <v>0</v>
      </c>
      <c r="AW135" s="513">
        <f t="shared" ref="AW135" si="215">IF(B136="SEFİNE",SUM(AU135:AU137),0)</f>
        <v>0</v>
      </c>
      <c r="AX135" s="516">
        <f t="shared" ref="AX135" si="216">IF(B136="TERSAN",SUM(AU135:AU137),0)</f>
        <v>0</v>
      </c>
      <c r="AY135" s="499"/>
      <c r="AZ135" s="499"/>
      <c r="BA135" s="499"/>
      <c r="BB135" s="499"/>
      <c r="BC135" s="499"/>
      <c r="BD135" s="499"/>
      <c r="BE135" s="502"/>
      <c r="BF135" s="505">
        <f t="shared" ref="BF135" si="217">(AV135+AW135+AX135)-(AY135+AZ135+BA135)-(BB135+BC135)+BE135-(BD135)</f>
        <v>0</v>
      </c>
    </row>
    <row r="136" spans="1:58" ht="15.75" thickTop="1" x14ac:dyDescent="0.25">
      <c r="A136" s="175"/>
      <c r="B136" s="324" t="s">
        <v>134</v>
      </c>
      <c r="C136" s="433"/>
      <c r="D136" s="211" t="s">
        <v>26</v>
      </c>
      <c r="E136" s="227"/>
      <c r="F136" s="227"/>
      <c r="G136" s="227"/>
      <c r="H136" s="227"/>
      <c r="I136" s="227"/>
      <c r="J136" s="227"/>
      <c r="K136" s="227"/>
      <c r="L136" s="227"/>
      <c r="M136" s="227"/>
      <c r="N136" s="227"/>
      <c r="O136" s="227"/>
      <c r="P136" s="227"/>
      <c r="Q136" s="227"/>
      <c r="R136" s="227"/>
      <c r="S136" s="227"/>
      <c r="T136" s="227"/>
      <c r="U136" s="227"/>
      <c r="V136" s="227"/>
      <c r="W136" s="227"/>
      <c r="X136" s="227"/>
      <c r="Y136" s="227"/>
      <c r="Z136" s="227"/>
      <c r="AA136" s="227"/>
      <c r="AB136" s="227"/>
      <c r="AC136" s="227"/>
      <c r="AD136" s="227"/>
      <c r="AE136" s="227"/>
      <c r="AF136" s="227"/>
      <c r="AG136" s="227"/>
      <c r="AH136" s="227"/>
      <c r="AI136" s="227"/>
      <c r="AJ136" s="192"/>
      <c r="AK136" s="179">
        <f>COUNTIF(E136:AI136,"&gt;7")</f>
        <v>0</v>
      </c>
      <c r="AL136" s="509"/>
      <c r="AM136" s="206">
        <f>SUM(E136:AI136)</f>
        <v>0</v>
      </c>
      <c r="AN136" s="206"/>
      <c r="AO136" s="206"/>
      <c r="AP136" s="206"/>
      <c r="AQ136" s="206"/>
      <c r="AR136" s="206"/>
      <c r="AS136" s="206"/>
      <c r="AT136" s="206">
        <f>AM136*1.5</f>
        <v>0</v>
      </c>
      <c r="AU136" s="206">
        <f>AM136*C135*1.5</f>
        <v>0</v>
      </c>
      <c r="AV136" s="511"/>
      <c r="AW136" s="514"/>
      <c r="AX136" s="516"/>
      <c r="AY136" s="500"/>
      <c r="AZ136" s="500"/>
      <c r="BA136" s="500"/>
      <c r="BB136" s="500"/>
      <c r="BC136" s="500"/>
      <c r="BD136" s="500"/>
      <c r="BE136" s="503"/>
      <c r="BF136" s="506"/>
    </row>
    <row r="137" spans="1:58" ht="15.75" customHeight="1" x14ac:dyDescent="0.25">
      <c r="A137" s="175"/>
      <c r="B137" s="324"/>
      <c r="C137" s="433"/>
      <c r="D137" s="212" t="s">
        <v>27</v>
      </c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30"/>
      <c r="S137" s="230"/>
      <c r="T137" s="230"/>
      <c r="U137" s="230"/>
      <c r="V137" s="230"/>
      <c r="W137" s="230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0"/>
      <c r="AH137" s="230"/>
      <c r="AI137" s="230"/>
      <c r="AJ137" s="193"/>
      <c r="AK137" s="207"/>
      <c r="AL137" s="509"/>
      <c r="AM137" s="206">
        <f>SUM(E137:AI137)</f>
        <v>0</v>
      </c>
      <c r="AN137" s="208"/>
      <c r="AO137" s="208"/>
      <c r="AP137" s="208"/>
      <c r="AQ137" s="208"/>
      <c r="AR137" s="208"/>
      <c r="AS137" s="208"/>
      <c r="AT137" s="206">
        <f>AM137*2</f>
        <v>0</v>
      </c>
      <c r="AU137" s="208">
        <f>AM137*C135*2</f>
        <v>0</v>
      </c>
      <c r="AV137" s="511"/>
      <c r="AW137" s="514"/>
      <c r="AX137" s="516"/>
      <c r="AY137" s="500"/>
      <c r="AZ137" s="500"/>
      <c r="BA137" s="500"/>
      <c r="BB137" s="500"/>
      <c r="BC137" s="500"/>
      <c r="BD137" s="500"/>
      <c r="BE137" s="503"/>
      <c r="BF137" s="506"/>
    </row>
    <row r="138" spans="1:58" ht="16.5" customHeight="1" thickBot="1" x14ac:dyDescent="0.3">
      <c r="A138" s="176"/>
      <c r="B138" s="327"/>
      <c r="C138" s="434"/>
      <c r="D138" s="182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194" t="s">
        <v>28</v>
      </c>
      <c r="AK138" s="180">
        <f>AK135+AK136</f>
        <v>0</v>
      </c>
      <c r="AL138" s="510"/>
      <c r="AM138" s="209"/>
      <c r="AN138" s="209"/>
      <c r="AO138" s="209"/>
      <c r="AP138" s="209"/>
      <c r="AQ138" s="180"/>
      <c r="AR138" s="209"/>
      <c r="AS138" s="209"/>
      <c r="AT138" s="209"/>
      <c r="AU138" s="209"/>
      <c r="AV138" s="512"/>
      <c r="AW138" s="515"/>
      <c r="AX138" s="517"/>
      <c r="AY138" s="501"/>
      <c r="AZ138" s="501"/>
      <c r="BA138" s="501"/>
      <c r="BB138" s="501"/>
      <c r="BC138" s="501"/>
      <c r="BD138" s="501"/>
      <c r="BE138" s="504"/>
      <c r="BF138" s="507"/>
    </row>
    <row r="139" spans="1:58" ht="16.5" customHeight="1" thickTop="1" thickBot="1" x14ac:dyDescent="0.3">
      <c r="A139" s="174" t="s">
        <v>117</v>
      </c>
      <c r="B139" s="324">
        <v>32000</v>
      </c>
      <c r="C139" s="432">
        <f t="shared" ref="C139" si="218">B139/225</f>
        <v>142.22222222222223</v>
      </c>
      <c r="D139" s="181" t="s">
        <v>25</v>
      </c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7"/>
      <c r="AG139" s="60"/>
      <c r="AH139" s="60"/>
      <c r="AI139" s="60"/>
      <c r="AJ139" s="179"/>
      <c r="AK139" s="179">
        <f>COUNTIF(E139:AI139,"&gt;0")</f>
        <v>0</v>
      </c>
      <c r="AL139" s="508"/>
      <c r="AM139" s="205">
        <f>SUM(E139:AI139)/7.5</f>
        <v>0</v>
      </c>
      <c r="AN139" s="205">
        <f>COUNTIF(E139:AI139,"B")</f>
        <v>0</v>
      </c>
      <c r="AO139" s="205">
        <f>COUNTIF(E139:AI139,"h")</f>
        <v>0</v>
      </c>
      <c r="AP139" s="205">
        <f>COUNTIF(E139:AI139,"ik")</f>
        <v>0</v>
      </c>
      <c r="AQ139" s="205">
        <f>COUNTIF(E139:AI139,"İZ")</f>
        <v>0</v>
      </c>
      <c r="AR139" s="205">
        <f>COUNTIF(E139:AI139,"R")</f>
        <v>0</v>
      </c>
      <c r="AS139" s="205">
        <f>COUNTIF(E139:AI139,"0")</f>
        <v>0</v>
      </c>
      <c r="AT139" s="205">
        <f>IF((AM139+AN139+AO139+AP139+AQ139)&gt;30,30,(AM139+AN139+AO139+AP139+AQ139))</f>
        <v>0</v>
      </c>
      <c r="AU139" s="205">
        <f>(AT139)*C139*7.5</f>
        <v>0</v>
      </c>
      <c r="AV139" s="511">
        <f t="shared" ref="AV139" si="219">IF(B140="CEMRE",SUM(AU139:AU141),0)</f>
        <v>0</v>
      </c>
      <c r="AW139" s="513">
        <f t="shared" ref="AW139" si="220">IF(B140="SEFİNE",SUM(AU139:AU141),0)</f>
        <v>0</v>
      </c>
      <c r="AX139" s="516">
        <f t="shared" ref="AX139" si="221">IF(B140="TERSAN",SUM(AU139:AU141),0)</f>
        <v>0</v>
      </c>
      <c r="AY139" s="499"/>
      <c r="AZ139" s="499"/>
      <c r="BA139" s="499"/>
      <c r="BB139" s="499"/>
      <c r="BC139" s="518"/>
      <c r="BD139" s="518"/>
      <c r="BE139" s="502"/>
      <c r="BF139" s="505">
        <f t="shared" ref="BF139" si="222">(AV139+AW139+AX139)-(AY139+AZ139+BA139)-(BB139+BC139)+BE139-(BD139)</f>
        <v>0</v>
      </c>
    </row>
    <row r="140" spans="1:58" ht="15.75" thickTop="1" x14ac:dyDescent="0.25">
      <c r="A140" s="175"/>
      <c r="B140" s="324" t="s">
        <v>134</v>
      </c>
      <c r="C140" s="433"/>
      <c r="D140" s="211" t="s">
        <v>26</v>
      </c>
      <c r="E140" s="227"/>
      <c r="F140" s="227"/>
      <c r="G140" s="227"/>
      <c r="H140" s="227"/>
      <c r="I140" s="227"/>
      <c r="J140" s="227"/>
      <c r="K140" s="227"/>
      <c r="L140" s="227"/>
      <c r="M140" s="227"/>
      <c r="N140" s="227"/>
      <c r="O140" s="227"/>
      <c r="P140" s="227"/>
      <c r="Q140" s="227"/>
      <c r="R140" s="227"/>
      <c r="S140" s="227"/>
      <c r="T140" s="227"/>
      <c r="U140" s="227"/>
      <c r="V140" s="227"/>
      <c r="W140" s="227"/>
      <c r="X140" s="227"/>
      <c r="Y140" s="227"/>
      <c r="Z140" s="227"/>
      <c r="AA140" s="227"/>
      <c r="AB140" s="227"/>
      <c r="AC140" s="227"/>
      <c r="AD140" s="227"/>
      <c r="AE140" s="227"/>
      <c r="AF140" s="227"/>
      <c r="AG140" s="227"/>
      <c r="AH140" s="227"/>
      <c r="AI140" s="227"/>
      <c r="AJ140" s="192"/>
      <c r="AK140" s="179">
        <f>COUNTIF(E140:AI140,"&gt;7")</f>
        <v>0</v>
      </c>
      <c r="AL140" s="509"/>
      <c r="AM140" s="206">
        <f>SUM(E140:AI140)</f>
        <v>0</v>
      </c>
      <c r="AN140" s="206"/>
      <c r="AO140" s="206"/>
      <c r="AP140" s="206"/>
      <c r="AQ140" s="206"/>
      <c r="AR140" s="206"/>
      <c r="AS140" s="206"/>
      <c r="AT140" s="206">
        <f>AM140*1.5</f>
        <v>0</v>
      </c>
      <c r="AU140" s="206">
        <f>AM140*C139*1.5</f>
        <v>0</v>
      </c>
      <c r="AV140" s="511"/>
      <c r="AW140" s="514"/>
      <c r="AX140" s="516"/>
      <c r="AY140" s="500"/>
      <c r="AZ140" s="500"/>
      <c r="BA140" s="500"/>
      <c r="BB140" s="500"/>
      <c r="BC140" s="519"/>
      <c r="BD140" s="519"/>
      <c r="BE140" s="503"/>
      <c r="BF140" s="506"/>
    </row>
    <row r="141" spans="1:58" ht="15.75" customHeight="1" x14ac:dyDescent="0.25">
      <c r="A141" s="175"/>
      <c r="B141" s="324"/>
      <c r="C141" s="433"/>
      <c r="D141" s="212" t="s">
        <v>27</v>
      </c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30"/>
      <c r="S141" s="230"/>
      <c r="T141" s="230"/>
      <c r="U141" s="230"/>
      <c r="V141" s="230"/>
      <c r="W141" s="230"/>
      <c r="X141" s="230"/>
      <c r="Y141" s="230"/>
      <c r="Z141" s="230"/>
      <c r="AA141" s="230"/>
      <c r="AB141" s="230"/>
      <c r="AC141" s="230"/>
      <c r="AD141" s="230"/>
      <c r="AE141" s="230"/>
      <c r="AF141" s="230"/>
      <c r="AG141" s="230"/>
      <c r="AH141" s="230"/>
      <c r="AI141" s="230"/>
      <c r="AJ141" s="193"/>
      <c r="AK141" s="207"/>
      <c r="AL141" s="509"/>
      <c r="AM141" s="206">
        <f>SUM(E141:AI141)</f>
        <v>0</v>
      </c>
      <c r="AN141" s="208"/>
      <c r="AO141" s="208"/>
      <c r="AP141" s="208"/>
      <c r="AQ141" s="208"/>
      <c r="AR141" s="208"/>
      <c r="AS141" s="208"/>
      <c r="AT141" s="206">
        <f>AM141*2</f>
        <v>0</v>
      </c>
      <c r="AU141" s="208">
        <f>AM141*C139*2</f>
        <v>0</v>
      </c>
      <c r="AV141" s="511"/>
      <c r="AW141" s="514"/>
      <c r="AX141" s="516"/>
      <c r="AY141" s="500"/>
      <c r="AZ141" s="500"/>
      <c r="BA141" s="500"/>
      <c r="BB141" s="500"/>
      <c r="BC141" s="519"/>
      <c r="BD141" s="519"/>
      <c r="BE141" s="503"/>
      <c r="BF141" s="506"/>
    </row>
    <row r="142" spans="1:58" ht="15.75" thickBot="1" x14ac:dyDescent="0.3">
      <c r="A142" s="176"/>
      <c r="B142" s="277"/>
      <c r="C142" s="434"/>
      <c r="D142" s="182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194" t="s">
        <v>28</v>
      </c>
      <c r="AK142" s="180">
        <f>AK139+AK140</f>
        <v>0</v>
      </c>
      <c r="AL142" s="510"/>
      <c r="AM142" s="209"/>
      <c r="AN142" s="209"/>
      <c r="AO142" s="209"/>
      <c r="AP142" s="209"/>
      <c r="AQ142" s="180"/>
      <c r="AR142" s="209"/>
      <c r="AS142" s="209"/>
      <c r="AT142" s="209"/>
      <c r="AU142" s="209"/>
      <c r="AV142" s="512"/>
      <c r="AW142" s="515"/>
      <c r="AX142" s="517"/>
      <c r="AY142" s="501"/>
      <c r="AZ142" s="501"/>
      <c r="BA142" s="501"/>
      <c r="BB142" s="501"/>
      <c r="BC142" s="520"/>
      <c r="BD142" s="520"/>
      <c r="BE142" s="504"/>
      <c r="BF142" s="507"/>
    </row>
    <row r="143" spans="1:58" ht="15.75" thickTop="1" x14ac:dyDescent="0.25">
      <c r="B143" s="280"/>
      <c r="AJ143" s="224"/>
    </row>
  </sheetData>
  <mergeCells count="455">
    <mergeCell ref="C27:C30"/>
    <mergeCell ref="AL27:AL30"/>
    <mergeCell ref="AV27:AV30"/>
    <mergeCell ref="AW27:AW30"/>
    <mergeCell ref="AX27:AX30"/>
    <mergeCell ref="AY27:AY30"/>
    <mergeCell ref="AZ27:AZ30"/>
    <mergeCell ref="BA27:BA30"/>
    <mergeCell ref="BB27:BB30"/>
    <mergeCell ref="C31:C34"/>
    <mergeCell ref="AL31:AL34"/>
    <mergeCell ref="AV31:AV34"/>
    <mergeCell ref="AW31:AW34"/>
    <mergeCell ref="AX31:AX34"/>
    <mergeCell ref="AY31:AY34"/>
    <mergeCell ref="AZ31:AZ34"/>
    <mergeCell ref="BA31:BA34"/>
    <mergeCell ref="BB31:BB34"/>
    <mergeCell ref="BF115:BF118"/>
    <mergeCell ref="BD127:BD130"/>
    <mergeCell ref="BD131:BD134"/>
    <mergeCell ref="BA51:BA54"/>
    <mergeCell ref="BD43:BD46"/>
    <mergeCell ref="AV43:AV46"/>
    <mergeCell ref="AW43:AW46"/>
    <mergeCell ref="AX43:AX46"/>
    <mergeCell ref="BA43:BA46"/>
    <mergeCell ref="BB47:BB50"/>
    <mergeCell ref="BC47:BC50"/>
    <mergeCell ref="BA47:BA50"/>
    <mergeCell ref="AY123:AY126"/>
    <mergeCell ref="AW119:AW122"/>
    <mergeCell ref="AY119:AY122"/>
    <mergeCell ref="BC131:BC134"/>
    <mergeCell ref="BD47:BD50"/>
    <mergeCell ref="BD59:BD62"/>
    <mergeCell ref="AX127:AX130"/>
    <mergeCell ref="AX131:AX134"/>
    <mergeCell ref="AV119:AV122"/>
    <mergeCell ref="BF103:BF106"/>
    <mergeCell ref="AV99:AV102"/>
    <mergeCell ref="AW99:AW102"/>
    <mergeCell ref="BF135:BF138"/>
    <mergeCell ref="AX135:AX138"/>
    <mergeCell ref="BA135:BA138"/>
    <mergeCell ref="AZ139:AZ142"/>
    <mergeCell ref="BB139:BB142"/>
    <mergeCell ref="BC139:BC142"/>
    <mergeCell ref="BE139:BE142"/>
    <mergeCell ref="BF139:BF142"/>
    <mergeCell ref="BE135:BE138"/>
    <mergeCell ref="C139:C142"/>
    <mergeCell ref="AL139:AL142"/>
    <mergeCell ref="AV139:AV142"/>
    <mergeCell ref="AW139:AW142"/>
    <mergeCell ref="AY139:AY142"/>
    <mergeCell ref="AX139:AX142"/>
    <mergeCell ref="BA139:BA142"/>
    <mergeCell ref="BD135:BD138"/>
    <mergeCell ref="BD139:BD142"/>
    <mergeCell ref="C135:C138"/>
    <mergeCell ref="AL135:AL138"/>
    <mergeCell ref="AV135:AV138"/>
    <mergeCell ref="AW135:AW138"/>
    <mergeCell ref="AY135:AY138"/>
    <mergeCell ref="AZ135:AZ138"/>
    <mergeCell ref="BB135:BB138"/>
    <mergeCell ref="BC135:BC138"/>
    <mergeCell ref="C127:C130"/>
    <mergeCell ref="AL127:AL130"/>
    <mergeCell ref="BF127:BF130"/>
    <mergeCell ref="C131:C134"/>
    <mergeCell ref="AL131:AL134"/>
    <mergeCell ref="BF131:BF134"/>
    <mergeCell ref="C123:C126"/>
    <mergeCell ref="AL123:AL126"/>
    <mergeCell ref="BF123:BF126"/>
    <mergeCell ref="AW127:AW130"/>
    <mergeCell ref="AY127:AY130"/>
    <mergeCell ref="AZ127:AZ130"/>
    <mergeCell ref="AV127:AV130"/>
    <mergeCell ref="AW131:AW134"/>
    <mergeCell ref="AY131:AY134"/>
    <mergeCell ref="AZ131:AZ134"/>
    <mergeCell ref="AX123:AX126"/>
    <mergeCell ref="BE127:BE130"/>
    <mergeCell ref="BC127:BC130"/>
    <mergeCell ref="BB127:BB130"/>
    <mergeCell ref="BB131:BB134"/>
    <mergeCell ref="AV131:AV134"/>
    <mergeCell ref="C119:C122"/>
    <mergeCell ref="AL119:AL122"/>
    <mergeCell ref="BF119:BF122"/>
    <mergeCell ref="C107:C110"/>
    <mergeCell ref="AL107:AL110"/>
    <mergeCell ref="BF107:BF110"/>
    <mergeCell ref="C111:C114"/>
    <mergeCell ref="AL111:AL114"/>
    <mergeCell ref="BF111:BF114"/>
    <mergeCell ref="BE119:BE122"/>
    <mergeCell ref="BC119:BC122"/>
    <mergeCell ref="BB119:BB122"/>
    <mergeCell ref="BE115:BE118"/>
    <mergeCell ref="BC115:BC118"/>
    <mergeCell ref="BB115:BB118"/>
    <mergeCell ref="BE107:BE110"/>
    <mergeCell ref="BB107:BB110"/>
    <mergeCell ref="AX107:AX110"/>
    <mergeCell ref="AX111:AX114"/>
    <mergeCell ref="AX115:AX118"/>
    <mergeCell ref="AX119:AX122"/>
    <mergeCell ref="AZ115:AZ118"/>
    <mergeCell ref="BA107:BA110"/>
    <mergeCell ref="C115:C118"/>
    <mergeCell ref="BF91:BF94"/>
    <mergeCell ref="C95:C98"/>
    <mergeCell ref="AY95:AY98"/>
    <mergeCell ref="BF95:BF98"/>
    <mergeCell ref="BB95:BB98"/>
    <mergeCell ref="BC95:BC98"/>
    <mergeCell ref="AV95:AV98"/>
    <mergeCell ref="BE91:BE94"/>
    <mergeCell ref="BC91:BC94"/>
    <mergeCell ref="AZ95:AZ98"/>
    <mergeCell ref="AX95:AX98"/>
    <mergeCell ref="BF87:BF90"/>
    <mergeCell ref="C99:C102"/>
    <mergeCell ref="BF99:BF102"/>
    <mergeCell ref="AX87:AX90"/>
    <mergeCell ref="BA87:BA90"/>
    <mergeCell ref="BA99:BA102"/>
    <mergeCell ref="BD99:BD102"/>
    <mergeCell ref="BE87:BE90"/>
    <mergeCell ref="BC87:BC90"/>
    <mergeCell ref="BB87:BB90"/>
    <mergeCell ref="BD87:BD90"/>
    <mergeCell ref="BD91:BD94"/>
    <mergeCell ref="BD95:BD98"/>
    <mergeCell ref="AV87:AV90"/>
    <mergeCell ref="AW91:AW94"/>
    <mergeCell ref="AZ91:AZ94"/>
    <mergeCell ref="AV91:AV94"/>
    <mergeCell ref="AW87:AW90"/>
    <mergeCell ref="AZ87:AZ90"/>
    <mergeCell ref="BB91:BB94"/>
    <mergeCell ref="AY99:AY102"/>
    <mergeCell ref="AZ99:AZ102"/>
    <mergeCell ref="AW95:AW98"/>
    <mergeCell ref="AX91:AX94"/>
    <mergeCell ref="BF83:BF86"/>
    <mergeCell ref="BA83:BA86"/>
    <mergeCell ref="BD83:BD86"/>
    <mergeCell ref="BB83:BB86"/>
    <mergeCell ref="BC83:BC86"/>
    <mergeCell ref="AW83:AW86"/>
    <mergeCell ref="AY83:AY86"/>
    <mergeCell ref="AZ83:AZ86"/>
    <mergeCell ref="AV83:AV86"/>
    <mergeCell ref="AX83:AX86"/>
    <mergeCell ref="BE83:BE86"/>
    <mergeCell ref="BF75:BF78"/>
    <mergeCell ref="C79:C82"/>
    <mergeCell ref="AL79:AL82"/>
    <mergeCell ref="BF79:BF82"/>
    <mergeCell ref="BB79:BB82"/>
    <mergeCell ref="BC79:BC82"/>
    <mergeCell ref="BE79:BE82"/>
    <mergeCell ref="BA75:BA78"/>
    <mergeCell ref="BA79:BA82"/>
    <mergeCell ref="BD75:BD78"/>
    <mergeCell ref="BD79:BD82"/>
    <mergeCell ref="AX75:AX78"/>
    <mergeCell ref="AX79:AX82"/>
    <mergeCell ref="AZ75:AZ78"/>
    <mergeCell ref="BB75:BB78"/>
    <mergeCell ref="BC75:BC78"/>
    <mergeCell ref="C75:C78"/>
    <mergeCell ref="AL75:AL78"/>
    <mergeCell ref="AW79:AW82"/>
    <mergeCell ref="AY79:AY82"/>
    <mergeCell ref="BE75:BE78"/>
    <mergeCell ref="AY75:AY78"/>
    <mergeCell ref="AV79:AV82"/>
    <mergeCell ref="AV75:AV78"/>
    <mergeCell ref="C71:C74"/>
    <mergeCell ref="AL71:AL74"/>
    <mergeCell ref="BE71:BE74"/>
    <mergeCell ref="AV67:AV70"/>
    <mergeCell ref="AL67:AL70"/>
    <mergeCell ref="BF67:BF70"/>
    <mergeCell ref="AX63:AX66"/>
    <mergeCell ref="BA63:BA66"/>
    <mergeCell ref="BD63:BD66"/>
    <mergeCell ref="BE63:BE66"/>
    <mergeCell ref="BF63:BF66"/>
    <mergeCell ref="AZ63:AZ66"/>
    <mergeCell ref="BF71:BF74"/>
    <mergeCell ref="C67:C70"/>
    <mergeCell ref="AZ71:AZ74"/>
    <mergeCell ref="AZ67:AZ70"/>
    <mergeCell ref="BB71:BB74"/>
    <mergeCell ref="BA67:BA70"/>
    <mergeCell ref="BA71:BA74"/>
    <mergeCell ref="BC71:BC74"/>
    <mergeCell ref="C3:C6"/>
    <mergeCell ref="AL3:AL6"/>
    <mergeCell ref="BF3:BF6"/>
    <mergeCell ref="AV59:AV62"/>
    <mergeCell ref="AW59:AW62"/>
    <mergeCell ref="BC43:BC46"/>
    <mergeCell ref="BE43:BE46"/>
    <mergeCell ref="AY43:AY46"/>
    <mergeCell ref="C51:C54"/>
    <mergeCell ref="AL51:AL54"/>
    <mergeCell ref="BF51:BF54"/>
    <mergeCell ref="C55:C58"/>
    <mergeCell ref="BC3:BC6"/>
    <mergeCell ref="BB3:BB6"/>
    <mergeCell ref="BF55:BF58"/>
    <mergeCell ref="C43:C46"/>
    <mergeCell ref="AL43:AL46"/>
    <mergeCell ref="BF43:BF46"/>
    <mergeCell ref="BD31:BD34"/>
    <mergeCell ref="BE31:BE34"/>
    <mergeCell ref="BC27:BC30"/>
    <mergeCell ref="BD27:BD30"/>
    <mergeCell ref="AZ47:AZ50"/>
    <mergeCell ref="BC39:BC42"/>
    <mergeCell ref="C59:C62"/>
    <mergeCell ref="BF59:BF62"/>
    <mergeCell ref="C63:C66"/>
    <mergeCell ref="C47:C50"/>
    <mergeCell ref="AL47:AL50"/>
    <mergeCell ref="BF47:BF50"/>
    <mergeCell ref="AV47:AV50"/>
    <mergeCell ref="BE3:BE6"/>
    <mergeCell ref="AY3:AY6"/>
    <mergeCell ref="C35:C38"/>
    <mergeCell ref="BE55:BE58"/>
    <mergeCell ref="BB63:BB66"/>
    <mergeCell ref="BC63:BC66"/>
    <mergeCell ref="BE47:BE50"/>
    <mergeCell ref="AY47:AY50"/>
    <mergeCell ref="AZ43:AZ46"/>
    <mergeCell ref="BB43:BB46"/>
    <mergeCell ref="AX3:AX6"/>
    <mergeCell ref="BD51:BD54"/>
    <mergeCell ref="BA55:BA58"/>
    <mergeCell ref="BD55:BD58"/>
    <mergeCell ref="BA59:BA62"/>
    <mergeCell ref="BC31:BC34"/>
    <mergeCell ref="BD39:BD42"/>
    <mergeCell ref="BD3:BD6"/>
    <mergeCell ref="AV3:AV6"/>
    <mergeCell ref="AW3:AW6"/>
    <mergeCell ref="AZ3:AZ6"/>
    <mergeCell ref="BD15:BD18"/>
    <mergeCell ref="BD35:BD38"/>
    <mergeCell ref="BE35:BE38"/>
    <mergeCell ref="BF35:BF38"/>
    <mergeCell ref="AL35:AL38"/>
    <mergeCell ref="AV35:AV38"/>
    <mergeCell ref="AW35:AW38"/>
    <mergeCell ref="AX35:AX38"/>
    <mergeCell ref="AY35:AY38"/>
    <mergeCell ref="AZ35:AZ38"/>
    <mergeCell ref="BA35:BA38"/>
    <mergeCell ref="BB35:BB38"/>
    <mergeCell ref="BC35:BC38"/>
    <mergeCell ref="BF31:BF34"/>
    <mergeCell ref="BF27:BF30"/>
    <mergeCell ref="BE27:BE30"/>
    <mergeCell ref="BA3:BA6"/>
    <mergeCell ref="BE23:BE26"/>
    <mergeCell ref="BF23:BF26"/>
    <mergeCell ref="BD19:BD22"/>
    <mergeCell ref="BC15:BC18"/>
    <mergeCell ref="BC23:BC26"/>
    <mergeCell ref="BC19:BC22"/>
    <mergeCell ref="AJ1:AK1"/>
    <mergeCell ref="AQ1:AQ2"/>
    <mergeCell ref="AR1:AR2"/>
    <mergeCell ref="AS1:AS2"/>
    <mergeCell ref="AT1:AT2"/>
    <mergeCell ref="AJ2:AK2"/>
    <mergeCell ref="AO1:AO2"/>
    <mergeCell ref="AP1:AP2"/>
    <mergeCell ref="AM1:AM2"/>
    <mergeCell ref="AN1:AN2"/>
    <mergeCell ref="BC7:BC10"/>
    <mergeCell ref="BE51:BE54"/>
    <mergeCell ref="BE59:BE62"/>
    <mergeCell ref="AW71:AW74"/>
    <mergeCell ref="AY71:AY74"/>
    <mergeCell ref="AW67:AW70"/>
    <mergeCell ref="AY67:AY70"/>
    <mergeCell ref="AW63:AW66"/>
    <mergeCell ref="AY63:AY66"/>
    <mergeCell ref="AY59:AY62"/>
    <mergeCell ref="BE67:BE70"/>
    <mergeCell ref="BD67:BD70"/>
    <mergeCell ref="BD71:BD74"/>
    <mergeCell ref="AZ55:AZ58"/>
    <mergeCell ref="BB55:BB58"/>
    <mergeCell ref="BC55:BC58"/>
    <mergeCell ref="BB67:BB70"/>
    <mergeCell ref="BC67:BC70"/>
    <mergeCell ref="AZ59:AZ62"/>
    <mergeCell ref="BB59:BB62"/>
    <mergeCell ref="BC59:BC62"/>
    <mergeCell ref="AZ51:AZ54"/>
    <mergeCell ref="BB51:BB54"/>
    <mergeCell ref="BC51:BC54"/>
    <mergeCell ref="AL115:AL118"/>
    <mergeCell ref="BE131:BE134"/>
    <mergeCell ref="AZ123:AZ126"/>
    <mergeCell ref="AV123:AV126"/>
    <mergeCell ref="AW123:AW126"/>
    <mergeCell ref="BA111:BA114"/>
    <mergeCell ref="BA115:BA118"/>
    <mergeCell ref="AZ103:AZ106"/>
    <mergeCell ref="BA119:BA122"/>
    <mergeCell ref="BA123:BA126"/>
    <mergeCell ref="BA127:BA130"/>
    <mergeCell ref="BA131:BA134"/>
    <mergeCell ref="AZ119:AZ122"/>
    <mergeCell ref="AV115:AV118"/>
    <mergeCell ref="BE123:BE126"/>
    <mergeCell ref="BC123:BC126"/>
    <mergeCell ref="BB123:BB126"/>
    <mergeCell ref="BB103:BB106"/>
    <mergeCell ref="BC103:BC106"/>
    <mergeCell ref="AV107:AV110"/>
    <mergeCell ref="AV111:AV114"/>
    <mergeCell ref="BE111:BE114"/>
    <mergeCell ref="AX103:AX106"/>
    <mergeCell ref="BA103:BA106"/>
    <mergeCell ref="BC111:BC114"/>
    <mergeCell ref="BB111:BB114"/>
    <mergeCell ref="AW111:AW114"/>
    <mergeCell ref="AY111:AY114"/>
    <mergeCell ref="BD123:BD126"/>
    <mergeCell ref="AY115:AY118"/>
    <mergeCell ref="AW115:AW118"/>
    <mergeCell ref="AW107:AW110"/>
    <mergeCell ref="AY107:AY110"/>
    <mergeCell ref="AZ107:AZ110"/>
    <mergeCell ref="AZ111:AZ114"/>
    <mergeCell ref="BD107:BD110"/>
    <mergeCell ref="BD111:BD114"/>
    <mergeCell ref="BD115:BD118"/>
    <mergeCell ref="BD119:BD122"/>
    <mergeCell ref="BC107:BC110"/>
    <mergeCell ref="AW75:AW78"/>
    <mergeCell ref="AV63:AV66"/>
    <mergeCell ref="AX99:AX102"/>
    <mergeCell ref="BA91:BA94"/>
    <mergeCell ref="BA95:BA98"/>
    <mergeCell ref="AW103:AW106"/>
    <mergeCell ref="BA23:BA26"/>
    <mergeCell ref="BB23:BB26"/>
    <mergeCell ref="BD103:BD106"/>
    <mergeCell ref="AV103:AV106"/>
    <mergeCell ref="AW47:AW50"/>
    <mergeCell ref="AX47:AX50"/>
    <mergeCell ref="AX67:AX70"/>
    <mergeCell ref="AX71:AX74"/>
    <mergeCell ref="AX55:AX58"/>
    <mergeCell ref="AX59:AX62"/>
    <mergeCell ref="AV51:AV54"/>
    <mergeCell ref="AW51:AW54"/>
    <mergeCell ref="AX51:AX54"/>
    <mergeCell ref="AV71:AV74"/>
    <mergeCell ref="AV55:AV58"/>
    <mergeCell ref="AW55:AW58"/>
    <mergeCell ref="AY51:AY54"/>
    <mergeCell ref="AY55:AY58"/>
    <mergeCell ref="BF39:BF42"/>
    <mergeCell ref="C39:C42"/>
    <mergeCell ref="AL39:AL42"/>
    <mergeCell ref="AV39:AV42"/>
    <mergeCell ref="AW39:AW42"/>
    <mergeCell ref="AX39:AX42"/>
    <mergeCell ref="AY39:AY42"/>
    <mergeCell ref="AZ39:AZ42"/>
    <mergeCell ref="BA39:BA42"/>
    <mergeCell ref="BB39:BB42"/>
    <mergeCell ref="BE39:BE42"/>
    <mergeCell ref="C83:C86"/>
    <mergeCell ref="AL83:AL86"/>
    <mergeCell ref="C87:C90"/>
    <mergeCell ref="AL87:AL90"/>
    <mergeCell ref="AY87:AY90"/>
    <mergeCell ref="C103:C106"/>
    <mergeCell ref="BB99:BB102"/>
    <mergeCell ref="BC99:BC102"/>
    <mergeCell ref="AZ79:AZ82"/>
    <mergeCell ref="AY103:AY106"/>
    <mergeCell ref="C91:C94"/>
    <mergeCell ref="AY91:AY94"/>
    <mergeCell ref="BE19:BE22"/>
    <mergeCell ref="BF19:BF22"/>
    <mergeCell ref="C23:C26"/>
    <mergeCell ref="AL23:AL26"/>
    <mergeCell ref="AV23:AV26"/>
    <mergeCell ref="AW23:AW26"/>
    <mergeCell ref="AX23:AX26"/>
    <mergeCell ref="AY23:AY26"/>
    <mergeCell ref="AZ23:AZ26"/>
    <mergeCell ref="BD23:BD26"/>
    <mergeCell ref="C19:C22"/>
    <mergeCell ref="AL19:AL22"/>
    <mergeCell ref="AV19:AV22"/>
    <mergeCell ref="AW19:AW22"/>
    <mergeCell ref="AX19:AX22"/>
    <mergeCell ref="AY19:AY22"/>
    <mergeCell ref="AZ19:AZ22"/>
    <mergeCell ref="BA19:BA22"/>
    <mergeCell ref="BB19:BB22"/>
    <mergeCell ref="BE15:BE18"/>
    <mergeCell ref="BF15:BF18"/>
    <mergeCell ref="C11:C14"/>
    <mergeCell ref="AL11:AL14"/>
    <mergeCell ref="AV11:AV14"/>
    <mergeCell ref="AW11:AW14"/>
    <mergeCell ref="AX11:AX14"/>
    <mergeCell ref="AY11:AY14"/>
    <mergeCell ref="AZ11:AZ14"/>
    <mergeCell ref="BA11:BA14"/>
    <mergeCell ref="BB11:BB14"/>
    <mergeCell ref="BC11:BC14"/>
    <mergeCell ref="BD11:BD14"/>
    <mergeCell ref="BE11:BE14"/>
    <mergeCell ref="BF11:BF14"/>
    <mergeCell ref="C15:C18"/>
    <mergeCell ref="AL15:AL18"/>
    <mergeCell ref="AV15:AV18"/>
    <mergeCell ref="AW15:AW18"/>
    <mergeCell ref="AX15:AX18"/>
    <mergeCell ref="AY15:AY18"/>
    <mergeCell ref="AZ15:AZ18"/>
    <mergeCell ref="BA15:BA18"/>
    <mergeCell ref="BB15:BB18"/>
    <mergeCell ref="BD7:BD10"/>
    <mergeCell ref="BE7:BE10"/>
    <mergeCell ref="BF7:BF10"/>
    <mergeCell ref="C7:C10"/>
    <mergeCell ref="AL7:AL10"/>
    <mergeCell ref="AV7:AV10"/>
    <mergeCell ref="AW7:AW10"/>
    <mergeCell ref="AX7:AX10"/>
    <mergeCell ref="AY7:AY10"/>
    <mergeCell ref="AZ7:AZ10"/>
    <mergeCell ref="BA7:BA10"/>
    <mergeCell ref="BB7:BB10"/>
  </mergeCells>
  <conditionalFormatting sqref="E3:AI6 E43:AI305">
    <cfRule type="expression" dxfId="163" priority="197">
      <formula>$AJ$1=E$1</formula>
    </cfRule>
    <cfRule type="expression" dxfId="162" priority="202">
      <formula>$AJ$1=E$1</formula>
    </cfRule>
  </conditionalFormatting>
  <conditionalFormatting sqref="E3:AI6 E31:AI345">
    <cfRule type="expression" dxfId="161" priority="196">
      <formula>$AJ$1=E$1</formula>
    </cfRule>
  </conditionalFormatting>
  <conditionalFormatting sqref="E3:AI6">
    <cfRule type="expression" dxfId="160" priority="193">
      <formula>$AJ$1=E$1</formula>
    </cfRule>
  </conditionalFormatting>
  <conditionalFormatting sqref="E3:AI6">
    <cfRule type="expression" dxfId="159" priority="181">
      <formula>$AJ$1=E$1</formula>
    </cfRule>
  </conditionalFormatting>
  <conditionalFormatting sqref="E3:AI6">
    <cfRule type="expression" dxfId="158" priority="163">
      <formula>$AJ$1=E$1</formula>
    </cfRule>
  </conditionalFormatting>
  <conditionalFormatting sqref="E3:AI6">
    <cfRule type="expression" dxfId="157" priority="136">
      <formula>$AJ$1=E$1</formula>
    </cfRule>
  </conditionalFormatting>
  <conditionalFormatting sqref="E3:AI6">
    <cfRule type="expression" dxfId="156" priority="118">
      <formula>$AJ$1=E$1</formula>
    </cfRule>
  </conditionalFormatting>
  <conditionalFormatting sqref="E39:AI42">
    <cfRule type="expression" dxfId="155" priority="112">
      <formula>$AJ$1=E$1</formula>
    </cfRule>
    <cfRule type="expression" dxfId="154" priority="113">
      <formula>$AJ$1=E$1</formula>
    </cfRule>
  </conditionalFormatting>
  <conditionalFormatting sqref="E39:AI42">
    <cfRule type="expression" dxfId="153" priority="111">
      <formula>$AJ$1=E$1</formula>
    </cfRule>
  </conditionalFormatting>
  <conditionalFormatting sqref="E39:AI42">
    <cfRule type="expression" dxfId="152" priority="110">
      <formula>$AJ$1=E$1</formula>
    </cfRule>
  </conditionalFormatting>
  <conditionalFormatting sqref="E3:AI6">
    <cfRule type="expression" dxfId="151" priority="109">
      <formula>$AJ$1=E$1</formula>
    </cfRule>
  </conditionalFormatting>
  <conditionalFormatting sqref="E35:AI38">
    <cfRule type="expression" dxfId="150" priority="76">
      <formula>$AJ$1=E$1</formula>
    </cfRule>
    <cfRule type="expression" dxfId="149" priority="77">
      <formula>$AJ$1=E$1</formula>
    </cfRule>
  </conditionalFormatting>
  <conditionalFormatting sqref="E35:AI38">
    <cfRule type="expression" dxfId="148" priority="75">
      <formula>$AJ$1=E$1</formula>
    </cfRule>
  </conditionalFormatting>
  <conditionalFormatting sqref="E35:AI38">
    <cfRule type="expression" dxfId="147" priority="74">
      <formula>$AJ$1=E$1</formula>
    </cfRule>
  </conditionalFormatting>
  <conditionalFormatting sqref="E3:AI6">
    <cfRule type="expression" dxfId="146" priority="73">
      <formula>$AJ$1=E$1</formula>
    </cfRule>
  </conditionalFormatting>
  <conditionalFormatting sqref="E31:AI34">
    <cfRule type="expression" dxfId="145" priority="67">
      <formula>$AJ$1=E$1</formula>
    </cfRule>
    <cfRule type="expression" dxfId="144" priority="68">
      <formula>$AJ$1=E$1</formula>
    </cfRule>
  </conditionalFormatting>
  <conditionalFormatting sqref="E31:AI34">
    <cfRule type="expression" dxfId="143" priority="66">
      <formula>$AJ$1=E$1</formula>
    </cfRule>
  </conditionalFormatting>
  <conditionalFormatting sqref="E31:AI34">
    <cfRule type="expression" dxfId="142" priority="65">
      <formula>$AJ$1=E$1</formula>
    </cfRule>
  </conditionalFormatting>
  <conditionalFormatting sqref="E27:AI30">
    <cfRule type="expression" dxfId="141" priority="49">
      <formula>$AJ$1=E$1</formula>
    </cfRule>
    <cfRule type="expression" dxfId="140" priority="50">
      <formula>$AJ$1=E$1</formula>
    </cfRule>
  </conditionalFormatting>
  <conditionalFormatting sqref="E27:AI30">
    <cfRule type="expression" dxfId="139" priority="48">
      <formula>$AJ$1=E$1</formula>
    </cfRule>
  </conditionalFormatting>
  <conditionalFormatting sqref="E27:AI30">
    <cfRule type="expression" dxfId="138" priority="47">
      <formula>$AJ$1=E$1</formula>
    </cfRule>
  </conditionalFormatting>
  <conditionalFormatting sqref="E3:AI6 E27:AI345">
    <cfRule type="expression" dxfId="137" priority="46">
      <formula>$AJ$1=E$1</formula>
    </cfRule>
  </conditionalFormatting>
  <conditionalFormatting sqref="E23:AI26">
    <cfRule type="expression" dxfId="136" priority="40">
      <formula>$AJ$1=E$1</formula>
    </cfRule>
    <cfRule type="expression" dxfId="135" priority="41">
      <formula>$AJ$1=E$1</formula>
    </cfRule>
  </conditionalFormatting>
  <conditionalFormatting sqref="E23:AI26">
    <cfRule type="expression" dxfId="134" priority="39">
      <formula>$AJ$1=E$1</formula>
    </cfRule>
  </conditionalFormatting>
  <conditionalFormatting sqref="E23:AI26">
    <cfRule type="expression" dxfId="133" priority="38">
      <formula>$AJ$1=E$1</formula>
    </cfRule>
  </conditionalFormatting>
  <conditionalFormatting sqref="E3:AI6 E23:AI341">
    <cfRule type="expression" dxfId="132" priority="37">
      <formula>$AJ$1=E$1</formula>
    </cfRule>
  </conditionalFormatting>
  <conditionalFormatting sqref="E19:AI22">
    <cfRule type="expression" dxfId="131" priority="31">
      <formula>$AJ$1=E$1</formula>
    </cfRule>
    <cfRule type="expression" dxfId="130" priority="32">
      <formula>$AJ$1=E$1</formula>
    </cfRule>
  </conditionalFormatting>
  <conditionalFormatting sqref="E19:AI22">
    <cfRule type="expression" dxfId="129" priority="30">
      <formula>$AJ$1=E$1</formula>
    </cfRule>
  </conditionalFormatting>
  <conditionalFormatting sqref="E19:AI22">
    <cfRule type="expression" dxfId="128" priority="29">
      <formula>$AJ$1=E$1</formula>
    </cfRule>
  </conditionalFormatting>
  <conditionalFormatting sqref="E3:AI6 E19:AI337">
    <cfRule type="expression" dxfId="127" priority="28">
      <formula>$AJ$1=E$1</formula>
    </cfRule>
  </conditionalFormatting>
  <conditionalFormatting sqref="E15:AI18">
    <cfRule type="expression" dxfId="126" priority="22">
      <formula>$AJ$1=E$1</formula>
    </cfRule>
    <cfRule type="expression" dxfId="125" priority="23">
      <formula>$AJ$1=E$1</formula>
    </cfRule>
  </conditionalFormatting>
  <conditionalFormatting sqref="E15:AI18">
    <cfRule type="expression" dxfId="124" priority="21">
      <formula>$AJ$1=E$1</formula>
    </cfRule>
  </conditionalFormatting>
  <conditionalFormatting sqref="E15:AI18">
    <cfRule type="expression" dxfId="123" priority="20">
      <formula>$AJ$1=E$1</formula>
    </cfRule>
  </conditionalFormatting>
  <conditionalFormatting sqref="E3:AI6 E15:AI333">
    <cfRule type="expression" dxfId="122" priority="19">
      <formula>$AJ$1=E$1</formula>
    </cfRule>
  </conditionalFormatting>
  <conditionalFormatting sqref="E11:AI14">
    <cfRule type="expression" dxfId="121" priority="13">
      <formula>$AJ$1=E$1</formula>
    </cfRule>
    <cfRule type="expression" dxfId="120" priority="14">
      <formula>$AJ$1=E$1</formula>
    </cfRule>
  </conditionalFormatting>
  <conditionalFormatting sqref="E11:AI14">
    <cfRule type="expression" dxfId="119" priority="12">
      <formula>$AJ$1=E$1</formula>
    </cfRule>
  </conditionalFormatting>
  <conditionalFormatting sqref="E11:AI14">
    <cfRule type="expression" dxfId="118" priority="11">
      <formula>$AJ$1=E$1</formula>
    </cfRule>
  </conditionalFormatting>
  <conditionalFormatting sqref="E3:AI6 E11:AI329">
    <cfRule type="expression" dxfId="117" priority="10">
      <formula>$AJ$1=E$1</formula>
    </cfRule>
  </conditionalFormatting>
  <conditionalFormatting sqref="E7:AI10">
    <cfRule type="expression" dxfId="116" priority="4">
      <formula>$AJ$1=E$1</formula>
    </cfRule>
    <cfRule type="expression" dxfId="115" priority="5">
      <formula>$AJ$1=E$1</formula>
    </cfRule>
  </conditionalFormatting>
  <conditionalFormatting sqref="E7:AI10">
    <cfRule type="expression" dxfId="114" priority="3">
      <formula>$AJ$1=E$1</formula>
    </cfRule>
  </conditionalFormatting>
  <conditionalFormatting sqref="E7:AI10">
    <cfRule type="expression" dxfId="113" priority="2">
      <formula>$AJ$1=E$1</formula>
    </cfRule>
  </conditionalFormatting>
  <conditionalFormatting sqref="E3:AI325">
    <cfRule type="expression" dxfId="112" priority="1">
      <formula>$AJ$1=E$1</formula>
    </cfRule>
  </conditionalFormatting>
  <pageMargins left="0.7" right="0.7" top="0.75" bottom="0.75" header="0.3" footer="0.3"/>
  <pageSetup paperSize="9" scale="16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7"/>
  <dimension ref="A1:BN691"/>
  <sheetViews>
    <sheetView workbookViewId="0">
      <selection activeCell="D11" sqref="A11:XFD14"/>
    </sheetView>
  </sheetViews>
  <sheetFormatPr defaultRowHeight="15" x14ac:dyDescent="0.25"/>
  <cols>
    <col min="1" max="1" width="13.7109375" bestFit="1" customWidth="1"/>
    <col min="2" max="2" width="14.28515625" bestFit="1" customWidth="1"/>
  </cols>
  <sheetData>
    <row r="1" spans="1:61" x14ac:dyDescent="0.25">
      <c r="E1" t="s">
        <v>29</v>
      </c>
      <c r="O1" s="23" t="s">
        <v>99</v>
      </c>
      <c r="P1" t="s">
        <v>100</v>
      </c>
      <c r="R1" s="66"/>
      <c r="V1" s="23"/>
      <c r="Y1" s="66"/>
      <c r="AC1" s="23"/>
      <c r="AF1" s="66"/>
      <c r="AJ1" s="23"/>
      <c r="AM1" s="66"/>
      <c r="BE1" s="66"/>
      <c r="BF1" s="66"/>
      <c r="BG1" s="66"/>
      <c r="BH1" s="66"/>
      <c r="BI1" s="66"/>
    </row>
    <row r="2" spans="1:61" ht="15.75" customHeight="1" x14ac:dyDescent="0.25">
      <c r="A2" t="s">
        <v>94</v>
      </c>
      <c r="B2" s="140">
        <v>3.75</v>
      </c>
      <c r="C2">
        <v>1</v>
      </c>
      <c r="E2" t="s">
        <v>30</v>
      </c>
      <c r="O2" s="23"/>
      <c r="R2" s="66"/>
      <c r="V2" s="23"/>
      <c r="Y2" s="66"/>
      <c r="AC2" s="23"/>
      <c r="AF2" s="66"/>
      <c r="AJ2" s="23"/>
      <c r="AM2" s="66"/>
      <c r="BE2" s="66"/>
      <c r="BF2" s="66"/>
      <c r="BG2" s="66"/>
      <c r="BH2" s="66"/>
      <c r="BI2" s="66"/>
    </row>
    <row r="3" spans="1:61" ht="15.75" customHeight="1" x14ac:dyDescent="0.25">
      <c r="A3" t="s">
        <v>95</v>
      </c>
      <c r="B3" s="140">
        <v>7.5</v>
      </c>
      <c r="C3">
        <v>2</v>
      </c>
      <c r="E3" t="s">
        <v>31</v>
      </c>
      <c r="O3" s="23"/>
      <c r="R3" s="66"/>
      <c r="V3" s="23"/>
      <c r="Y3" s="66"/>
      <c r="AC3" s="23"/>
      <c r="AF3" s="66"/>
      <c r="AJ3" s="23"/>
      <c r="AM3" s="66"/>
      <c r="BE3" s="66"/>
      <c r="BF3" s="66"/>
      <c r="BG3" s="66"/>
      <c r="BH3" s="66"/>
      <c r="BI3" s="66"/>
    </row>
    <row r="4" spans="1:61" x14ac:dyDescent="0.25">
      <c r="A4" t="s">
        <v>88</v>
      </c>
      <c r="B4" s="140" t="s">
        <v>36</v>
      </c>
      <c r="C4">
        <v>3</v>
      </c>
      <c r="E4" s="141" t="s">
        <v>96</v>
      </c>
      <c r="O4" s="23"/>
      <c r="R4" s="66"/>
      <c r="V4" s="23"/>
      <c r="Y4" s="66"/>
      <c r="AC4" s="23"/>
      <c r="AF4" s="66"/>
      <c r="AJ4" s="23"/>
      <c r="AM4" s="66"/>
      <c r="BE4" s="66"/>
      <c r="BF4" s="66"/>
      <c r="BG4" s="66"/>
      <c r="BH4" s="66"/>
      <c r="BI4" s="66"/>
    </row>
    <row r="5" spans="1:61" ht="15.75" customHeight="1" x14ac:dyDescent="0.25">
      <c r="A5" t="s">
        <v>89</v>
      </c>
      <c r="B5" s="140" t="s">
        <v>61</v>
      </c>
      <c r="C5">
        <v>4</v>
      </c>
      <c r="E5" t="s">
        <v>34</v>
      </c>
      <c r="O5" s="23"/>
      <c r="R5" s="66"/>
      <c r="V5" s="23"/>
      <c r="Y5" s="66"/>
      <c r="AC5" s="23"/>
      <c r="AF5" s="66"/>
      <c r="AJ5" s="23"/>
      <c r="AM5" s="66"/>
      <c r="BE5" s="66"/>
      <c r="BF5" s="66"/>
      <c r="BG5" s="66"/>
      <c r="BH5" s="66"/>
      <c r="BI5" s="66"/>
    </row>
    <row r="6" spans="1:61" ht="15.75" customHeight="1" x14ac:dyDescent="0.25">
      <c r="A6" t="s">
        <v>91</v>
      </c>
      <c r="B6" s="140" t="s">
        <v>90</v>
      </c>
      <c r="C6">
        <v>5</v>
      </c>
      <c r="E6" t="s">
        <v>63</v>
      </c>
      <c r="O6" s="23"/>
      <c r="R6" s="66"/>
      <c r="V6" s="23"/>
      <c r="Y6" s="66"/>
      <c r="AC6" s="23"/>
      <c r="AF6" s="66"/>
      <c r="AJ6" s="23"/>
      <c r="AM6" s="66"/>
      <c r="BE6" s="66"/>
      <c r="BF6" s="66"/>
      <c r="BG6" s="66"/>
      <c r="BH6" s="66"/>
      <c r="BI6" s="66"/>
    </row>
    <row r="7" spans="1:61" ht="15.75" customHeight="1" x14ac:dyDescent="0.25">
      <c r="A7" t="s">
        <v>93</v>
      </c>
      <c r="B7" s="140" t="s">
        <v>92</v>
      </c>
      <c r="C7">
        <v>6</v>
      </c>
      <c r="E7" t="s">
        <v>64</v>
      </c>
      <c r="O7" s="23"/>
      <c r="R7" s="66"/>
      <c r="V7" s="23"/>
      <c r="Y7" s="66"/>
      <c r="AC7" s="23"/>
      <c r="AF7" s="66"/>
      <c r="AJ7" s="23"/>
      <c r="AM7" s="66"/>
      <c r="BE7" s="66"/>
      <c r="BF7" s="66"/>
      <c r="BG7" s="66"/>
      <c r="BH7" s="66"/>
      <c r="BI7" s="66"/>
    </row>
    <row r="8" spans="1:61" ht="15.75" customHeight="1" x14ac:dyDescent="0.25">
      <c r="A8" t="s">
        <v>73</v>
      </c>
      <c r="B8" s="140" t="s">
        <v>72</v>
      </c>
      <c r="C8">
        <v>14</v>
      </c>
      <c r="O8" s="23"/>
      <c r="R8" s="66"/>
      <c r="V8" s="23"/>
      <c r="Y8" s="66"/>
      <c r="AC8" s="23"/>
      <c r="AF8" s="66"/>
      <c r="AJ8" s="23"/>
      <c r="AM8" s="66"/>
      <c r="BE8" s="66"/>
      <c r="BF8" s="66"/>
      <c r="BG8" s="66"/>
      <c r="BH8" s="66"/>
      <c r="BI8" s="66"/>
    </row>
    <row r="9" spans="1:61" ht="38.25" customHeight="1" x14ac:dyDescent="0.25">
      <c r="A9" s="161" t="s">
        <v>69</v>
      </c>
      <c r="B9" s="162" t="s">
        <v>0</v>
      </c>
      <c r="C9" s="163" t="s">
        <v>1</v>
      </c>
      <c r="D9" s="161"/>
      <c r="E9" s="164" t="str">
        <f>TEXT(WEEKDAY(DATE($D$2,$C$2,E10),1),"gggg")</f>
        <v>Pazar</v>
      </c>
      <c r="F9" s="164" t="str">
        <f t="shared" ref="F9:AI9" si="0">TEXT(WEEKDAY(DATE($D$2,$C$2,F10),1),"gggg")</f>
        <v>Pazartesi</v>
      </c>
      <c r="G9" s="164" t="str">
        <f t="shared" si="0"/>
        <v>Salı</v>
      </c>
      <c r="H9" s="164" t="str">
        <f t="shared" si="0"/>
        <v>Çarşamba</v>
      </c>
      <c r="I9" s="164" t="str">
        <f t="shared" si="0"/>
        <v>Perşembe</v>
      </c>
      <c r="J9" s="164" t="str">
        <f t="shared" si="0"/>
        <v>Cuma</v>
      </c>
      <c r="K9" s="164" t="str">
        <f t="shared" si="0"/>
        <v>Cumartesi</v>
      </c>
      <c r="L9" s="164" t="str">
        <f t="shared" si="0"/>
        <v>Pazar</v>
      </c>
      <c r="M9" s="164" t="str">
        <f t="shared" si="0"/>
        <v>Pazartesi</v>
      </c>
      <c r="N9" s="164" t="str">
        <f t="shared" si="0"/>
        <v>Salı</v>
      </c>
      <c r="O9" s="164" t="str">
        <f t="shared" si="0"/>
        <v>Çarşamba</v>
      </c>
      <c r="P9" s="164" t="str">
        <f t="shared" si="0"/>
        <v>Perşembe</v>
      </c>
      <c r="Q9" s="164" t="str">
        <f t="shared" si="0"/>
        <v>Cuma</v>
      </c>
      <c r="R9" s="164" t="str">
        <f t="shared" si="0"/>
        <v>Cumartesi</v>
      </c>
      <c r="S9" s="164" t="str">
        <f t="shared" si="0"/>
        <v>Pazar</v>
      </c>
      <c r="T9" s="164" t="str">
        <f t="shared" si="0"/>
        <v>Pazartesi</v>
      </c>
      <c r="U9" s="164" t="str">
        <f t="shared" si="0"/>
        <v>Salı</v>
      </c>
      <c r="V9" s="164" t="str">
        <f t="shared" si="0"/>
        <v>Çarşamba</v>
      </c>
      <c r="W9" s="164" t="str">
        <f t="shared" si="0"/>
        <v>Perşembe</v>
      </c>
      <c r="X9" s="164" t="str">
        <f t="shared" si="0"/>
        <v>Cuma</v>
      </c>
      <c r="Y9" s="164" t="str">
        <f t="shared" si="0"/>
        <v>Cumartesi</v>
      </c>
      <c r="Z9" s="164" t="str">
        <f t="shared" si="0"/>
        <v>Pazar</v>
      </c>
      <c r="AA9" s="164" t="str">
        <f t="shared" si="0"/>
        <v>Pazartesi</v>
      </c>
      <c r="AB9" s="164" t="str">
        <f t="shared" si="0"/>
        <v>Salı</v>
      </c>
      <c r="AC9" s="164" t="str">
        <f t="shared" si="0"/>
        <v>Çarşamba</v>
      </c>
      <c r="AD9" s="164" t="str">
        <f t="shared" si="0"/>
        <v>Perşembe</v>
      </c>
      <c r="AE9" s="164" t="str">
        <f t="shared" si="0"/>
        <v>Cuma</v>
      </c>
      <c r="AF9" s="164" t="str">
        <f t="shared" si="0"/>
        <v>Cumartesi</v>
      </c>
      <c r="AG9" s="164" t="str">
        <f t="shared" si="0"/>
        <v>Pazar</v>
      </c>
      <c r="AH9" s="164" t="str">
        <f t="shared" si="0"/>
        <v>Pazartesi</v>
      </c>
      <c r="AI9" s="164" t="str">
        <f t="shared" si="0"/>
        <v>Salı</v>
      </c>
      <c r="AJ9" s="523" t="s">
        <v>8</v>
      </c>
      <c r="AK9" s="523"/>
      <c r="AL9" s="165" t="s">
        <v>9</v>
      </c>
      <c r="AM9" s="66"/>
      <c r="BE9" s="66"/>
      <c r="BF9" s="66"/>
      <c r="BG9" s="66"/>
      <c r="BH9" s="66"/>
      <c r="BI9" s="66"/>
    </row>
    <row r="10" spans="1:61" ht="15.75" thickBot="1" x14ac:dyDescent="0.3">
      <c r="A10" s="166" t="s">
        <v>23</v>
      </c>
      <c r="B10" s="168">
        <v>45231</v>
      </c>
      <c r="C10" s="169">
        <f>MONTH(B10)</f>
        <v>11</v>
      </c>
      <c r="D10" s="170">
        <f>YEAR(B10)</f>
        <v>2023</v>
      </c>
      <c r="E10" s="171">
        <v>1</v>
      </c>
      <c r="F10" s="171">
        <v>2</v>
      </c>
      <c r="G10" s="171">
        <v>3</v>
      </c>
      <c r="H10" s="171">
        <v>4</v>
      </c>
      <c r="I10" s="167">
        <v>5</v>
      </c>
      <c r="J10" s="167">
        <v>6</v>
      </c>
      <c r="K10" s="167">
        <v>7</v>
      </c>
      <c r="L10" s="167">
        <v>8</v>
      </c>
      <c r="M10" s="167">
        <v>9</v>
      </c>
      <c r="N10" s="167">
        <v>10</v>
      </c>
      <c r="O10" s="167">
        <v>11</v>
      </c>
      <c r="P10" s="167">
        <v>12</v>
      </c>
      <c r="Q10" s="167">
        <v>13</v>
      </c>
      <c r="R10" s="167">
        <v>14</v>
      </c>
      <c r="S10" s="167">
        <v>15</v>
      </c>
      <c r="T10" s="167">
        <v>16</v>
      </c>
      <c r="U10" s="167">
        <v>17</v>
      </c>
      <c r="V10" s="167">
        <v>18</v>
      </c>
      <c r="W10" s="167">
        <v>19</v>
      </c>
      <c r="X10" s="167">
        <v>20</v>
      </c>
      <c r="Y10" s="167">
        <v>21</v>
      </c>
      <c r="Z10" s="167">
        <v>22</v>
      </c>
      <c r="AA10" s="167">
        <v>23</v>
      </c>
      <c r="AB10" s="167">
        <v>24</v>
      </c>
      <c r="AC10" s="167">
        <v>25</v>
      </c>
      <c r="AD10" s="167">
        <v>26</v>
      </c>
      <c r="AE10" s="167">
        <v>27</v>
      </c>
      <c r="AF10" s="167">
        <v>28</v>
      </c>
      <c r="AG10" s="167">
        <v>29</v>
      </c>
      <c r="AH10" s="167">
        <v>30</v>
      </c>
      <c r="AI10" s="167">
        <v>31</v>
      </c>
      <c r="AJ10" s="524" t="s">
        <v>24</v>
      </c>
      <c r="AK10" s="524"/>
      <c r="AL10" s="171"/>
      <c r="AM10" s="66"/>
      <c r="BE10" s="66"/>
      <c r="BF10" s="66"/>
      <c r="BG10" s="66"/>
      <c r="BH10" s="66"/>
      <c r="BI10" s="66"/>
    </row>
    <row r="11" spans="1:61" s="178" customFormat="1" ht="16.5" customHeight="1" thickTop="1" thickBot="1" x14ac:dyDescent="0.3">
      <c r="A11" s="174" t="s">
        <v>107</v>
      </c>
      <c r="B11" s="222">
        <v>24000</v>
      </c>
      <c r="C11" s="432">
        <f>B11/225</f>
        <v>106.66666666666667</v>
      </c>
      <c r="D11" s="181" t="s">
        <v>25</v>
      </c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101"/>
      <c r="R11" s="60"/>
      <c r="S11" s="60"/>
      <c r="T11" s="60"/>
      <c r="U11" s="60"/>
      <c r="V11" s="60"/>
      <c r="W11" s="60"/>
      <c r="X11" s="60"/>
      <c r="Y11" s="60"/>
      <c r="Z11" s="60"/>
      <c r="AA11" s="101"/>
      <c r="AB11" s="101"/>
      <c r="AC11" s="101"/>
      <c r="AD11" s="60"/>
      <c r="AE11" s="60"/>
      <c r="AF11" s="60"/>
      <c r="AG11" s="60"/>
      <c r="AH11" s="60"/>
      <c r="AI11" s="60"/>
      <c r="AJ11" s="179"/>
      <c r="AK11" s="179">
        <f>COUNTIF(E11:AI11,"&gt;0")</f>
        <v>0</v>
      </c>
      <c r="AL11" s="508"/>
      <c r="AM11" s="205">
        <f>SUM(E11:AI11)/7.5</f>
        <v>0</v>
      </c>
      <c r="AN11" s="205">
        <f>COUNTIF(E11:AI11,"B")</f>
        <v>0</v>
      </c>
      <c r="AO11" s="205">
        <f>COUNTIF(E11:AI11,"h")</f>
        <v>0</v>
      </c>
      <c r="AP11" s="205">
        <f>COUNTIF(E11:AI11,"ik")</f>
        <v>0</v>
      </c>
      <c r="AQ11" s="205">
        <f>COUNTIF(E11:AI11,"İZ")</f>
        <v>0</v>
      </c>
      <c r="AR11" s="205">
        <f>COUNTIF(E11:AI11,"R")</f>
        <v>0</v>
      </c>
      <c r="AS11" s="205">
        <f>COUNTIF(E11:AI11,"0")</f>
        <v>0</v>
      </c>
      <c r="AT11" s="205">
        <f>IF((AM11+AN11+AO11+AP11+AQ11)&gt;30,30,(AM11+AN11+AO11+AP11+AQ11))</f>
        <v>0</v>
      </c>
      <c r="AU11" s="205">
        <f>(AT11)*C11*7.5</f>
        <v>0</v>
      </c>
      <c r="AV11" s="511">
        <f t="shared" ref="AV11" si="1">IF(B12="CEMRE",SUM(AU11:AU13),0)</f>
        <v>0</v>
      </c>
      <c r="AW11" s="513">
        <f>IF(B12="SEFİNE",SUM(AU11:AU13),0)</f>
        <v>0</v>
      </c>
      <c r="AX11" s="516">
        <f t="shared" ref="AX11" si="2">IF(B12="TERSAN",SUM(AU11:AU13),0)</f>
        <v>0</v>
      </c>
      <c r="AY11" s="499"/>
      <c r="AZ11" s="499"/>
      <c r="BA11" s="499"/>
      <c r="BB11" s="499"/>
      <c r="BC11" s="499"/>
      <c r="BD11" s="499"/>
      <c r="BE11" s="502"/>
      <c r="BF11" s="505">
        <f t="shared" ref="BF11" si="3">(AV11+AW11+AX11)-(AY11+AZ11+BA11)-(BB11+BC11)+BE11-(BD11)</f>
        <v>0</v>
      </c>
    </row>
    <row r="12" spans="1:61" s="178" customFormat="1" ht="15.75" thickTop="1" x14ac:dyDescent="0.25">
      <c r="A12" s="175"/>
      <c r="B12" s="223" t="s">
        <v>134</v>
      </c>
      <c r="C12" s="433"/>
      <c r="D12" s="211" t="s">
        <v>26</v>
      </c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7"/>
      <c r="AH12" s="228"/>
      <c r="AI12" s="229"/>
      <c r="AJ12" s="192"/>
      <c r="AK12" s="179">
        <f>COUNTIF(E12:AI12,"&gt;7")</f>
        <v>0</v>
      </c>
      <c r="AL12" s="509"/>
      <c r="AM12" s="206">
        <f>SUM(E12:AI12)</f>
        <v>0</v>
      </c>
      <c r="AN12" s="206"/>
      <c r="AO12" s="206"/>
      <c r="AP12" s="206"/>
      <c r="AQ12" s="206"/>
      <c r="AR12" s="206"/>
      <c r="AS12" s="206"/>
      <c r="AT12" s="206">
        <f>AM12*1.5</f>
        <v>0</v>
      </c>
      <c r="AU12" s="206">
        <f>AM12*C11*1.5</f>
        <v>0</v>
      </c>
      <c r="AV12" s="511"/>
      <c r="AW12" s="514"/>
      <c r="AX12" s="516"/>
      <c r="AY12" s="500"/>
      <c r="AZ12" s="500"/>
      <c r="BA12" s="500"/>
      <c r="BB12" s="500"/>
      <c r="BC12" s="500"/>
      <c r="BD12" s="500"/>
      <c r="BE12" s="503"/>
      <c r="BF12" s="506"/>
    </row>
    <row r="13" spans="1:61" s="178" customFormat="1" ht="15.75" customHeight="1" x14ac:dyDescent="0.25">
      <c r="A13" s="175"/>
      <c r="B13" s="223"/>
      <c r="C13" s="433"/>
      <c r="D13" s="212" t="s">
        <v>27</v>
      </c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1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2"/>
      <c r="AI13" s="233"/>
      <c r="AJ13" s="193"/>
      <c r="AK13" s="207"/>
      <c r="AL13" s="509"/>
      <c r="AM13" s="206">
        <f>SUM(E13:AI13)</f>
        <v>0</v>
      </c>
      <c r="AN13" s="208"/>
      <c r="AO13" s="208"/>
      <c r="AP13" s="208"/>
      <c r="AQ13" s="208"/>
      <c r="AR13" s="208"/>
      <c r="AS13" s="208"/>
      <c r="AT13" s="206">
        <f>AM13*2</f>
        <v>0</v>
      </c>
      <c r="AU13" s="208">
        <f>AM13*C11*2</f>
        <v>0</v>
      </c>
      <c r="AV13" s="511"/>
      <c r="AW13" s="514"/>
      <c r="AX13" s="516"/>
      <c r="AY13" s="500"/>
      <c r="AZ13" s="500"/>
      <c r="BA13" s="500"/>
      <c r="BB13" s="500"/>
      <c r="BC13" s="500"/>
      <c r="BD13" s="500"/>
      <c r="BE13" s="503"/>
      <c r="BF13" s="506"/>
    </row>
    <row r="14" spans="1:61" s="178" customFormat="1" ht="15.75" thickBot="1" x14ac:dyDescent="0.3">
      <c r="A14" s="176"/>
      <c r="B14" s="223"/>
      <c r="C14" s="434"/>
      <c r="D14" s="182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244"/>
      <c r="AH14" s="63"/>
      <c r="AI14" s="63"/>
      <c r="AJ14" s="194" t="s">
        <v>28</v>
      </c>
      <c r="AK14" s="180">
        <f>AK11+AK12</f>
        <v>0</v>
      </c>
      <c r="AL14" s="510"/>
      <c r="AM14" s="209"/>
      <c r="AN14" s="209"/>
      <c r="AO14" s="209"/>
      <c r="AP14" s="209"/>
      <c r="AQ14" s="180"/>
      <c r="AR14" s="209"/>
      <c r="AS14" s="209"/>
      <c r="AT14" s="209"/>
      <c r="AU14" s="209"/>
      <c r="AV14" s="512"/>
      <c r="AW14" s="515"/>
      <c r="AX14" s="517"/>
      <c r="AY14" s="501"/>
      <c r="AZ14" s="501"/>
      <c r="BA14" s="501"/>
      <c r="BB14" s="501"/>
      <c r="BC14" s="501"/>
      <c r="BD14" s="501"/>
      <c r="BE14" s="504"/>
      <c r="BF14" s="507"/>
    </row>
    <row r="15" spans="1:61" ht="16.5" customHeight="1" thickTop="1" x14ac:dyDescent="0.25">
      <c r="B15" s="224"/>
      <c r="O15" s="23"/>
      <c r="R15" s="66"/>
      <c r="V15" s="23"/>
      <c r="Y15" s="66"/>
      <c r="AC15" s="23"/>
      <c r="AF15" s="66"/>
      <c r="AJ15" s="23"/>
      <c r="AM15" s="66"/>
      <c r="BE15" s="66"/>
      <c r="BF15" s="66"/>
      <c r="BG15" s="66"/>
      <c r="BH15" s="66"/>
      <c r="BI15" s="66"/>
    </row>
    <row r="16" spans="1:61" x14ac:dyDescent="0.25">
      <c r="O16" s="23"/>
      <c r="R16" s="66"/>
      <c r="V16" s="23"/>
      <c r="Y16" s="66"/>
      <c r="AC16" s="23"/>
      <c r="AF16" s="66"/>
      <c r="AJ16" s="23"/>
      <c r="AM16" s="66"/>
      <c r="BE16" s="66"/>
      <c r="BF16" s="66"/>
      <c r="BG16" s="66"/>
      <c r="BH16" s="66"/>
      <c r="BI16" s="66"/>
    </row>
    <row r="17" spans="2:61" x14ac:dyDescent="0.25">
      <c r="O17" s="23"/>
      <c r="R17" s="66"/>
      <c r="V17" s="23"/>
      <c r="Y17" s="66"/>
      <c r="AC17" s="23"/>
      <c r="AF17" s="66"/>
      <c r="AJ17" s="23"/>
      <c r="AM17" s="66"/>
      <c r="BE17" s="66"/>
      <c r="BF17" s="66"/>
      <c r="BG17" s="66"/>
      <c r="BH17" s="66"/>
      <c r="BI17" s="66"/>
    </row>
    <row r="18" spans="2:61" x14ac:dyDescent="0.25">
      <c r="O18" s="23"/>
      <c r="R18" s="66"/>
      <c r="V18" s="23"/>
      <c r="Y18" s="66"/>
      <c r="AC18" s="23"/>
      <c r="AF18" s="66"/>
      <c r="AJ18" s="23"/>
      <c r="AM18" s="66"/>
      <c r="BE18" s="66"/>
      <c r="BF18" s="66"/>
      <c r="BG18" s="66"/>
      <c r="BH18" s="66"/>
      <c r="BI18" s="66"/>
    </row>
    <row r="19" spans="2:61" ht="16.5" customHeight="1" x14ac:dyDescent="0.25">
      <c r="O19" s="23"/>
      <c r="R19" s="66"/>
      <c r="V19" s="23"/>
      <c r="Y19" s="66"/>
      <c r="AC19" s="23"/>
      <c r="AF19" s="66"/>
      <c r="AJ19" s="23"/>
      <c r="AM19" s="66"/>
      <c r="BE19" s="66"/>
      <c r="BF19" s="66"/>
      <c r="BG19" s="66"/>
      <c r="BH19" s="66"/>
      <c r="BI19" s="66"/>
    </row>
    <row r="20" spans="2:61" x14ac:dyDescent="0.25">
      <c r="B20" s="226"/>
      <c r="O20" s="23"/>
      <c r="R20" s="66"/>
      <c r="V20" s="23"/>
      <c r="Y20" s="66"/>
      <c r="AC20" s="23"/>
      <c r="AF20" s="66"/>
      <c r="AJ20" s="23"/>
      <c r="AM20" s="66"/>
      <c r="BE20" s="66"/>
      <c r="BF20" s="66"/>
      <c r="BG20" s="66"/>
      <c r="BH20" s="66"/>
      <c r="BI20" s="66"/>
    </row>
    <row r="21" spans="2:61" x14ac:dyDescent="0.25">
      <c r="O21" s="23"/>
      <c r="R21" s="66"/>
      <c r="V21" s="23"/>
      <c r="Y21" s="66"/>
      <c r="AC21" s="23"/>
      <c r="AF21" s="66"/>
      <c r="AJ21" s="23"/>
      <c r="AM21" s="66"/>
      <c r="BE21" s="66"/>
      <c r="BF21" s="66"/>
      <c r="BG21" s="66"/>
      <c r="BH21" s="66"/>
      <c r="BI21" s="66"/>
    </row>
    <row r="22" spans="2:61" x14ac:dyDescent="0.25">
      <c r="F22" s="226"/>
      <c r="O22" s="23"/>
      <c r="R22" s="66"/>
      <c r="V22" s="23"/>
      <c r="Y22" s="66"/>
      <c r="AC22" s="23"/>
      <c r="AF22" s="66"/>
      <c r="AJ22" s="23"/>
      <c r="AM22" s="66"/>
      <c r="BE22" s="66"/>
      <c r="BF22" s="66"/>
      <c r="BG22" s="66"/>
      <c r="BH22" s="66"/>
      <c r="BI22" s="66"/>
    </row>
    <row r="23" spans="2:61" ht="16.5" customHeight="1" x14ac:dyDescent="0.25">
      <c r="O23" s="23"/>
      <c r="R23" s="66"/>
      <c r="V23" s="23"/>
      <c r="Y23" s="66"/>
      <c r="AC23" s="23"/>
      <c r="AF23" s="66"/>
      <c r="AJ23" s="23"/>
      <c r="AM23" s="66"/>
      <c r="BE23" s="66"/>
      <c r="BF23" s="66"/>
      <c r="BG23" s="66"/>
      <c r="BH23" s="66"/>
      <c r="BI23" s="66"/>
    </row>
    <row r="24" spans="2:61" x14ac:dyDescent="0.25">
      <c r="O24" s="23"/>
      <c r="R24" s="66"/>
      <c r="V24" s="23"/>
      <c r="Y24" s="66"/>
      <c r="AC24" s="23"/>
      <c r="AF24" s="66"/>
      <c r="AJ24" s="23"/>
      <c r="AM24" s="66"/>
      <c r="BE24" s="66"/>
      <c r="BF24" s="66"/>
      <c r="BG24" s="66"/>
      <c r="BH24" s="66"/>
      <c r="BI24" s="66"/>
    </row>
    <row r="25" spans="2:61" x14ac:dyDescent="0.25">
      <c r="O25" s="23"/>
      <c r="R25" s="66"/>
      <c r="V25" s="23"/>
      <c r="Y25" s="66"/>
      <c r="AC25" s="23"/>
      <c r="AF25" s="66"/>
      <c r="AJ25" s="23"/>
      <c r="AM25" s="66"/>
      <c r="BE25" s="66"/>
      <c r="BF25" s="66"/>
      <c r="BG25" s="66"/>
      <c r="BH25" s="66"/>
      <c r="BI25" s="66"/>
    </row>
    <row r="26" spans="2:61" x14ac:dyDescent="0.25">
      <c r="O26" s="23"/>
      <c r="R26" s="66"/>
      <c r="V26" s="23"/>
      <c r="Y26" s="66"/>
      <c r="AC26" s="23"/>
      <c r="AF26" s="66"/>
      <c r="AJ26" s="23"/>
      <c r="AM26" s="66"/>
      <c r="BE26" s="66"/>
      <c r="BF26" s="66"/>
      <c r="BG26" s="66"/>
      <c r="BH26" s="66"/>
      <c r="BI26" s="66"/>
    </row>
    <row r="27" spans="2:61" ht="16.5" customHeight="1" x14ac:dyDescent="0.25">
      <c r="O27" s="23"/>
      <c r="R27" s="66"/>
      <c r="V27" s="23"/>
      <c r="Y27" s="66"/>
      <c r="AC27" s="23"/>
      <c r="AF27" s="66"/>
      <c r="AJ27" s="23"/>
      <c r="AM27" s="66"/>
      <c r="BE27" s="66"/>
      <c r="BF27" s="66"/>
      <c r="BG27" s="66"/>
      <c r="BH27" s="66"/>
      <c r="BI27" s="66"/>
    </row>
    <row r="28" spans="2:61" x14ac:dyDescent="0.25">
      <c r="O28" s="23"/>
      <c r="R28" s="66"/>
      <c r="V28" s="23"/>
      <c r="Y28" s="66"/>
      <c r="AC28" s="23"/>
      <c r="AF28" s="66"/>
      <c r="AJ28" s="23"/>
      <c r="AM28" s="66"/>
      <c r="BE28" s="66"/>
      <c r="BF28" s="66"/>
      <c r="BG28" s="66"/>
      <c r="BH28" s="66"/>
      <c r="BI28" s="66"/>
    </row>
    <row r="29" spans="2:61" x14ac:dyDescent="0.25">
      <c r="O29" s="23"/>
      <c r="R29" s="66"/>
      <c r="V29" s="23"/>
      <c r="Y29" s="66"/>
      <c r="AC29" s="23"/>
      <c r="AF29" s="66"/>
      <c r="AJ29" s="23"/>
      <c r="AM29" s="66"/>
      <c r="BE29" s="66"/>
      <c r="BF29" s="66"/>
      <c r="BG29" s="66"/>
      <c r="BH29" s="66"/>
      <c r="BI29" s="66"/>
    </row>
    <row r="30" spans="2:61" x14ac:dyDescent="0.25">
      <c r="O30" s="23"/>
      <c r="R30" s="66"/>
      <c r="V30" s="23"/>
      <c r="Y30" s="66"/>
      <c r="AC30" s="23"/>
      <c r="AF30" s="66"/>
      <c r="AJ30" s="23"/>
      <c r="AM30" s="66"/>
      <c r="BE30" s="66"/>
      <c r="BF30" s="66"/>
      <c r="BG30" s="66"/>
      <c r="BH30" s="66"/>
      <c r="BI30" s="66"/>
    </row>
    <row r="31" spans="2:61" ht="16.5" customHeight="1" x14ac:dyDescent="0.25">
      <c r="O31" s="23"/>
      <c r="R31" s="66"/>
      <c r="V31" s="23"/>
      <c r="Y31" s="66"/>
      <c r="AC31" s="23"/>
      <c r="AF31" s="66"/>
      <c r="AJ31" s="23"/>
      <c r="AM31" s="66"/>
      <c r="BE31" s="66"/>
      <c r="BF31" s="66"/>
      <c r="BG31" s="66"/>
      <c r="BH31" s="66"/>
      <c r="BI31" s="66"/>
    </row>
    <row r="32" spans="2:61" x14ac:dyDescent="0.25">
      <c r="O32" s="23"/>
      <c r="R32" s="66"/>
      <c r="V32" s="23"/>
      <c r="Y32" s="66"/>
      <c r="AC32" s="23"/>
      <c r="AF32" s="66"/>
      <c r="AJ32" s="23"/>
      <c r="AM32" s="66"/>
      <c r="BE32" s="66"/>
      <c r="BF32" s="66"/>
      <c r="BG32" s="66"/>
      <c r="BH32" s="66"/>
      <c r="BI32" s="66"/>
    </row>
    <row r="33" spans="15:61" x14ac:dyDescent="0.25">
      <c r="O33" s="23"/>
      <c r="R33" s="66"/>
      <c r="V33" s="23"/>
      <c r="Y33" s="66"/>
      <c r="AC33" s="23"/>
      <c r="AF33" s="66"/>
      <c r="AJ33" s="23"/>
      <c r="AM33" s="66"/>
      <c r="BE33" s="66"/>
      <c r="BF33" s="66"/>
      <c r="BG33" s="66"/>
      <c r="BH33" s="66"/>
      <c r="BI33" s="66"/>
    </row>
    <row r="34" spans="15:61" x14ac:dyDescent="0.25">
      <c r="O34" s="23"/>
      <c r="R34" s="66"/>
      <c r="V34" s="23"/>
      <c r="Y34" s="66"/>
      <c r="AC34" s="23"/>
      <c r="AF34" s="66"/>
      <c r="AJ34" s="23"/>
      <c r="AM34" s="66"/>
      <c r="BE34" s="66"/>
      <c r="BF34" s="66"/>
      <c r="BG34" s="66"/>
      <c r="BH34" s="66"/>
      <c r="BI34" s="66"/>
    </row>
    <row r="35" spans="15:61" ht="16.5" customHeight="1" x14ac:dyDescent="0.25">
      <c r="O35" s="23"/>
      <c r="R35" s="66"/>
      <c r="V35" s="23"/>
      <c r="Y35" s="66"/>
      <c r="AC35" s="23"/>
      <c r="AF35" s="66"/>
      <c r="AJ35" s="23"/>
      <c r="AM35" s="66"/>
      <c r="BE35" s="66"/>
      <c r="BF35" s="66"/>
      <c r="BG35" s="66"/>
      <c r="BH35" s="66"/>
      <c r="BI35" s="66"/>
    </row>
    <row r="36" spans="15:61" x14ac:dyDescent="0.25">
      <c r="O36" s="23"/>
      <c r="R36" s="66"/>
      <c r="V36" s="23"/>
      <c r="Y36" s="66"/>
      <c r="AC36" s="23"/>
      <c r="AF36" s="66"/>
      <c r="AJ36" s="23"/>
      <c r="AM36" s="66"/>
      <c r="BE36" s="66"/>
      <c r="BF36" s="66"/>
      <c r="BG36" s="66"/>
      <c r="BH36" s="66"/>
      <c r="BI36" s="66"/>
    </row>
    <row r="37" spans="15:61" x14ac:dyDescent="0.25">
      <c r="O37" s="23"/>
      <c r="R37" s="66"/>
      <c r="V37" s="23"/>
      <c r="Y37" s="66"/>
      <c r="AC37" s="23"/>
      <c r="AF37" s="66"/>
      <c r="AJ37" s="23"/>
      <c r="AM37" s="66"/>
      <c r="BE37" s="66"/>
      <c r="BF37" s="66"/>
      <c r="BG37" s="66"/>
      <c r="BH37" s="66"/>
      <c r="BI37" s="66"/>
    </row>
    <row r="38" spans="15:61" x14ac:dyDescent="0.25">
      <c r="O38" s="23"/>
      <c r="R38" s="66"/>
      <c r="V38" s="23"/>
      <c r="Y38" s="66"/>
      <c r="AC38" s="23"/>
      <c r="AF38" s="66"/>
      <c r="AJ38" s="23"/>
      <c r="AM38" s="66"/>
      <c r="BE38" s="66"/>
      <c r="BF38" s="66"/>
      <c r="BG38" s="66"/>
      <c r="BH38" s="66"/>
      <c r="BI38" s="66"/>
    </row>
    <row r="39" spans="15:61" ht="16.5" customHeight="1" x14ac:dyDescent="0.25">
      <c r="O39" s="23"/>
      <c r="R39" s="66"/>
      <c r="V39" s="23"/>
      <c r="Y39" s="66"/>
      <c r="AC39" s="23"/>
      <c r="AF39" s="66"/>
      <c r="AJ39" s="23"/>
      <c r="AM39" s="66"/>
      <c r="BE39" s="66"/>
      <c r="BF39" s="66"/>
      <c r="BG39" s="66"/>
      <c r="BH39" s="66"/>
      <c r="BI39" s="66"/>
    </row>
    <row r="40" spans="15:61" x14ac:dyDescent="0.25">
      <c r="O40" s="23"/>
      <c r="R40" s="66"/>
      <c r="V40" s="23"/>
      <c r="Y40" s="66"/>
      <c r="AC40" s="23"/>
      <c r="AF40" s="66"/>
      <c r="AJ40" s="23"/>
      <c r="AM40" s="66"/>
      <c r="BE40" s="66"/>
      <c r="BF40" s="66"/>
      <c r="BG40" s="66"/>
      <c r="BH40" s="66"/>
      <c r="BI40" s="66"/>
    </row>
    <row r="41" spans="15:61" x14ac:dyDescent="0.25">
      <c r="O41" s="23"/>
      <c r="R41" s="66"/>
      <c r="V41" s="23"/>
      <c r="Y41" s="66"/>
      <c r="AC41" s="23"/>
      <c r="AF41" s="66"/>
      <c r="AJ41" s="23"/>
      <c r="AM41" s="66"/>
      <c r="BE41" s="66"/>
      <c r="BF41" s="66"/>
      <c r="BG41" s="66"/>
      <c r="BH41" s="66"/>
      <c r="BI41" s="66"/>
    </row>
    <row r="42" spans="15:61" x14ac:dyDescent="0.25">
      <c r="O42" s="23"/>
      <c r="R42" s="66"/>
      <c r="V42" s="23"/>
      <c r="Y42" s="66"/>
      <c r="AC42" s="23"/>
      <c r="AF42" s="66"/>
      <c r="AJ42" s="23"/>
      <c r="AM42" s="66"/>
      <c r="BE42" s="66"/>
      <c r="BF42" s="66"/>
      <c r="BG42" s="66"/>
      <c r="BH42" s="66"/>
      <c r="BI42" s="66"/>
    </row>
    <row r="43" spans="15:61" ht="16.5" customHeight="1" x14ac:dyDescent="0.25">
      <c r="O43" s="23"/>
      <c r="R43" s="66"/>
      <c r="V43" s="23"/>
      <c r="Y43" s="66"/>
      <c r="AC43" s="23"/>
      <c r="AF43" s="66"/>
      <c r="AJ43" s="23"/>
      <c r="AM43" s="66"/>
      <c r="BE43" s="66"/>
      <c r="BF43" s="66"/>
      <c r="BG43" s="66"/>
      <c r="BH43" s="66"/>
      <c r="BI43" s="66"/>
    </row>
    <row r="44" spans="15:61" x14ac:dyDescent="0.25">
      <c r="O44" s="23"/>
      <c r="R44" s="66"/>
      <c r="V44" s="23"/>
      <c r="Y44" s="66"/>
      <c r="AC44" s="23"/>
      <c r="AF44" s="66"/>
      <c r="AJ44" s="23"/>
      <c r="AM44" s="66"/>
      <c r="BE44" s="66"/>
      <c r="BF44" s="66"/>
      <c r="BG44" s="66"/>
      <c r="BH44" s="66"/>
      <c r="BI44" s="66"/>
    </row>
    <row r="45" spans="15:61" x14ac:dyDescent="0.25">
      <c r="O45" s="23"/>
      <c r="R45" s="66"/>
      <c r="V45" s="23"/>
      <c r="Y45" s="66"/>
      <c r="AC45" s="23"/>
      <c r="AF45" s="66"/>
      <c r="AJ45" s="23"/>
      <c r="AM45" s="66"/>
      <c r="BE45" s="66"/>
      <c r="BF45" s="66"/>
      <c r="BG45" s="66"/>
      <c r="BH45" s="66"/>
      <c r="BI45" s="66"/>
    </row>
    <row r="46" spans="15:61" x14ac:dyDescent="0.25">
      <c r="O46" s="23"/>
      <c r="R46" s="66"/>
      <c r="V46" s="23"/>
      <c r="Y46" s="66"/>
      <c r="AC46" s="23"/>
      <c r="AF46" s="66"/>
      <c r="AJ46" s="23"/>
      <c r="AM46" s="66"/>
      <c r="BE46" s="66"/>
      <c r="BF46" s="66"/>
      <c r="BG46" s="66"/>
      <c r="BH46" s="66"/>
      <c r="BI46" s="66"/>
    </row>
    <row r="47" spans="15:61" ht="16.5" customHeight="1" x14ac:dyDescent="0.25">
      <c r="O47" s="23"/>
      <c r="R47" s="66"/>
      <c r="V47" s="23"/>
      <c r="Y47" s="66"/>
      <c r="AC47" s="23"/>
      <c r="AF47" s="66"/>
      <c r="AJ47" s="23"/>
      <c r="AM47" s="66"/>
      <c r="BE47" s="66"/>
      <c r="BF47" s="66"/>
      <c r="BG47" s="66"/>
      <c r="BH47" s="66"/>
      <c r="BI47" s="66"/>
    </row>
    <row r="48" spans="15:61" x14ac:dyDescent="0.25">
      <c r="O48" s="23"/>
      <c r="R48" s="66"/>
      <c r="V48" s="23"/>
      <c r="Y48" s="66"/>
      <c r="AC48" s="23"/>
      <c r="AF48" s="66"/>
      <c r="AJ48" s="23"/>
      <c r="AM48" s="66"/>
      <c r="BE48" s="66"/>
      <c r="BF48" s="66"/>
      <c r="BG48" s="66"/>
      <c r="BH48" s="66"/>
      <c r="BI48" s="66"/>
    </row>
    <row r="49" spans="15:61" x14ac:dyDescent="0.25">
      <c r="O49" s="23"/>
      <c r="R49" s="66"/>
      <c r="V49" s="23"/>
      <c r="Y49" s="66"/>
      <c r="AC49" s="23"/>
      <c r="AF49" s="66"/>
      <c r="AJ49" s="23"/>
      <c r="AM49" s="66"/>
      <c r="BE49" s="66"/>
      <c r="BF49" s="66"/>
      <c r="BG49" s="66"/>
      <c r="BH49" s="66"/>
      <c r="BI49" s="66"/>
    </row>
    <row r="50" spans="15:61" x14ac:dyDescent="0.25">
      <c r="O50" s="23"/>
      <c r="R50" s="66"/>
      <c r="V50" s="23"/>
      <c r="Y50" s="66"/>
      <c r="AC50" s="23"/>
      <c r="AF50" s="66"/>
      <c r="AJ50" s="23"/>
      <c r="AM50" s="66"/>
      <c r="BE50" s="66"/>
      <c r="BF50" s="66"/>
      <c r="BG50" s="66"/>
      <c r="BH50" s="66"/>
      <c r="BI50" s="66"/>
    </row>
    <row r="51" spans="15:61" ht="16.5" customHeight="1" x14ac:dyDescent="0.25">
      <c r="O51" s="23"/>
      <c r="R51" s="66"/>
      <c r="V51" s="23"/>
      <c r="Y51" s="66"/>
      <c r="AC51" s="23"/>
      <c r="AF51" s="66"/>
      <c r="AJ51" s="23"/>
      <c r="AM51" s="66"/>
      <c r="BE51" s="66"/>
      <c r="BF51" s="66"/>
      <c r="BG51" s="66"/>
      <c r="BH51" s="66"/>
      <c r="BI51" s="66"/>
    </row>
    <row r="52" spans="15:61" x14ac:dyDescent="0.25">
      <c r="O52" s="23"/>
      <c r="R52" s="66"/>
      <c r="V52" s="23"/>
      <c r="Y52" s="66"/>
      <c r="AC52" s="23"/>
      <c r="AF52" s="66"/>
      <c r="AJ52" s="23"/>
      <c r="AM52" s="66"/>
      <c r="BE52" s="66"/>
      <c r="BF52" s="66"/>
      <c r="BG52" s="66"/>
      <c r="BH52" s="66"/>
      <c r="BI52" s="66"/>
    </row>
    <row r="53" spans="15:61" x14ac:dyDescent="0.25">
      <c r="O53" s="23"/>
      <c r="R53" s="66"/>
      <c r="V53" s="23"/>
      <c r="Y53" s="66"/>
      <c r="AC53" s="23"/>
      <c r="AF53" s="66"/>
      <c r="AJ53" s="23"/>
      <c r="AM53" s="66"/>
      <c r="BE53" s="66"/>
      <c r="BF53" s="66"/>
      <c r="BG53" s="66"/>
      <c r="BH53" s="66"/>
      <c r="BI53" s="66"/>
    </row>
    <row r="54" spans="15:61" x14ac:dyDescent="0.25">
      <c r="O54" s="23"/>
      <c r="R54" s="66"/>
      <c r="V54" s="23"/>
      <c r="Y54" s="66"/>
      <c r="AC54" s="23"/>
      <c r="AF54" s="66"/>
      <c r="AJ54" s="23"/>
      <c r="AM54" s="66"/>
      <c r="BE54" s="66"/>
      <c r="BF54" s="66"/>
      <c r="BG54" s="66"/>
      <c r="BH54" s="66"/>
      <c r="BI54" s="66"/>
    </row>
    <row r="55" spans="15:61" ht="16.5" customHeight="1" x14ac:dyDescent="0.25">
      <c r="O55" s="23"/>
      <c r="R55" s="66"/>
      <c r="V55" s="23"/>
      <c r="Y55" s="66"/>
      <c r="AC55" s="23"/>
      <c r="AF55" s="66"/>
      <c r="AJ55" s="23"/>
      <c r="AM55" s="66"/>
      <c r="BE55" s="66"/>
      <c r="BF55" s="66"/>
      <c r="BG55" s="66"/>
      <c r="BH55" s="66"/>
      <c r="BI55" s="66"/>
    </row>
    <row r="56" spans="15:61" x14ac:dyDescent="0.25">
      <c r="O56" s="23"/>
      <c r="R56" s="66"/>
      <c r="V56" s="23"/>
      <c r="Y56" s="66"/>
      <c r="AC56" s="23"/>
      <c r="AF56" s="66"/>
      <c r="AJ56" s="23"/>
      <c r="AM56" s="66"/>
      <c r="BE56" s="66"/>
      <c r="BF56" s="66"/>
      <c r="BG56" s="66"/>
      <c r="BH56" s="66"/>
      <c r="BI56" s="66"/>
    </row>
    <row r="57" spans="15:61" x14ac:dyDescent="0.25">
      <c r="O57" s="23"/>
      <c r="R57" s="66"/>
      <c r="V57" s="23"/>
      <c r="Y57" s="66"/>
      <c r="AC57" s="23"/>
      <c r="AF57" s="66"/>
      <c r="AJ57" s="23"/>
      <c r="AM57" s="66"/>
      <c r="BE57" s="66"/>
      <c r="BF57" s="66"/>
      <c r="BG57" s="66"/>
      <c r="BH57" s="66"/>
      <c r="BI57" s="66"/>
    </row>
    <row r="58" spans="15:61" x14ac:dyDescent="0.25">
      <c r="O58" s="23"/>
      <c r="R58" s="66"/>
      <c r="V58" s="23"/>
      <c r="Y58" s="66"/>
      <c r="AC58" s="23"/>
      <c r="AF58" s="66"/>
      <c r="AJ58" s="23"/>
      <c r="AM58" s="66"/>
      <c r="BE58" s="66"/>
      <c r="BF58" s="66"/>
      <c r="BG58" s="66"/>
      <c r="BH58" s="66"/>
      <c r="BI58" s="66"/>
    </row>
    <row r="59" spans="15:61" ht="16.5" customHeight="1" x14ac:dyDescent="0.25">
      <c r="O59" s="23"/>
      <c r="R59" s="66"/>
      <c r="V59" s="23"/>
      <c r="Y59" s="66"/>
      <c r="AC59" s="23"/>
      <c r="AF59" s="66"/>
      <c r="AJ59" s="23"/>
      <c r="AM59" s="66"/>
      <c r="BE59" s="66"/>
      <c r="BF59" s="66"/>
      <c r="BG59" s="66"/>
      <c r="BH59" s="66"/>
      <c r="BI59" s="66"/>
    </row>
    <row r="60" spans="15:61" x14ac:dyDescent="0.25">
      <c r="O60" s="23"/>
      <c r="R60" s="66"/>
      <c r="V60" s="23"/>
      <c r="Y60" s="66"/>
      <c r="AC60" s="23"/>
      <c r="AF60" s="66"/>
      <c r="AJ60" s="23"/>
      <c r="AM60" s="66"/>
      <c r="BE60" s="66"/>
      <c r="BF60" s="66"/>
      <c r="BG60" s="66"/>
      <c r="BH60" s="66"/>
      <c r="BI60" s="66"/>
    </row>
    <row r="61" spans="15:61" x14ac:dyDescent="0.25">
      <c r="O61" s="23"/>
      <c r="R61" s="66"/>
      <c r="V61" s="23"/>
      <c r="Y61" s="66"/>
      <c r="AC61" s="23"/>
      <c r="AF61" s="66"/>
      <c r="AJ61" s="23"/>
      <c r="AM61" s="66"/>
      <c r="BE61" s="66"/>
      <c r="BF61" s="66"/>
      <c r="BG61" s="66"/>
      <c r="BH61" s="66"/>
      <c r="BI61" s="66"/>
    </row>
    <row r="62" spans="15:61" x14ac:dyDescent="0.25">
      <c r="O62" s="23"/>
      <c r="R62" s="66"/>
      <c r="V62" s="23"/>
      <c r="Y62" s="66"/>
      <c r="AC62" s="23"/>
      <c r="AF62" s="66"/>
      <c r="AJ62" s="23"/>
      <c r="AM62" s="66"/>
      <c r="BE62" s="66"/>
      <c r="BF62" s="66"/>
      <c r="BG62" s="66"/>
      <c r="BH62" s="66"/>
      <c r="BI62" s="66"/>
    </row>
    <row r="63" spans="15:61" ht="16.5" customHeight="1" x14ac:dyDescent="0.25">
      <c r="O63" s="23"/>
      <c r="R63" s="66"/>
      <c r="V63" s="23"/>
      <c r="Y63" s="66"/>
      <c r="AC63" s="23"/>
      <c r="AF63" s="66"/>
      <c r="AJ63" s="23"/>
      <c r="AM63" s="66"/>
      <c r="BE63" s="66"/>
      <c r="BF63" s="66"/>
      <c r="BG63" s="66"/>
      <c r="BH63" s="66"/>
      <c r="BI63" s="66"/>
    </row>
    <row r="64" spans="15:61" x14ac:dyDescent="0.25">
      <c r="O64" s="23"/>
      <c r="R64" s="66"/>
      <c r="V64" s="23"/>
      <c r="Y64" s="66"/>
      <c r="AC64" s="23"/>
      <c r="AF64" s="66"/>
      <c r="AJ64" s="23"/>
      <c r="AM64" s="66"/>
      <c r="BE64" s="66"/>
      <c r="BF64" s="66"/>
      <c r="BG64" s="66"/>
      <c r="BH64" s="66"/>
      <c r="BI64" s="66"/>
    </row>
    <row r="65" spans="15:61" x14ac:dyDescent="0.25">
      <c r="O65" s="23"/>
      <c r="R65" s="66"/>
      <c r="V65" s="23"/>
      <c r="Y65" s="66"/>
      <c r="AC65" s="23"/>
      <c r="AF65" s="66"/>
      <c r="AJ65" s="23"/>
      <c r="AM65" s="66"/>
      <c r="BE65" s="66"/>
      <c r="BF65" s="66"/>
      <c r="BG65" s="66"/>
      <c r="BH65" s="66"/>
      <c r="BI65" s="66"/>
    </row>
    <row r="66" spans="15:61" x14ac:dyDescent="0.25">
      <c r="O66" s="23"/>
      <c r="R66" s="66"/>
      <c r="V66" s="23"/>
      <c r="Y66" s="66"/>
      <c r="AC66" s="23"/>
      <c r="AF66" s="66"/>
      <c r="AJ66" s="23"/>
      <c r="AM66" s="66"/>
      <c r="BE66" s="66"/>
      <c r="BF66" s="66"/>
      <c r="BG66" s="66"/>
      <c r="BH66" s="66"/>
      <c r="BI66" s="66"/>
    </row>
    <row r="67" spans="15:61" ht="16.5" customHeight="1" x14ac:dyDescent="0.25">
      <c r="O67" s="23"/>
      <c r="R67" s="66"/>
      <c r="V67" s="23"/>
      <c r="Y67" s="66"/>
      <c r="AC67" s="23"/>
      <c r="AF67" s="66"/>
      <c r="AJ67" s="23"/>
      <c r="AM67" s="66"/>
      <c r="BE67" s="66"/>
      <c r="BF67" s="66"/>
      <c r="BG67" s="66"/>
      <c r="BH67" s="66"/>
      <c r="BI67" s="66"/>
    </row>
    <row r="68" spans="15:61" x14ac:dyDescent="0.25">
      <c r="O68" s="23"/>
      <c r="R68" s="66"/>
      <c r="V68" s="23"/>
      <c r="Y68" s="66"/>
      <c r="AC68" s="23"/>
      <c r="AF68" s="66"/>
      <c r="AJ68" s="23"/>
      <c r="AM68" s="66"/>
      <c r="BE68" s="66"/>
      <c r="BF68" s="66"/>
      <c r="BG68" s="66"/>
      <c r="BH68" s="66"/>
      <c r="BI68" s="66"/>
    </row>
    <row r="69" spans="15:61" x14ac:dyDescent="0.25">
      <c r="O69" s="23"/>
      <c r="R69" s="66"/>
      <c r="V69" s="23"/>
      <c r="Y69" s="66"/>
      <c r="AC69" s="23"/>
      <c r="AF69" s="66"/>
      <c r="AJ69" s="23"/>
      <c r="AM69" s="66"/>
      <c r="BE69" s="66"/>
      <c r="BF69" s="66"/>
      <c r="BG69" s="66"/>
      <c r="BH69" s="66"/>
      <c r="BI69" s="66"/>
    </row>
    <row r="70" spans="15:61" x14ac:dyDescent="0.25">
      <c r="O70" s="23"/>
      <c r="R70" s="66"/>
      <c r="V70" s="23"/>
      <c r="Y70" s="66"/>
      <c r="AC70" s="23"/>
      <c r="AF70" s="66"/>
      <c r="AJ70" s="23"/>
      <c r="AM70" s="66"/>
      <c r="BE70" s="66"/>
      <c r="BF70" s="66"/>
      <c r="BG70" s="66"/>
      <c r="BH70" s="66"/>
      <c r="BI70" s="66"/>
    </row>
    <row r="71" spans="15:61" ht="16.5" customHeight="1" x14ac:dyDescent="0.25">
      <c r="O71" s="23"/>
      <c r="R71" s="66"/>
      <c r="V71" s="23"/>
      <c r="Y71" s="66"/>
      <c r="AC71" s="23"/>
      <c r="AF71" s="66"/>
      <c r="AJ71" s="23"/>
      <c r="AM71" s="66"/>
      <c r="BE71" s="66"/>
      <c r="BF71" s="66"/>
      <c r="BG71" s="66"/>
      <c r="BH71" s="66"/>
      <c r="BI71" s="66"/>
    </row>
    <row r="72" spans="15:61" x14ac:dyDescent="0.25">
      <c r="O72" s="23"/>
      <c r="R72" s="66"/>
      <c r="V72" s="23"/>
      <c r="Y72" s="66"/>
      <c r="AC72" s="23"/>
      <c r="AF72" s="66"/>
      <c r="AJ72" s="23"/>
      <c r="AM72" s="66"/>
      <c r="BE72" s="66"/>
      <c r="BF72" s="66"/>
      <c r="BG72" s="66"/>
      <c r="BH72" s="66"/>
      <c r="BI72" s="66"/>
    </row>
    <row r="73" spans="15:61" x14ac:dyDescent="0.25">
      <c r="O73" s="23"/>
      <c r="R73" s="66"/>
      <c r="V73" s="23"/>
      <c r="Y73" s="66"/>
      <c r="AC73" s="23"/>
      <c r="AF73" s="66"/>
      <c r="AJ73" s="23"/>
      <c r="AM73" s="66"/>
      <c r="BE73" s="66"/>
      <c r="BF73" s="66"/>
      <c r="BG73" s="66"/>
      <c r="BH73" s="66"/>
      <c r="BI73" s="66"/>
    </row>
    <row r="74" spans="15:61" x14ac:dyDescent="0.25">
      <c r="O74" s="23"/>
      <c r="R74" s="66"/>
      <c r="V74" s="23"/>
      <c r="Y74" s="66"/>
      <c r="AC74" s="23"/>
      <c r="AF74" s="66"/>
      <c r="AJ74" s="23"/>
      <c r="AM74" s="66"/>
      <c r="BE74" s="66"/>
      <c r="BF74" s="66"/>
      <c r="BG74" s="66"/>
      <c r="BH74" s="66"/>
      <c r="BI74" s="66"/>
    </row>
    <row r="75" spans="15:61" ht="16.5" customHeight="1" x14ac:dyDescent="0.25">
      <c r="O75" s="23"/>
      <c r="R75" s="66"/>
      <c r="V75" s="23"/>
      <c r="Y75" s="66"/>
      <c r="AC75" s="23"/>
      <c r="AF75" s="66"/>
      <c r="AJ75" s="23"/>
      <c r="AM75" s="66"/>
      <c r="BE75" s="66"/>
      <c r="BF75" s="66"/>
      <c r="BG75" s="66"/>
      <c r="BH75" s="66"/>
      <c r="BI75" s="66"/>
    </row>
    <row r="76" spans="15:61" x14ac:dyDescent="0.25">
      <c r="O76" s="23"/>
      <c r="R76" s="66"/>
      <c r="V76" s="23"/>
      <c r="Y76" s="66"/>
      <c r="AC76" s="23"/>
      <c r="AF76" s="66"/>
      <c r="AJ76" s="23"/>
      <c r="AM76" s="66"/>
      <c r="BE76" s="66"/>
      <c r="BF76" s="66"/>
      <c r="BG76" s="66"/>
      <c r="BH76" s="66"/>
      <c r="BI76" s="66"/>
    </row>
    <row r="77" spans="15:61" x14ac:dyDescent="0.25">
      <c r="O77" s="23"/>
      <c r="R77" s="66"/>
      <c r="V77" s="23"/>
      <c r="Y77" s="66"/>
      <c r="AC77" s="23"/>
      <c r="AF77" s="66"/>
      <c r="AJ77" s="23"/>
      <c r="AM77" s="66"/>
      <c r="BE77" s="66"/>
      <c r="BF77" s="66"/>
      <c r="BG77" s="66"/>
      <c r="BH77" s="66"/>
      <c r="BI77" s="66"/>
    </row>
    <row r="78" spans="15:61" x14ac:dyDescent="0.25">
      <c r="O78" s="23"/>
      <c r="R78" s="66"/>
      <c r="V78" s="23"/>
      <c r="Y78" s="66"/>
      <c r="AC78" s="23"/>
      <c r="AF78" s="66"/>
      <c r="AJ78" s="23"/>
      <c r="AM78" s="66"/>
      <c r="BE78" s="66"/>
      <c r="BF78" s="66"/>
      <c r="BG78" s="66"/>
      <c r="BH78" s="66"/>
      <c r="BI78" s="66"/>
    </row>
    <row r="79" spans="15:61" x14ac:dyDescent="0.25">
      <c r="O79" s="23"/>
      <c r="R79" s="66"/>
      <c r="V79" s="23"/>
      <c r="Y79" s="66"/>
      <c r="AC79" s="23"/>
      <c r="AF79" s="66"/>
      <c r="AJ79" s="23"/>
      <c r="AM79" s="66"/>
      <c r="BE79" s="66"/>
      <c r="BF79" s="66"/>
      <c r="BG79" s="66"/>
      <c r="BH79" s="66"/>
      <c r="BI79" s="66"/>
    </row>
    <row r="80" spans="15:61" x14ac:dyDescent="0.25">
      <c r="O80" s="23"/>
      <c r="R80" s="66"/>
      <c r="V80" s="23"/>
      <c r="Y80" s="66"/>
      <c r="AC80" s="23"/>
      <c r="AF80" s="66"/>
      <c r="AJ80" s="23"/>
      <c r="AM80" s="66"/>
      <c r="BE80" s="66"/>
      <c r="BF80" s="66"/>
      <c r="BG80" s="66"/>
      <c r="BH80" s="66"/>
      <c r="BI80" s="66"/>
    </row>
    <row r="81" spans="15:61" x14ac:dyDescent="0.25">
      <c r="O81" s="23"/>
      <c r="R81" s="66"/>
      <c r="V81" s="23"/>
      <c r="Y81" s="66"/>
      <c r="AC81" s="23"/>
      <c r="AF81" s="66"/>
      <c r="AJ81" s="23"/>
      <c r="AM81" s="66"/>
      <c r="BE81" s="66"/>
      <c r="BF81" s="66"/>
      <c r="BG81" s="66"/>
      <c r="BH81" s="66"/>
      <c r="BI81" s="66"/>
    </row>
    <row r="82" spans="15:61" x14ac:dyDescent="0.25">
      <c r="O82" s="23"/>
      <c r="R82" s="66"/>
      <c r="V82" s="23"/>
      <c r="Y82" s="66"/>
      <c r="AC82" s="23"/>
      <c r="AF82" s="66"/>
      <c r="AJ82" s="23"/>
      <c r="AM82" s="66"/>
      <c r="BE82" s="66"/>
      <c r="BF82" s="66"/>
      <c r="BG82" s="66"/>
      <c r="BH82" s="66"/>
      <c r="BI82" s="66"/>
    </row>
    <row r="83" spans="15:61" ht="16.5" customHeight="1" x14ac:dyDescent="0.25">
      <c r="O83" s="23"/>
      <c r="R83" s="66"/>
      <c r="V83" s="23"/>
      <c r="Y83" s="66"/>
      <c r="AC83" s="23"/>
      <c r="AF83" s="66"/>
      <c r="AJ83" s="23"/>
      <c r="AM83" s="66"/>
      <c r="BE83" s="66"/>
      <c r="BF83" s="66"/>
      <c r="BG83" s="66"/>
      <c r="BH83" s="66"/>
      <c r="BI83" s="66"/>
    </row>
    <row r="84" spans="15:61" x14ac:dyDescent="0.25">
      <c r="O84" s="23"/>
      <c r="R84" s="66"/>
      <c r="V84" s="23"/>
      <c r="Y84" s="66"/>
      <c r="AC84" s="23"/>
      <c r="AF84" s="66"/>
      <c r="AJ84" s="23"/>
      <c r="AM84" s="66"/>
      <c r="BE84" s="66"/>
      <c r="BF84" s="66"/>
      <c r="BG84" s="66"/>
      <c r="BH84" s="66"/>
      <c r="BI84" s="66"/>
    </row>
    <row r="85" spans="15:61" x14ac:dyDescent="0.25">
      <c r="O85" s="23"/>
      <c r="R85" s="66"/>
      <c r="V85" s="23"/>
      <c r="Y85" s="66"/>
      <c r="AC85" s="23"/>
      <c r="AF85" s="66"/>
      <c r="AJ85" s="23"/>
      <c r="AM85" s="66"/>
      <c r="BE85" s="66"/>
      <c r="BF85" s="66"/>
      <c r="BG85" s="66"/>
      <c r="BH85" s="66"/>
      <c r="BI85" s="66"/>
    </row>
    <row r="86" spans="15:61" x14ac:dyDescent="0.25">
      <c r="O86" s="23"/>
      <c r="R86" s="66"/>
      <c r="V86" s="23"/>
      <c r="Y86" s="66"/>
      <c r="AC86" s="23"/>
      <c r="AF86" s="66"/>
      <c r="AJ86" s="23"/>
      <c r="AM86" s="66"/>
      <c r="BE86" s="66"/>
      <c r="BF86" s="66"/>
      <c r="BG86" s="66"/>
      <c r="BH86" s="66"/>
      <c r="BI86" s="66"/>
    </row>
    <row r="87" spans="15:61" ht="16.5" customHeight="1" x14ac:dyDescent="0.25">
      <c r="O87" s="23"/>
      <c r="R87" s="66"/>
      <c r="V87" s="23"/>
      <c r="Y87" s="66"/>
      <c r="AC87" s="23"/>
      <c r="AF87" s="66"/>
      <c r="AJ87" s="23"/>
      <c r="AM87" s="66"/>
      <c r="BE87" s="66"/>
      <c r="BF87" s="66"/>
      <c r="BG87" s="66"/>
      <c r="BH87" s="66"/>
      <c r="BI87" s="66"/>
    </row>
    <row r="88" spans="15:61" x14ac:dyDescent="0.25">
      <c r="O88" s="23"/>
      <c r="R88" s="66"/>
      <c r="V88" s="23"/>
      <c r="Y88" s="66"/>
      <c r="AC88" s="23"/>
      <c r="AF88" s="66"/>
      <c r="AJ88" s="23"/>
      <c r="AM88" s="66"/>
      <c r="BE88" s="66"/>
      <c r="BF88" s="66"/>
      <c r="BG88" s="66"/>
      <c r="BH88" s="66"/>
      <c r="BI88" s="66"/>
    </row>
    <row r="89" spans="15:61" x14ac:dyDescent="0.25">
      <c r="O89" s="23"/>
      <c r="R89" s="66"/>
      <c r="V89" s="23"/>
      <c r="Y89" s="66"/>
      <c r="AC89" s="23"/>
      <c r="AF89" s="66"/>
      <c r="AJ89" s="23"/>
      <c r="AM89" s="66"/>
      <c r="BE89" s="66"/>
      <c r="BF89" s="66"/>
      <c r="BG89" s="66"/>
      <c r="BH89" s="66"/>
      <c r="BI89" s="66"/>
    </row>
    <row r="90" spans="15:61" x14ac:dyDescent="0.25">
      <c r="O90" s="23"/>
      <c r="R90" s="66"/>
      <c r="V90" s="23"/>
      <c r="Y90" s="66"/>
      <c r="AC90" s="23"/>
      <c r="AF90" s="66"/>
      <c r="AJ90" s="23"/>
      <c r="AM90" s="66"/>
      <c r="BE90" s="66"/>
      <c r="BF90" s="66"/>
      <c r="BG90" s="66"/>
      <c r="BH90" s="66"/>
      <c r="BI90" s="66"/>
    </row>
    <row r="91" spans="15:61" x14ac:dyDescent="0.25">
      <c r="O91" s="23"/>
      <c r="R91" s="66"/>
      <c r="V91" s="23"/>
      <c r="Y91" s="66"/>
      <c r="AC91" s="23"/>
      <c r="AF91" s="66"/>
      <c r="AJ91" s="23"/>
      <c r="AM91" s="66"/>
      <c r="BE91" s="66"/>
      <c r="BF91" s="66"/>
      <c r="BG91" s="66"/>
      <c r="BH91" s="66"/>
      <c r="BI91" s="66"/>
    </row>
    <row r="92" spans="15:61" x14ac:dyDescent="0.25">
      <c r="O92" s="23"/>
      <c r="R92" s="66"/>
      <c r="V92" s="23"/>
      <c r="Y92" s="66"/>
      <c r="AC92" s="23"/>
      <c r="AF92" s="66"/>
      <c r="AJ92" s="23"/>
      <c r="AM92" s="66"/>
      <c r="BE92" s="66"/>
      <c r="BF92" s="66"/>
      <c r="BG92" s="66"/>
      <c r="BH92" s="66"/>
      <c r="BI92" s="66"/>
    </row>
    <row r="93" spans="15:61" x14ac:dyDescent="0.25">
      <c r="O93" s="23"/>
      <c r="R93" s="66"/>
      <c r="V93" s="23"/>
      <c r="Y93" s="66"/>
      <c r="AC93" s="23"/>
      <c r="AF93" s="66"/>
      <c r="AJ93" s="23"/>
      <c r="AM93" s="66"/>
      <c r="BE93" s="66"/>
      <c r="BF93" s="66"/>
      <c r="BG93" s="66"/>
      <c r="BH93" s="66"/>
      <c r="BI93" s="66"/>
    </row>
    <row r="94" spans="15:61" x14ac:dyDescent="0.25">
      <c r="O94" s="23"/>
      <c r="R94" s="66"/>
      <c r="V94" s="23"/>
      <c r="Y94" s="66"/>
      <c r="AC94" s="23"/>
      <c r="AF94" s="66"/>
      <c r="AJ94" s="23"/>
      <c r="AM94" s="66"/>
      <c r="BE94" s="66"/>
      <c r="BF94" s="66"/>
      <c r="BG94" s="66"/>
      <c r="BH94" s="66"/>
      <c r="BI94" s="66"/>
    </row>
    <row r="95" spans="15:61" x14ac:dyDescent="0.25">
      <c r="O95" s="23"/>
      <c r="R95" s="66"/>
      <c r="V95" s="23"/>
      <c r="Y95" s="66"/>
      <c r="AC95" s="23"/>
      <c r="AF95" s="66"/>
      <c r="AJ95" s="23"/>
      <c r="AM95" s="66"/>
      <c r="BE95" s="66"/>
      <c r="BF95" s="66"/>
      <c r="BG95" s="66"/>
      <c r="BH95" s="66"/>
      <c r="BI95" s="66"/>
    </row>
    <row r="96" spans="15:61" x14ac:dyDescent="0.25">
      <c r="O96" s="23"/>
      <c r="R96" s="66"/>
      <c r="V96" s="23"/>
      <c r="Y96" s="66"/>
      <c r="AC96" s="23"/>
      <c r="AF96" s="66"/>
      <c r="AJ96" s="23"/>
      <c r="AM96" s="66"/>
      <c r="BE96" s="66"/>
      <c r="BF96" s="66"/>
      <c r="BG96" s="66"/>
      <c r="BH96" s="66"/>
      <c r="BI96" s="66"/>
    </row>
    <row r="97" spans="15:61" x14ac:dyDescent="0.25">
      <c r="O97" s="23"/>
      <c r="R97" s="66"/>
      <c r="V97" s="23"/>
      <c r="Y97" s="66"/>
      <c r="AC97" s="23"/>
      <c r="AF97" s="66"/>
      <c r="AJ97" s="23"/>
      <c r="AM97" s="66"/>
      <c r="BE97" s="66"/>
      <c r="BF97" s="66"/>
      <c r="BG97" s="66"/>
      <c r="BH97" s="66"/>
      <c r="BI97" s="66"/>
    </row>
    <row r="98" spans="15:61" x14ac:dyDescent="0.25">
      <c r="O98" s="23"/>
      <c r="R98" s="66"/>
      <c r="V98" s="23"/>
      <c r="Y98" s="66"/>
      <c r="AC98" s="23"/>
      <c r="AF98" s="66"/>
      <c r="AJ98" s="23"/>
      <c r="AM98" s="66"/>
      <c r="BE98" s="66"/>
      <c r="BF98" s="66"/>
      <c r="BG98" s="66"/>
      <c r="BH98" s="66"/>
      <c r="BI98" s="66"/>
    </row>
    <row r="99" spans="15:61" x14ac:dyDescent="0.25">
      <c r="O99" s="23"/>
      <c r="R99" s="66"/>
      <c r="V99" s="23"/>
      <c r="Y99" s="66"/>
      <c r="AC99" s="23"/>
      <c r="AF99" s="66"/>
      <c r="AJ99" s="23"/>
      <c r="AM99" s="66"/>
      <c r="BE99" s="66"/>
      <c r="BF99" s="66"/>
      <c r="BG99" s="66"/>
      <c r="BH99" s="66"/>
      <c r="BI99" s="66"/>
    </row>
    <row r="100" spans="15:61" x14ac:dyDescent="0.25">
      <c r="O100" s="23"/>
      <c r="R100" s="66"/>
      <c r="V100" s="23"/>
      <c r="Y100" s="66"/>
      <c r="AC100" s="23"/>
      <c r="AF100" s="66"/>
      <c r="AJ100" s="23"/>
      <c r="AM100" s="66"/>
      <c r="BE100" s="66"/>
      <c r="BF100" s="66"/>
      <c r="BG100" s="66"/>
      <c r="BH100" s="66"/>
      <c r="BI100" s="66"/>
    </row>
    <row r="101" spans="15:61" x14ac:dyDescent="0.25">
      <c r="O101" s="23"/>
      <c r="R101" s="66"/>
      <c r="V101" s="23"/>
      <c r="Y101" s="66"/>
      <c r="AC101" s="23"/>
      <c r="AF101" s="66"/>
      <c r="AJ101" s="23"/>
      <c r="AM101" s="66"/>
      <c r="BE101" s="66"/>
      <c r="BF101" s="66"/>
      <c r="BG101" s="66"/>
      <c r="BH101" s="66"/>
      <c r="BI101" s="66"/>
    </row>
    <row r="102" spans="15:61" x14ac:dyDescent="0.25">
      <c r="O102" s="23"/>
      <c r="R102" s="66"/>
      <c r="V102" s="23"/>
      <c r="Y102" s="66"/>
      <c r="AC102" s="23"/>
      <c r="AF102" s="66"/>
      <c r="AJ102" s="23"/>
      <c r="AM102" s="66"/>
      <c r="BE102" s="66"/>
      <c r="BF102" s="66"/>
      <c r="BG102" s="66"/>
      <c r="BH102" s="66"/>
      <c r="BI102" s="66"/>
    </row>
    <row r="103" spans="15:61" x14ac:dyDescent="0.25">
      <c r="O103" s="23"/>
      <c r="R103" s="66"/>
      <c r="V103" s="23"/>
      <c r="Y103" s="66"/>
      <c r="AC103" s="23"/>
      <c r="AF103" s="66"/>
      <c r="AJ103" s="23"/>
      <c r="AM103" s="66"/>
      <c r="BE103" s="66"/>
      <c r="BF103" s="66"/>
      <c r="BG103" s="66"/>
      <c r="BH103" s="66"/>
      <c r="BI103" s="66"/>
    </row>
    <row r="104" spans="15:61" x14ac:dyDescent="0.25">
      <c r="O104" s="23"/>
      <c r="R104" s="66"/>
      <c r="V104" s="23"/>
      <c r="Y104" s="66"/>
      <c r="AC104" s="23"/>
      <c r="AF104" s="66"/>
      <c r="AJ104" s="23"/>
      <c r="AM104" s="66"/>
      <c r="BE104" s="66"/>
      <c r="BF104" s="66"/>
      <c r="BG104" s="66"/>
      <c r="BH104" s="66"/>
      <c r="BI104" s="66"/>
    </row>
    <row r="105" spans="15:61" x14ac:dyDescent="0.25">
      <c r="O105" s="23"/>
      <c r="R105" s="66"/>
      <c r="V105" s="23"/>
      <c r="Y105" s="66"/>
      <c r="AC105" s="23"/>
      <c r="AF105" s="66"/>
      <c r="AJ105" s="23"/>
      <c r="AM105" s="66"/>
      <c r="BE105" s="66"/>
      <c r="BF105" s="66"/>
      <c r="BG105" s="66"/>
      <c r="BH105" s="66"/>
      <c r="BI105" s="66"/>
    </row>
    <row r="106" spans="15:61" x14ac:dyDescent="0.25">
      <c r="O106" s="23"/>
      <c r="R106" s="66"/>
      <c r="V106" s="23"/>
      <c r="Y106" s="66"/>
      <c r="AC106" s="23"/>
      <c r="AF106" s="66"/>
      <c r="AJ106" s="23"/>
      <c r="AM106" s="66"/>
      <c r="BE106" s="66"/>
      <c r="BF106" s="66"/>
      <c r="BG106" s="66"/>
      <c r="BH106" s="66"/>
      <c r="BI106" s="66"/>
    </row>
    <row r="107" spans="15:61" x14ac:dyDescent="0.25">
      <c r="O107" s="23"/>
      <c r="R107" s="66"/>
      <c r="V107" s="23"/>
      <c r="Y107" s="66"/>
      <c r="AC107" s="23"/>
      <c r="AF107" s="66"/>
      <c r="AJ107" s="23"/>
      <c r="AM107" s="66"/>
      <c r="BE107" s="66"/>
      <c r="BF107" s="66"/>
      <c r="BG107" s="66"/>
      <c r="BH107" s="66"/>
      <c r="BI107" s="66"/>
    </row>
    <row r="108" spans="15:61" x14ac:dyDescent="0.25">
      <c r="O108" s="23"/>
      <c r="R108" s="66"/>
      <c r="V108" s="23"/>
      <c r="Y108" s="66"/>
      <c r="AC108" s="23"/>
      <c r="AF108" s="66"/>
      <c r="AJ108" s="23"/>
      <c r="AM108" s="66"/>
      <c r="BE108" s="66"/>
      <c r="BF108" s="66"/>
      <c r="BG108" s="66"/>
      <c r="BH108" s="66"/>
      <c r="BI108" s="66"/>
    </row>
    <row r="109" spans="15:61" x14ac:dyDescent="0.25">
      <c r="O109" s="23"/>
      <c r="R109" s="66"/>
      <c r="V109" s="23"/>
      <c r="Y109" s="66"/>
      <c r="AC109" s="23"/>
      <c r="AF109" s="66"/>
      <c r="AJ109" s="23"/>
      <c r="AM109" s="66"/>
      <c r="BE109" s="66"/>
      <c r="BF109" s="66"/>
      <c r="BG109" s="66"/>
      <c r="BH109" s="66"/>
      <c r="BI109" s="66"/>
    </row>
    <row r="110" spans="15:61" x14ac:dyDescent="0.25">
      <c r="O110" s="23"/>
      <c r="R110" s="66"/>
      <c r="V110" s="23"/>
      <c r="Y110" s="66"/>
      <c r="AC110" s="23"/>
      <c r="AF110" s="66"/>
      <c r="AJ110" s="23"/>
      <c r="AM110" s="66"/>
      <c r="BE110" s="66"/>
      <c r="BF110" s="66"/>
      <c r="BG110" s="66"/>
      <c r="BH110" s="66"/>
      <c r="BI110" s="66"/>
    </row>
    <row r="111" spans="15:61" x14ac:dyDescent="0.25">
      <c r="O111" s="23"/>
      <c r="R111" s="66"/>
      <c r="V111" s="23"/>
      <c r="Y111" s="66"/>
      <c r="AC111" s="23"/>
      <c r="AF111" s="66"/>
      <c r="AJ111" s="23"/>
      <c r="AM111" s="66"/>
      <c r="BE111" s="66"/>
      <c r="BF111" s="66"/>
      <c r="BG111" s="66"/>
      <c r="BH111" s="66"/>
      <c r="BI111" s="66"/>
    </row>
    <row r="112" spans="15:61" x14ac:dyDescent="0.25">
      <c r="O112" s="23"/>
      <c r="R112" s="66"/>
      <c r="V112" s="23"/>
      <c r="Y112" s="66"/>
      <c r="AC112" s="23"/>
      <c r="AF112" s="66"/>
      <c r="AJ112" s="23"/>
      <c r="AM112" s="66"/>
      <c r="BE112" s="66"/>
      <c r="BF112" s="66"/>
      <c r="BG112" s="66"/>
      <c r="BH112" s="66"/>
      <c r="BI112" s="66"/>
    </row>
    <row r="113" spans="15:61" x14ac:dyDescent="0.25">
      <c r="O113" s="23"/>
      <c r="R113" s="66"/>
      <c r="V113" s="23"/>
      <c r="Y113" s="66"/>
      <c r="AC113" s="23"/>
      <c r="AF113" s="66"/>
      <c r="AJ113" s="23"/>
      <c r="AM113" s="66"/>
      <c r="BE113" s="66"/>
      <c r="BF113" s="66"/>
      <c r="BG113" s="66"/>
      <c r="BH113" s="66"/>
      <c r="BI113" s="66"/>
    </row>
    <row r="114" spans="15:61" x14ac:dyDescent="0.25">
      <c r="O114" s="23"/>
      <c r="R114" s="66"/>
      <c r="V114" s="23"/>
      <c r="Y114" s="66"/>
      <c r="AC114" s="23"/>
      <c r="AF114" s="66"/>
      <c r="AJ114" s="23"/>
      <c r="AM114" s="66"/>
      <c r="BE114" s="66"/>
      <c r="BF114" s="66"/>
      <c r="BG114" s="66"/>
      <c r="BH114" s="66"/>
      <c r="BI114" s="66"/>
    </row>
    <row r="115" spans="15:61" x14ac:dyDescent="0.25">
      <c r="O115" s="23"/>
      <c r="R115" s="66"/>
      <c r="V115" s="23"/>
      <c r="Y115" s="66"/>
      <c r="AC115" s="23"/>
      <c r="AF115" s="66"/>
      <c r="AJ115" s="23"/>
      <c r="AM115" s="66"/>
      <c r="BE115" s="66"/>
      <c r="BF115" s="66"/>
      <c r="BG115" s="66"/>
      <c r="BH115" s="66"/>
      <c r="BI115" s="66"/>
    </row>
    <row r="116" spans="15:61" x14ac:dyDescent="0.25">
      <c r="O116" s="23"/>
      <c r="R116" s="66"/>
      <c r="V116" s="23"/>
      <c r="Y116" s="66"/>
      <c r="AC116" s="23"/>
      <c r="AF116" s="66"/>
      <c r="AJ116" s="23"/>
      <c r="AM116" s="66"/>
      <c r="BE116" s="66"/>
      <c r="BF116" s="66"/>
      <c r="BG116" s="66"/>
      <c r="BH116" s="66"/>
      <c r="BI116" s="66"/>
    </row>
    <row r="117" spans="15:61" x14ac:dyDescent="0.25">
      <c r="O117" s="23"/>
      <c r="R117" s="66"/>
      <c r="V117" s="23"/>
      <c r="Y117" s="66"/>
      <c r="AC117" s="23"/>
      <c r="AF117" s="66"/>
      <c r="AJ117" s="23"/>
      <c r="AM117" s="66"/>
      <c r="BE117" s="66"/>
      <c r="BF117" s="66"/>
      <c r="BG117" s="66"/>
      <c r="BH117" s="66"/>
      <c r="BI117" s="66"/>
    </row>
    <row r="118" spans="15:61" x14ac:dyDescent="0.25">
      <c r="O118" s="23"/>
      <c r="R118" s="66"/>
      <c r="V118" s="23"/>
      <c r="Y118" s="66"/>
      <c r="AC118" s="23"/>
      <c r="AF118" s="66"/>
      <c r="AJ118" s="23"/>
      <c r="AM118" s="66"/>
      <c r="BE118" s="66"/>
      <c r="BF118" s="66"/>
      <c r="BG118" s="66"/>
      <c r="BH118" s="66"/>
      <c r="BI118" s="66"/>
    </row>
    <row r="119" spans="15:61" x14ac:dyDescent="0.25">
      <c r="O119" s="23"/>
      <c r="R119" s="66"/>
      <c r="V119" s="23"/>
      <c r="Y119" s="66"/>
      <c r="AC119" s="23"/>
      <c r="AF119" s="66"/>
      <c r="AJ119" s="23"/>
      <c r="AM119" s="66"/>
      <c r="BE119" s="66"/>
      <c r="BF119" s="66"/>
      <c r="BG119" s="66"/>
      <c r="BH119" s="66"/>
      <c r="BI119" s="66"/>
    </row>
    <row r="120" spans="15:61" x14ac:dyDescent="0.25">
      <c r="O120" s="23"/>
      <c r="R120" s="66"/>
      <c r="V120" s="23"/>
      <c r="Y120" s="66"/>
      <c r="AC120" s="23"/>
      <c r="AF120" s="66"/>
      <c r="AJ120" s="23"/>
      <c r="AM120" s="66"/>
      <c r="BE120" s="66"/>
      <c r="BF120" s="66"/>
      <c r="BG120" s="66"/>
      <c r="BH120" s="66"/>
      <c r="BI120" s="66"/>
    </row>
    <row r="121" spans="15:61" x14ac:dyDescent="0.25">
      <c r="O121" s="23"/>
      <c r="R121" s="66"/>
      <c r="V121" s="23"/>
      <c r="Y121" s="66"/>
      <c r="AC121" s="23"/>
      <c r="AF121" s="66"/>
      <c r="AJ121" s="23"/>
      <c r="AM121" s="66"/>
      <c r="BE121" s="66"/>
      <c r="BF121" s="66"/>
      <c r="BG121" s="66"/>
      <c r="BH121" s="66"/>
      <c r="BI121" s="66"/>
    </row>
    <row r="122" spans="15:61" x14ac:dyDescent="0.25">
      <c r="O122" s="23"/>
      <c r="R122" s="66"/>
      <c r="V122" s="23"/>
      <c r="Y122" s="66"/>
      <c r="AC122" s="23"/>
      <c r="AF122" s="66"/>
      <c r="AJ122" s="23"/>
      <c r="AM122" s="66"/>
      <c r="BE122" s="66"/>
      <c r="BF122" s="66"/>
      <c r="BG122" s="66"/>
      <c r="BH122" s="66"/>
      <c r="BI122" s="66"/>
    </row>
    <row r="123" spans="15:61" x14ac:dyDescent="0.25">
      <c r="O123" s="23"/>
      <c r="R123" s="66"/>
      <c r="V123" s="23"/>
      <c r="Y123" s="66"/>
      <c r="AC123" s="23"/>
      <c r="AF123" s="66"/>
      <c r="AJ123" s="23"/>
      <c r="AM123" s="66"/>
      <c r="BE123" s="66"/>
      <c r="BF123" s="66"/>
      <c r="BG123" s="66"/>
      <c r="BH123" s="66"/>
      <c r="BI123" s="66"/>
    </row>
    <row r="124" spans="15:61" x14ac:dyDescent="0.25">
      <c r="O124" s="23"/>
      <c r="R124" s="66"/>
      <c r="V124" s="23"/>
      <c r="Y124" s="66"/>
      <c r="AC124" s="23"/>
      <c r="AF124" s="66"/>
      <c r="AJ124" s="23"/>
      <c r="AM124" s="66"/>
      <c r="BE124" s="66"/>
      <c r="BF124" s="66"/>
      <c r="BG124" s="66"/>
      <c r="BH124" s="66"/>
      <c r="BI124" s="66"/>
    </row>
    <row r="125" spans="15:61" x14ac:dyDescent="0.25">
      <c r="O125" s="23"/>
      <c r="R125" s="66"/>
      <c r="V125" s="23"/>
      <c r="Y125" s="66"/>
      <c r="AC125" s="23"/>
      <c r="AF125" s="66"/>
      <c r="AJ125" s="23"/>
      <c r="AM125" s="66"/>
      <c r="BE125" s="66"/>
      <c r="BF125" s="66"/>
      <c r="BG125" s="66"/>
      <c r="BH125" s="66"/>
      <c r="BI125" s="66"/>
    </row>
    <row r="126" spans="15:61" x14ac:dyDescent="0.25">
      <c r="O126" s="23"/>
      <c r="R126" s="66"/>
      <c r="V126" s="23"/>
      <c r="Y126" s="66"/>
      <c r="AC126" s="23"/>
      <c r="AF126" s="66"/>
      <c r="AJ126" s="23"/>
      <c r="AM126" s="66"/>
      <c r="BE126" s="66"/>
      <c r="BF126" s="66"/>
      <c r="BG126" s="66"/>
      <c r="BH126" s="66"/>
      <c r="BI126" s="66"/>
    </row>
    <row r="127" spans="15:61" x14ac:dyDescent="0.25">
      <c r="O127" s="23"/>
      <c r="R127" s="66"/>
      <c r="V127" s="23"/>
      <c r="Y127" s="66"/>
      <c r="AC127" s="23"/>
      <c r="AF127" s="66"/>
      <c r="AJ127" s="23"/>
      <c r="AM127" s="66"/>
      <c r="BE127" s="66"/>
      <c r="BF127" s="66"/>
      <c r="BG127" s="66"/>
      <c r="BH127" s="66"/>
      <c r="BI127" s="66"/>
    </row>
    <row r="128" spans="15:61" x14ac:dyDescent="0.25">
      <c r="O128" s="23"/>
      <c r="R128" s="66"/>
      <c r="V128" s="23"/>
      <c r="Y128" s="66"/>
      <c r="AC128" s="23"/>
      <c r="AF128" s="66"/>
      <c r="AJ128" s="23"/>
      <c r="AM128" s="66"/>
      <c r="BE128" s="66"/>
      <c r="BF128" s="66"/>
      <c r="BG128" s="66"/>
      <c r="BH128" s="66"/>
      <c r="BI128" s="66"/>
    </row>
    <row r="129" spans="15:61" x14ac:dyDescent="0.25">
      <c r="O129" s="23"/>
      <c r="R129" s="66"/>
      <c r="V129" s="23"/>
      <c r="Y129" s="66"/>
      <c r="AC129" s="23"/>
      <c r="AF129" s="66"/>
      <c r="AJ129" s="23"/>
      <c r="AM129" s="66"/>
      <c r="BE129" s="66"/>
      <c r="BF129" s="66"/>
      <c r="BG129" s="66"/>
      <c r="BH129" s="66"/>
      <c r="BI129" s="66"/>
    </row>
    <row r="130" spans="15:61" x14ac:dyDescent="0.25">
      <c r="O130" s="23"/>
      <c r="R130" s="66"/>
      <c r="V130" s="23"/>
      <c r="Y130" s="66"/>
      <c r="AC130" s="23"/>
      <c r="AF130" s="66"/>
      <c r="AJ130" s="23"/>
      <c r="AM130" s="66"/>
      <c r="BE130" s="66"/>
      <c r="BF130" s="66"/>
      <c r="BG130" s="66"/>
      <c r="BH130" s="66"/>
      <c r="BI130" s="66"/>
    </row>
    <row r="131" spans="15:61" x14ac:dyDescent="0.25">
      <c r="O131" s="23"/>
      <c r="R131" s="66"/>
      <c r="V131" s="23"/>
      <c r="Y131" s="66"/>
      <c r="AC131" s="23"/>
      <c r="AF131" s="66"/>
      <c r="AJ131" s="23"/>
      <c r="AM131" s="66"/>
      <c r="BE131" s="66"/>
      <c r="BF131" s="66"/>
      <c r="BG131" s="66"/>
      <c r="BH131" s="66"/>
      <c r="BI131" s="66"/>
    </row>
    <row r="132" spans="15:61" x14ac:dyDescent="0.25">
      <c r="O132" s="23"/>
      <c r="R132" s="66"/>
      <c r="V132" s="23"/>
      <c r="Y132" s="66"/>
      <c r="AC132" s="23"/>
      <c r="AF132" s="66"/>
      <c r="AJ132" s="23"/>
      <c r="AM132" s="66"/>
      <c r="BE132" s="66"/>
      <c r="BF132" s="66"/>
      <c r="BG132" s="66"/>
      <c r="BH132" s="66"/>
      <c r="BI132" s="66"/>
    </row>
    <row r="133" spans="15:61" x14ac:dyDescent="0.25">
      <c r="O133" s="23"/>
      <c r="R133" s="66"/>
      <c r="V133" s="23"/>
      <c r="Y133" s="66"/>
      <c r="AC133" s="23"/>
      <c r="AF133" s="66"/>
      <c r="AJ133" s="23"/>
      <c r="AM133" s="66"/>
      <c r="BE133" s="66"/>
      <c r="BF133" s="66"/>
      <c r="BG133" s="66"/>
      <c r="BH133" s="66"/>
      <c r="BI133" s="66"/>
    </row>
    <row r="134" spans="15:61" x14ac:dyDescent="0.25">
      <c r="O134" s="23"/>
      <c r="R134" s="66"/>
      <c r="V134" s="23"/>
      <c r="Y134" s="66"/>
      <c r="AC134" s="23"/>
      <c r="AF134" s="66"/>
      <c r="AJ134" s="23"/>
      <c r="AM134" s="66"/>
      <c r="BE134" s="66"/>
      <c r="BF134" s="66"/>
      <c r="BG134" s="66"/>
      <c r="BH134" s="66"/>
      <c r="BI134" s="66"/>
    </row>
    <row r="135" spans="15:61" x14ac:dyDescent="0.25">
      <c r="O135" s="23"/>
      <c r="R135" s="66"/>
      <c r="V135" s="23"/>
      <c r="Y135" s="66"/>
      <c r="AC135" s="23"/>
      <c r="AF135" s="66"/>
      <c r="AJ135" s="23"/>
      <c r="AM135" s="66"/>
      <c r="BE135" s="66"/>
      <c r="BF135" s="66"/>
      <c r="BG135" s="66"/>
      <c r="BH135" s="66"/>
      <c r="BI135" s="66"/>
    </row>
    <row r="136" spans="15:61" x14ac:dyDescent="0.25">
      <c r="O136" s="23"/>
      <c r="R136" s="66"/>
      <c r="V136" s="23"/>
      <c r="Y136" s="66"/>
      <c r="AC136" s="23"/>
      <c r="AF136" s="66"/>
      <c r="AJ136" s="23"/>
      <c r="AM136" s="66"/>
      <c r="BE136" s="66"/>
      <c r="BF136" s="66"/>
      <c r="BG136" s="66"/>
      <c r="BH136" s="66"/>
      <c r="BI136" s="66"/>
    </row>
    <row r="137" spans="15:61" x14ac:dyDescent="0.25">
      <c r="O137" s="23"/>
      <c r="R137" s="66"/>
      <c r="V137" s="23"/>
      <c r="Y137" s="66"/>
      <c r="AC137" s="23"/>
      <c r="AF137" s="66"/>
      <c r="AJ137" s="23"/>
      <c r="AM137" s="66"/>
      <c r="BE137" s="66"/>
      <c r="BF137" s="66"/>
      <c r="BG137" s="66"/>
      <c r="BH137" s="66"/>
      <c r="BI137" s="66"/>
    </row>
    <row r="138" spans="15:61" x14ac:dyDescent="0.25">
      <c r="O138" s="23"/>
      <c r="R138" s="66"/>
      <c r="V138" s="23"/>
      <c r="Y138" s="66"/>
      <c r="AC138" s="23"/>
      <c r="AF138" s="66"/>
      <c r="AJ138" s="23"/>
      <c r="AM138" s="66"/>
      <c r="BE138" s="66"/>
      <c r="BF138" s="66"/>
      <c r="BG138" s="66"/>
      <c r="BH138" s="66"/>
      <c r="BI138" s="66"/>
    </row>
    <row r="139" spans="15:61" x14ac:dyDescent="0.25">
      <c r="O139" s="23"/>
      <c r="R139" s="66"/>
      <c r="V139" s="23"/>
      <c r="Y139" s="66"/>
      <c r="AC139" s="23"/>
      <c r="AF139" s="66"/>
      <c r="AJ139" s="23"/>
      <c r="AM139" s="66"/>
      <c r="BE139" s="66"/>
      <c r="BF139" s="66"/>
      <c r="BG139" s="66"/>
      <c r="BH139" s="66"/>
      <c r="BI139" s="66"/>
    </row>
    <row r="140" spans="15:61" x14ac:dyDescent="0.25">
      <c r="O140" s="23"/>
      <c r="R140" s="66"/>
      <c r="V140" s="23"/>
      <c r="Y140" s="66"/>
      <c r="AC140" s="23"/>
      <c r="AF140" s="66"/>
      <c r="AJ140" s="23"/>
      <c r="AM140" s="66"/>
      <c r="BE140" s="66"/>
      <c r="BF140" s="66"/>
      <c r="BG140" s="66"/>
      <c r="BH140" s="66"/>
      <c r="BI140" s="66"/>
    </row>
    <row r="141" spans="15:61" x14ac:dyDescent="0.25">
      <c r="O141" s="23"/>
      <c r="R141" s="66"/>
      <c r="V141" s="23"/>
      <c r="Y141" s="66"/>
      <c r="AC141" s="23"/>
      <c r="AF141" s="66"/>
      <c r="AJ141" s="23"/>
      <c r="AM141" s="66"/>
      <c r="BE141" s="66"/>
      <c r="BF141" s="66"/>
      <c r="BG141" s="66"/>
      <c r="BH141" s="66"/>
      <c r="BI141" s="66"/>
    </row>
    <row r="142" spans="15:61" x14ac:dyDescent="0.25">
      <c r="O142" s="23"/>
      <c r="R142" s="66"/>
      <c r="V142" s="23"/>
      <c r="Y142" s="66"/>
      <c r="AC142" s="23"/>
      <c r="AF142" s="66"/>
      <c r="AJ142" s="23"/>
      <c r="AM142" s="66"/>
      <c r="BE142" s="66"/>
      <c r="BF142" s="66"/>
      <c r="BG142" s="66"/>
      <c r="BH142" s="66"/>
      <c r="BI142" s="66"/>
    </row>
    <row r="143" spans="15:61" x14ac:dyDescent="0.25">
      <c r="O143" s="23"/>
      <c r="R143" s="66"/>
      <c r="V143" s="23"/>
      <c r="Y143" s="66"/>
      <c r="AC143" s="23"/>
      <c r="AF143" s="66"/>
      <c r="AJ143" s="23"/>
      <c r="AM143" s="66"/>
      <c r="BE143" s="66"/>
      <c r="BF143" s="66"/>
      <c r="BG143" s="66"/>
      <c r="BH143" s="66"/>
      <c r="BI143" s="66"/>
    </row>
    <row r="144" spans="15:61" x14ac:dyDescent="0.25">
      <c r="O144" s="23"/>
      <c r="R144" s="66"/>
      <c r="V144" s="23"/>
      <c r="Y144" s="66"/>
      <c r="AC144" s="23"/>
      <c r="AF144" s="66"/>
      <c r="AJ144" s="23"/>
      <c r="AM144" s="66"/>
      <c r="BE144" s="66"/>
      <c r="BF144" s="66"/>
      <c r="BG144" s="66"/>
      <c r="BH144" s="66"/>
      <c r="BI144" s="66"/>
    </row>
    <row r="145" spans="15:61" x14ac:dyDescent="0.25">
      <c r="O145" s="23"/>
      <c r="R145" s="66"/>
      <c r="V145" s="23"/>
      <c r="Y145" s="66"/>
      <c r="AC145" s="23"/>
      <c r="AF145" s="66"/>
      <c r="AJ145" s="23"/>
      <c r="AM145" s="66"/>
      <c r="BE145" s="66"/>
      <c r="BF145" s="66"/>
      <c r="BG145" s="66"/>
      <c r="BH145" s="66"/>
      <c r="BI145" s="66"/>
    </row>
    <row r="146" spans="15:61" x14ac:dyDescent="0.25">
      <c r="O146" s="23"/>
      <c r="R146" s="66"/>
      <c r="V146" s="23"/>
      <c r="Y146" s="66"/>
      <c r="AC146" s="23"/>
      <c r="AF146" s="66"/>
      <c r="AJ146" s="23"/>
      <c r="AM146" s="66"/>
      <c r="BE146" s="66"/>
      <c r="BF146" s="66"/>
      <c r="BG146" s="66"/>
      <c r="BH146" s="66"/>
      <c r="BI146" s="66"/>
    </row>
    <row r="147" spans="15:61" x14ac:dyDescent="0.25">
      <c r="O147" s="23"/>
      <c r="R147" s="66"/>
      <c r="V147" s="23"/>
      <c r="Y147" s="66"/>
      <c r="AC147" s="23"/>
      <c r="AF147" s="66"/>
      <c r="AJ147" s="23"/>
      <c r="AM147" s="66"/>
      <c r="BE147" s="66"/>
      <c r="BF147" s="66"/>
      <c r="BG147" s="66"/>
      <c r="BH147" s="66"/>
      <c r="BI147" s="66"/>
    </row>
    <row r="148" spans="15:61" x14ac:dyDescent="0.25">
      <c r="O148" s="23"/>
      <c r="R148" s="66"/>
      <c r="V148" s="23"/>
      <c r="Y148" s="66"/>
      <c r="AC148" s="23"/>
      <c r="AF148" s="66"/>
      <c r="AJ148" s="23"/>
      <c r="AM148" s="66"/>
      <c r="BE148" s="66"/>
      <c r="BF148" s="66"/>
      <c r="BG148" s="66"/>
      <c r="BH148" s="66"/>
      <c r="BI148" s="66"/>
    </row>
    <row r="149" spans="15:61" x14ac:dyDescent="0.25">
      <c r="O149" s="23"/>
      <c r="R149" s="66"/>
      <c r="V149" s="23"/>
      <c r="Y149" s="66"/>
      <c r="AC149" s="23"/>
      <c r="AF149" s="66"/>
      <c r="AJ149" s="23"/>
      <c r="AM149" s="66"/>
      <c r="BE149" s="66"/>
      <c r="BF149" s="66"/>
      <c r="BG149" s="66"/>
      <c r="BH149" s="66"/>
      <c r="BI149" s="66"/>
    </row>
    <row r="150" spans="15:61" x14ac:dyDescent="0.25">
      <c r="O150" s="23"/>
      <c r="R150" s="66"/>
      <c r="V150" s="23"/>
      <c r="Y150" s="66"/>
      <c r="AC150" s="23"/>
      <c r="AF150" s="66"/>
      <c r="AJ150" s="23"/>
      <c r="AM150" s="66"/>
      <c r="BE150" s="66"/>
      <c r="BF150" s="66"/>
      <c r="BG150" s="66"/>
      <c r="BH150" s="66"/>
      <c r="BI150" s="66"/>
    </row>
    <row r="151" spans="15:61" x14ac:dyDescent="0.25">
      <c r="O151" s="23"/>
      <c r="R151" s="66"/>
      <c r="V151" s="23"/>
      <c r="Y151" s="66"/>
      <c r="AC151" s="23"/>
      <c r="AF151" s="66"/>
      <c r="AJ151" s="23"/>
      <c r="AM151" s="66"/>
      <c r="BE151" s="66"/>
      <c r="BF151" s="66"/>
      <c r="BG151" s="66"/>
      <c r="BH151" s="66"/>
      <c r="BI151" s="66"/>
    </row>
    <row r="152" spans="15:61" x14ac:dyDescent="0.25">
      <c r="O152" s="23"/>
      <c r="R152" s="66"/>
      <c r="V152" s="23"/>
      <c r="Y152" s="66"/>
      <c r="AC152" s="23"/>
      <c r="AF152" s="66"/>
      <c r="AJ152" s="23"/>
      <c r="AM152" s="66"/>
      <c r="BE152" s="66"/>
      <c r="BF152" s="66"/>
      <c r="BG152" s="66"/>
      <c r="BH152" s="66"/>
      <c r="BI152" s="66"/>
    </row>
    <row r="153" spans="15:61" x14ac:dyDescent="0.25">
      <c r="O153" s="23"/>
      <c r="R153" s="66"/>
      <c r="V153" s="23"/>
      <c r="Y153" s="66"/>
      <c r="AC153" s="23"/>
      <c r="AF153" s="66"/>
      <c r="AJ153" s="23"/>
      <c r="AM153" s="66"/>
      <c r="BE153" s="66"/>
      <c r="BF153" s="66"/>
      <c r="BG153" s="66"/>
      <c r="BH153" s="66"/>
      <c r="BI153" s="66"/>
    </row>
    <row r="154" spans="15:61" x14ac:dyDescent="0.25">
      <c r="O154" s="23"/>
      <c r="R154" s="66"/>
      <c r="V154" s="23"/>
      <c r="Y154" s="66"/>
      <c r="AC154" s="23"/>
      <c r="AF154" s="66"/>
      <c r="AJ154" s="23"/>
      <c r="AM154" s="66"/>
      <c r="BE154" s="66"/>
      <c r="BF154" s="66"/>
      <c r="BG154" s="66"/>
      <c r="BH154" s="66"/>
      <c r="BI154" s="66"/>
    </row>
    <row r="155" spans="15:61" x14ac:dyDescent="0.25">
      <c r="O155" s="23"/>
      <c r="R155" s="66"/>
      <c r="V155" s="23"/>
      <c r="Y155" s="66"/>
      <c r="AC155" s="23"/>
      <c r="AF155" s="66"/>
      <c r="AJ155" s="23"/>
      <c r="AM155" s="66"/>
      <c r="BE155" s="66"/>
      <c r="BF155" s="66"/>
      <c r="BG155" s="66"/>
      <c r="BH155" s="66"/>
      <c r="BI155" s="66"/>
    </row>
    <row r="156" spans="15:61" x14ac:dyDescent="0.25">
      <c r="O156" s="23"/>
      <c r="R156" s="66"/>
      <c r="V156" s="23"/>
      <c r="Y156" s="66"/>
      <c r="AC156" s="23"/>
      <c r="AF156" s="66"/>
      <c r="AJ156" s="23"/>
      <c r="AM156" s="66"/>
      <c r="BE156" s="66"/>
      <c r="BF156" s="66"/>
      <c r="BG156" s="66"/>
      <c r="BH156" s="66"/>
      <c r="BI156" s="66"/>
    </row>
    <row r="157" spans="15:61" x14ac:dyDescent="0.25">
      <c r="O157" s="23"/>
      <c r="R157" s="66"/>
      <c r="V157" s="23"/>
      <c r="Y157" s="66"/>
      <c r="AC157" s="23"/>
      <c r="AF157" s="66"/>
      <c r="AJ157" s="23"/>
      <c r="AM157" s="66"/>
      <c r="BE157" s="66"/>
      <c r="BF157" s="66"/>
      <c r="BG157" s="66"/>
      <c r="BH157" s="66"/>
      <c r="BI157" s="66"/>
    </row>
    <row r="158" spans="15:61" x14ac:dyDescent="0.25">
      <c r="O158" s="23"/>
      <c r="R158" s="66"/>
      <c r="V158" s="23"/>
      <c r="Y158" s="66"/>
      <c r="AC158" s="23"/>
      <c r="AF158" s="66"/>
      <c r="AJ158" s="23"/>
      <c r="AM158" s="66"/>
      <c r="BE158" s="66"/>
      <c r="BF158" s="66"/>
      <c r="BG158" s="66"/>
      <c r="BH158" s="66"/>
      <c r="BI158" s="66"/>
    </row>
    <row r="159" spans="15:61" x14ac:dyDescent="0.25">
      <c r="O159" s="23"/>
      <c r="R159" s="66"/>
      <c r="V159" s="23"/>
      <c r="Y159" s="66"/>
      <c r="AC159" s="23"/>
      <c r="AF159" s="66"/>
      <c r="AJ159" s="23"/>
      <c r="AM159" s="66"/>
      <c r="BE159" s="66"/>
      <c r="BF159" s="66"/>
      <c r="BG159" s="66"/>
      <c r="BH159" s="66"/>
      <c r="BI159" s="66"/>
    </row>
    <row r="160" spans="15:61" x14ac:dyDescent="0.25">
      <c r="O160" s="23"/>
      <c r="R160" s="66"/>
      <c r="V160" s="23"/>
      <c r="Y160" s="66"/>
      <c r="AC160" s="23"/>
      <c r="AF160" s="66"/>
      <c r="AJ160" s="23"/>
      <c r="AM160" s="66"/>
      <c r="BE160" s="66"/>
      <c r="BF160" s="66"/>
      <c r="BG160" s="66"/>
      <c r="BH160" s="66"/>
      <c r="BI160" s="66"/>
    </row>
    <row r="161" spans="15:61" x14ac:dyDescent="0.25">
      <c r="O161" s="23"/>
      <c r="R161" s="66"/>
      <c r="V161" s="23"/>
      <c r="Y161" s="66"/>
      <c r="AC161" s="23"/>
      <c r="AF161" s="66"/>
      <c r="AJ161" s="23"/>
      <c r="AM161" s="66"/>
      <c r="BE161" s="66"/>
      <c r="BF161" s="66"/>
      <c r="BG161" s="66"/>
      <c r="BH161" s="66"/>
      <c r="BI161" s="66"/>
    </row>
    <row r="162" spans="15:61" x14ac:dyDescent="0.25">
      <c r="O162" s="23"/>
      <c r="R162" s="66"/>
      <c r="V162" s="23"/>
      <c r="Y162" s="66"/>
      <c r="AC162" s="23"/>
      <c r="AF162" s="66"/>
      <c r="AJ162" s="23"/>
      <c r="AM162" s="66"/>
      <c r="BE162" s="66"/>
      <c r="BF162" s="66"/>
      <c r="BG162" s="66"/>
      <c r="BH162" s="66"/>
      <c r="BI162" s="66"/>
    </row>
    <row r="163" spans="15:61" x14ac:dyDescent="0.25">
      <c r="O163" s="23"/>
      <c r="R163" s="66"/>
      <c r="V163" s="23"/>
      <c r="Y163" s="66"/>
      <c r="AC163" s="23"/>
      <c r="AF163" s="66"/>
      <c r="AJ163" s="23"/>
      <c r="AM163" s="66"/>
      <c r="BE163" s="66"/>
      <c r="BF163" s="66"/>
      <c r="BG163" s="66"/>
      <c r="BH163" s="66"/>
      <c r="BI163" s="66"/>
    </row>
    <row r="164" spans="15:61" x14ac:dyDescent="0.25">
      <c r="O164" s="23"/>
      <c r="R164" s="66"/>
      <c r="V164" s="23"/>
      <c r="Y164" s="66"/>
      <c r="AC164" s="23"/>
      <c r="AF164" s="66"/>
      <c r="AJ164" s="23"/>
      <c r="AM164" s="66"/>
      <c r="BE164" s="66"/>
      <c r="BF164" s="66"/>
      <c r="BG164" s="66"/>
      <c r="BH164" s="66"/>
      <c r="BI164" s="66"/>
    </row>
    <row r="165" spans="15:61" x14ac:dyDescent="0.25">
      <c r="O165" s="23"/>
      <c r="R165" s="66"/>
      <c r="V165" s="23"/>
      <c r="Y165" s="66"/>
      <c r="AC165" s="23"/>
      <c r="AF165" s="66"/>
      <c r="AJ165" s="23"/>
      <c r="AM165" s="66"/>
      <c r="BE165" s="66"/>
      <c r="BF165" s="66"/>
      <c r="BG165" s="66"/>
      <c r="BH165" s="66"/>
      <c r="BI165" s="66"/>
    </row>
    <row r="166" spans="15:61" x14ac:dyDescent="0.25">
      <c r="O166" s="23"/>
      <c r="R166" s="66"/>
      <c r="V166" s="23"/>
      <c r="Y166" s="66"/>
      <c r="AC166" s="23"/>
      <c r="AF166" s="66"/>
      <c r="AJ166" s="23"/>
      <c r="AM166" s="66"/>
      <c r="BE166" s="66"/>
      <c r="BF166" s="66"/>
      <c r="BG166" s="66"/>
      <c r="BH166" s="66"/>
      <c r="BI166" s="66"/>
    </row>
    <row r="167" spans="15:61" x14ac:dyDescent="0.25">
      <c r="O167" s="23"/>
    </row>
    <row r="168" spans="15:61" x14ac:dyDescent="0.25">
      <c r="O168" t="s">
        <v>98</v>
      </c>
    </row>
    <row r="374" spans="15:61" x14ac:dyDescent="0.25">
      <c r="R374" s="66"/>
      <c r="V374" s="23"/>
      <c r="Y374" s="66"/>
      <c r="AC374" s="23"/>
      <c r="AF374" s="66"/>
      <c r="AJ374" s="23"/>
      <c r="AM374" s="66"/>
      <c r="BE374" s="66"/>
      <c r="BF374" s="66"/>
      <c r="BG374" s="66"/>
      <c r="BH374" s="66"/>
      <c r="BI374" s="66"/>
    </row>
    <row r="375" spans="15:61" x14ac:dyDescent="0.25">
      <c r="O375" s="23"/>
      <c r="R375" s="66"/>
      <c r="V375" s="23"/>
      <c r="Y375" s="66"/>
      <c r="AC375" s="23"/>
      <c r="AF375" s="66"/>
      <c r="AJ375" s="23"/>
      <c r="AM375" s="66"/>
      <c r="BE375" s="66"/>
      <c r="BF375" s="66"/>
      <c r="BG375" s="66"/>
      <c r="BH375" s="66"/>
      <c r="BI375" s="66"/>
    </row>
    <row r="376" spans="15:61" x14ac:dyDescent="0.25">
      <c r="O376" s="23"/>
      <c r="R376" s="66"/>
      <c r="V376" s="23"/>
      <c r="Y376" s="66"/>
      <c r="AC376" s="23"/>
      <c r="AF376" s="66"/>
      <c r="AJ376" s="23"/>
      <c r="AM376" s="66"/>
      <c r="BE376" s="66"/>
      <c r="BF376" s="66"/>
      <c r="BG376" s="66"/>
      <c r="BH376" s="66"/>
      <c r="BI376" s="66"/>
    </row>
    <row r="377" spans="15:61" x14ac:dyDescent="0.25">
      <c r="O377" s="23"/>
      <c r="R377" s="66"/>
      <c r="V377" s="23"/>
      <c r="Y377" s="66"/>
      <c r="AC377" s="23"/>
      <c r="AF377" s="66"/>
      <c r="AJ377" s="23"/>
      <c r="AM377" s="66"/>
      <c r="BE377" s="66"/>
      <c r="BF377" s="66"/>
      <c r="BG377" s="66"/>
      <c r="BH377" s="66"/>
      <c r="BI377" s="66"/>
    </row>
    <row r="378" spans="15:61" x14ac:dyDescent="0.25">
      <c r="O378" s="23"/>
      <c r="R378" s="66"/>
      <c r="V378" s="23"/>
      <c r="Y378" s="66"/>
      <c r="AC378" s="23"/>
      <c r="AF378" s="66"/>
      <c r="AJ378" s="23"/>
      <c r="AM378" s="66"/>
      <c r="BE378" s="66"/>
      <c r="BF378" s="66"/>
      <c r="BG378" s="66"/>
      <c r="BH378" s="66"/>
      <c r="BI378" s="66"/>
    </row>
    <row r="379" spans="15:61" x14ac:dyDescent="0.25">
      <c r="O379" s="23"/>
      <c r="R379" s="66"/>
      <c r="V379" s="23"/>
      <c r="Y379" s="66"/>
      <c r="AC379" s="23"/>
      <c r="AF379" s="66"/>
      <c r="AJ379" s="23"/>
      <c r="AM379" s="66"/>
      <c r="BE379" s="66"/>
      <c r="BF379" s="66"/>
      <c r="BG379" s="66"/>
      <c r="BH379" s="66"/>
      <c r="BI379" s="66"/>
    </row>
    <row r="380" spans="15:61" x14ac:dyDescent="0.25">
      <c r="O380" s="23"/>
      <c r="R380" s="66"/>
      <c r="V380" s="23"/>
      <c r="Y380" s="66"/>
      <c r="AC380" s="23"/>
      <c r="AF380" s="66"/>
      <c r="AJ380" s="23"/>
      <c r="AM380" s="66"/>
      <c r="BE380" s="66"/>
      <c r="BF380" s="66"/>
      <c r="BG380" s="66"/>
      <c r="BH380" s="66"/>
      <c r="BI380" s="66"/>
    </row>
    <row r="381" spans="15:61" x14ac:dyDescent="0.25">
      <c r="O381" s="23"/>
      <c r="R381" s="66"/>
      <c r="V381" s="23"/>
      <c r="Y381" s="66"/>
      <c r="AC381" s="23"/>
      <c r="AF381" s="66"/>
      <c r="AJ381" s="23"/>
      <c r="AM381" s="66"/>
      <c r="BE381" s="66"/>
      <c r="BF381" s="66"/>
      <c r="BG381" s="66"/>
      <c r="BH381" s="66"/>
      <c r="BI381" s="66"/>
    </row>
    <row r="382" spans="15:61" x14ac:dyDescent="0.25">
      <c r="O382" s="23"/>
      <c r="R382" s="66"/>
      <c r="V382" s="23"/>
      <c r="Y382" s="66"/>
      <c r="AC382" s="23"/>
      <c r="AF382" s="66"/>
      <c r="AJ382" s="23"/>
      <c r="AM382" s="66"/>
      <c r="BE382" s="66"/>
      <c r="BF382" s="66"/>
      <c r="BG382" s="66"/>
      <c r="BH382" s="66"/>
      <c r="BI382" s="66"/>
    </row>
    <row r="383" spans="15:61" x14ac:dyDescent="0.25">
      <c r="O383" s="23"/>
      <c r="R383" s="66"/>
      <c r="V383" s="23"/>
      <c r="Y383" s="66"/>
      <c r="AC383" s="23"/>
      <c r="AF383" s="66"/>
      <c r="AJ383" s="23"/>
      <c r="AM383" s="66"/>
      <c r="BE383" s="66"/>
      <c r="BF383" s="66"/>
      <c r="BG383" s="66"/>
      <c r="BH383" s="66"/>
      <c r="BI383" s="66"/>
    </row>
    <row r="384" spans="15:61" x14ac:dyDescent="0.25">
      <c r="O384" s="23"/>
      <c r="R384" s="66"/>
      <c r="V384" s="23"/>
      <c r="Y384" s="66"/>
      <c r="AC384" s="23"/>
      <c r="AF384" s="66"/>
      <c r="AJ384" s="23"/>
      <c r="AM384" s="66"/>
      <c r="BE384" s="66"/>
      <c r="BF384" s="66"/>
      <c r="BG384" s="66"/>
      <c r="BH384" s="66"/>
      <c r="BI384" s="66"/>
    </row>
    <row r="385" spans="15:61" x14ac:dyDescent="0.25">
      <c r="O385" s="23"/>
      <c r="R385" s="66"/>
      <c r="V385" s="23"/>
      <c r="Y385" s="66"/>
      <c r="AC385" s="23"/>
      <c r="AF385" s="66"/>
      <c r="AJ385" s="23"/>
      <c r="AM385" s="66"/>
      <c r="BE385" s="66"/>
      <c r="BF385" s="66"/>
      <c r="BG385" s="66"/>
      <c r="BH385" s="66"/>
      <c r="BI385" s="66"/>
    </row>
    <row r="386" spans="15:61" x14ac:dyDescent="0.25">
      <c r="O386" s="23"/>
      <c r="R386" s="66"/>
      <c r="V386" s="23"/>
      <c r="Y386" s="66"/>
      <c r="AC386" s="23"/>
      <c r="AF386" s="66"/>
      <c r="AJ386" s="23"/>
      <c r="AM386" s="66"/>
      <c r="BE386" s="66"/>
      <c r="BF386" s="66"/>
      <c r="BG386" s="66"/>
      <c r="BH386" s="66"/>
      <c r="BI386" s="66"/>
    </row>
    <row r="387" spans="15:61" x14ac:dyDescent="0.25">
      <c r="O387" s="23"/>
      <c r="R387" s="66"/>
      <c r="V387" s="23"/>
      <c r="Y387" s="66"/>
      <c r="AC387" s="23"/>
      <c r="AF387" s="66"/>
      <c r="AJ387" s="23"/>
      <c r="AM387" s="66"/>
      <c r="BE387" s="66"/>
      <c r="BF387" s="66"/>
      <c r="BG387" s="66"/>
      <c r="BH387" s="66"/>
      <c r="BI387" s="66"/>
    </row>
    <row r="388" spans="15:61" x14ac:dyDescent="0.25">
      <c r="O388" s="23"/>
      <c r="R388" s="66"/>
      <c r="V388" s="23"/>
      <c r="Y388" s="66"/>
      <c r="AC388" s="23"/>
      <c r="AF388" s="66"/>
      <c r="AJ388" s="23"/>
      <c r="AM388" s="66"/>
      <c r="BE388" s="66"/>
      <c r="BF388" s="66"/>
      <c r="BG388" s="66"/>
      <c r="BH388" s="66"/>
      <c r="BI388" s="66"/>
    </row>
    <row r="389" spans="15:61" x14ac:dyDescent="0.25">
      <c r="O389" s="23"/>
      <c r="R389" s="66"/>
      <c r="V389" s="23"/>
      <c r="Y389" s="66"/>
      <c r="AC389" s="23"/>
      <c r="AF389" s="66"/>
      <c r="AJ389" s="23"/>
      <c r="AM389" s="66"/>
      <c r="BE389" s="66"/>
      <c r="BF389" s="66"/>
      <c r="BG389" s="66"/>
      <c r="BH389" s="66"/>
      <c r="BI389" s="66"/>
    </row>
    <row r="390" spans="15:61" x14ac:dyDescent="0.25">
      <c r="O390" s="23"/>
      <c r="R390" s="66"/>
      <c r="V390" s="23"/>
      <c r="Y390" s="66"/>
      <c r="AC390" s="23"/>
      <c r="AF390" s="66"/>
      <c r="AJ390" s="23"/>
      <c r="AM390" s="66"/>
      <c r="BE390" s="66"/>
      <c r="BF390" s="66"/>
      <c r="BG390" s="66"/>
      <c r="BH390" s="66"/>
      <c r="BI390" s="66"/>
    </row>
    <row r="391" spans="15:61" x14ac:dyDescent="0.25">
      <c r="O391" s="23"/>
      <c r="R391" s="66"/>
      <c r="V391" s="23"/>
      <c r="Y391" s="66"/>
      <c r="AC391" s="23"/>
      <c r="AF391" s="66"/>
      <c r="AJ391" s="23"/>
      <c r="AM391" s="66"/>
      <c r="BE391" s="66"/>
      <c r="BF391" s="66"/>
      <c r="BG391" s="66"/>
      <c r="BH391" s="66"/>
      <c r="BI391" s="66"/>
    </row>
    <row r="392" spans="15:61" x14ac:dyDescent="0.25">
      <c r="O392" s="23"/>
      <c r="R392" s="66"/>
      <c r="V392" s="23"/>
      <c r="Y392" s="66"/>
      <c r="AC392" s="23"/>
      <c r="AF392" s="66"/>
      <c r="AJ392" s="23"/>
      <c r="AM392" s="66"/>
      <c r="BE392" s="66"/>
      <c r="BF392" s="66"/>
      <c r="BG392" s="66"/>
      <c r="BH392" s="66"/>
      <c r="BI392" s="66"/>
    </row>
    <row r="393" spans="15:61" x14ac:dyDescent="0.25">
      <c r="O393" s="23"/>
      <c r="R393" s="66"/>
      <c r="V393" s="23"/>
      <c r="Y393" s="66"/>
      <c r="AC393" s="23"/>
      <c r="AF393" s="66"/>
      <c r="AJ393" s="23"/>
      <c r="AM393" s="66"/>
      <c r="BE393" s="66"/>
      <c r="BF393" s="66"/>
      <c r="BG393" s="66"/>
      <c r="BH393" s="66"/>
      <c r="BI393" s="66"/>
    </row>
    <row r="394" spans="15:61" x14ac:dyDescent="0.25">
      <c r="O394" s="23"/>
      <c r="R394" s="66"/>
      <c r="V394" s="23"/>
      <c r="Y394" s="66"/>
      <c r="AC394" s="23"/>
      <c r="AF394" s="66"/>
      <c r="AJ394" s="23"/>
      <c r="AM394" s="66"/>
      <c r="BE394" s="66"/>
      <c r="BF394" s="66"/>
      <c r="BG394" s="66"/>
      <c r="BH394" s="66"/>
      <c r="BI394" s="66"/>
    </row>
    <row r="395" spans="15:61" x14ac:dyDescent="0.25">
      <c r="O395" s="23"/>
      <c r="R395" s="66"/>
      <c r="V395" s="23"/>
      <c r="Y395" s="66"/>
      <c r="AC395" s="23"/>
      <c r="AF395" s="66"/>
      <c r="AJ395" s="23"/>
      <c r="AM395" s="66"/>
      <c r="BE395" s="66"/>
      <c r="BF395" s="66"/>
      <c r="BG395" s="66"/>
      <c r="BH395" s="66"/>
      <c r="BI395" s="66"/>
    </row>
    <row r="396" spans="15:61" x14ac:dyDescent="0.25">
      <c r="O396" s="23"/>
      <c r="R396" s="66"/>
      <c r="V396" s="23"/>
      <c r="Y396" s="66"/>
      <c r="AC396" s="23"/>
      <c r="AF396" s="66"/>
      <c r="AJ396" s="23"/>
      <c r="AM396" s="66"/>
      <c r="BE396" s="66"/>
      <c r="BF396" s="66"/>
      <c r="BG396" s="66"/>
      <c r="BH396" s="66"/>
      <c r="BI396" s="66"/>
    </row>
    <row r="397" spans="15:61" x14ac:dyDescent="0.25">
      <c r="O397" s="23"/>
      <c r="R397" s="66"/>
      <c r="V397" s="23"/>
      <c r="Y397" s="66"/>
      <c r="AC397" s="23"/>
      <c r="AF397" s="66"/>
      <c r="AJ397" s="23"/>
      <c r="AM397" s="66"/>
      <c r="BE397" s="66"/>
      <c r="BF397" s="66"/>
      <c r="BG397" s="66"/>
      <c r="BH397" s="66"/>
      <c r="BI397" s="66"/>
    </row>
    <row r="398" spans="15:61" x14ac:dyDescent="0.25">
      <c r="O398" s="23"/>
      <c r="R398" s="66"/>
      <c r="V398" s="23"/>
      <c r="Y398" s="66"/>
      <c r="AC398" s="23"/>
      <c r="AF398" s="66"/>
      <c r="AJ398" s="23"/>
      <c r="AM398" s="66"/>
      <c r="BE398" s="66"/>
      <c r="BF398" s="66"/>
      <c r="BG398" s="66"/>
      <c r="BH398" s="66"/>
      <c r="BI398" s="66"/>
    </row>
    <row r="399" spans="15:61" x14ac:dyDescent="0.25">
      <c r="O399" s="23"/>
      <c r="R399" s="66"/>
      <c r="V399" s="23"/>
      <c r="Y399" s="66"/>
      <c r="AC399" s="23"/>
      <c r="AF399" s="66"/>
      <c r="AJ399" s="23"/>
      <c r="AM399" s="66"/>
      <c r="BE399" s="66"/>
      <c r="BF399" s="66"/>
      <c r="BG399" s="66"/>
      <c r="BH399" s="66"/>
      <c r="BI399" s="66"/>
    </row>
    <row r="400" spans="15:61" x14ac:dyDescent="0.25">
      <c r="O400" s="23"/>
      <c r="R400" s="66"/>
      <c r="V400" s="23"/>
      <c r="Y400" s="66"/>
      <c r="AC400" s="23"/>
      <c r="AF400" s="66"/>
      <c r="AJ400" s="23"/>
      <c r="AM400" s="66"/>
      <c r="BE400" s="66"/>
      <c r="BF400" s="66"/>
      <c r="BG400" s="66"/>
      <c r="BH400" s="66"/>
      <c r="BI400" s="66"/>
    </row>
    <row r="401" spans="15:61" x14ac:dyDescent="0.25">
      <c r="O401" s="23"/>
      <c r="R401" s="66"/>
      <c r="V401" s="23"/>
      <c r="Y401" s="66"/>
      <c r="AC401" s="23"/>
      <c r="AF401" s="66"/>
      <c r="AJ401" s="23"/>
      <c r="AM401" s="66"/>
      <c r="BE401" s="66"/>
      <c r="BF401" s="66"/>
      <c r="BG401" s="66"/>
      <c r="BH401" s="66"/>
      <c r="BI401" s="66"/>
    </row>
    <row r="402" spans="15:61" x14ac:dyDescent="0.25">
      <c r="O402" s="23"/>
      <c r="R402" s="66"/>
      <c r="V402" s="23"/>
      <c r="Y402" s="66"/>
      <c r="AC402" s="23"/>
      <c r="AF402" s="66"/>
      <c r="AJ402" s="23"/>
      <c r="AM402" s="66"/>
      <c r="BE402" s="66"/>
      <c r="BF402" s="66"/>
      <c r="BG402" s="66"/>
      <c r="BH402" s="66"/>
      <c r="BI402" s="66"/>
    </row>
    <row r="403" spans="15:61" x14ac:dyDescent="0.25">
      <c r="O403" s="23"/>
      <c r="R403" s="66"/>
      <c r="V403" s="23"/>
      <c r="Y403" s="66"/>
      <c r="AC403" s="23"/>
      <c r="AF403" s="66"/>
      <c r="AJ403" s="23"/>
      <c r="AM403" s="66"/>
      <c r="BE403" s="66"/>
      <c r="BF403" s="66"/>
      <c r="BG403" s="66"/>
      <c r="BH403" s="66"/>
      <c r="BI403" s="66"/>
    </row>
    <row r="404" spans="15:61" x14ac:dyDescent="0.25">
      <c r="O404" s="23"/>
      <c r="R404" s="66"/>
      <c r="V404" s="23"/>
      <c r="Y404" s="66"/>
      <c r="AC404" s="23"/>
      <c r="AF404" s="66"/>
      <c r="AJ404" s="23"/>
      <c r="AM404" s="66"/>
      <c r="BE404" s="66"/>
      <c r="BF404" s="66"/>
      <c r="BG404" s="66"/>
      <c r="BH404" s="66"/>
      <c r="BI404" s="66"/>
    </row>
    <row r="405" spans="15:61" x14ac:dyDescent="0.25">
      <c r="O405" s="23"/>
      <c r="R405" s="66"/>
      <c r="V405" s="23"/>
      <c r="Y405" s="66"/>
      <c r="AC405" s="23"/>
      <c r="AF405" s="66"/>
      <c r="AJ405" s="23"/>
      <c r="AM405" s="66"/>
      <c r="BE405" s="66"/>
      <c r="BF405" s="66"/>
      <c r="BG405" s="66"/>
      <c r="BH405" s="66"/>
      <c r="BI405" s="66"/>
    </row>
    <row r="406" spans="15:61" x14ac:dyDescent="0.25">
      <c r="O406" s="23"/>
      <c r="R406" s="66"/>
      <c r="V406" s="23"/>
      <c r="Y406" s="66"/>
      <c r="AC406" s="23"/>
      <c r="AF406" s="66"/>
      <c r="AJ406" s="23"/>
      <c r="AM406" s="66"/>
      <c r="BE406" s="66"/>
      <c r="BF406" s="66"/>
      <c r="BG406" s="66"/>
      <c r="BH406" s="66"/>
      <c r="BI406" s="66"/>
    </row>
    <row r="407" spans="15:61" x14ac:dyDescent="0.25">
      <c r="O407" s="23"/>
      <c r="R407" s="66"/>
      <c r="V407" s="23"/>
      <c r="Y407" s="66"/>
      <c r="AC407" s="23"/>
      <c r="AF407" s="66"/>
      <c r="AJ407" s="23"/>
      <c r="AM407" s="66"/>
      <c r="BE407" s="66"/>
      <c r="BF407" s="66"/>
      <c r="BG407" s="66"/>
      <c r="BH407" s="66"/>
      <c r="BI407" s="66"/>
    </row>
    <row r="408" spans="15:61" x14ac:dyDescent="0.25">
      <c r="O408" s="23"/>
      <c r="R408" s="66"/>
      <c r="V408" s="23"/>
      <c r="Y408" s="66"/>
      <c r="AC408" s="23"/>
      <c r="AF408" s="66"/>
      <c r="AJ408" s="23"/>
      <c r="AM408" s="66"/>
      <c r="BE408" s="66"/>
      <c r="BF408" s="66"/>
      <c r="BG408" s="66"/>
      <c r="BH408" s="66"/>
      <c r="BI408" s="66"/>
    </row>
    <row r="409" spans="15:61" x14ac:dyDescent="0.25">
      <c r="O409" s="23"/>
      <c r="R409" s="66"/>
      <c r="V409" s="23"/>
      <c r="Y409" s="66"/>
      <c r="AC409" s="23"/>
      <c r="AF409" s="66"/>
      <c r="AJ409" s="23"/>
      <c r="AM409" s="66"/>
      <c r="BE409" s="66"/>
      <c r="BF409" s="66"/>
      <c r="BG409" s="66"/>
      <c r="BH409" s="66"/>
      <c r="BI409" s="66"/>
    </row>
    <row r="410" spans="15:61" x14ac:dyDescent="0.25">
      <c r="O410" s="23"/>
      <c r="R410" s="66"/>
      <c r="V410" s="23"/>
      <c r="Y410" s="66"/>
      <c r="AC410" s="23"/>
      <c r="AF410" s="66"/>
      <c r="AJ410" s="23"/>
      <c r="AM410" s="66"/>
      <c r="BE410" s="66"/>
      <c r="BF410" s="66"/>
      <c r="BG410" s="66"/>
      <c r="BH410" s="66"/>
      <c r="BI410" s="66"/>
    </row>
    <row r="411" spans="15:61" x14ac:dyDescent="0.25">
      <c r="O411" s="23"/>
      <c r="R411" s="66"/>
      <c r="V411" s="23"/>
      <c r="Y411" s="66"/>
      <c r="AC411" s="23"/>
      <c r="AF411" s="66"/>
      <c r="AJ411" s="23"/>
      <c r="AM411" s="66"/>
      <c r="BE411" s="66"/>
      <c r="BF411" s="66"/>
      <c r="BG411" s="66"/>
      <c r="BH411" s="66"/>
      <c r="BI411" s="66"/>
    </row>
    <row r="412" spans="15:61" x14ac:dyDescent="0.25">
      <c r="O412" s="23"/>
      <c r="R412" s="66"/>
      <c r="V412" s="23"/>
      <c r="Y412" s="66"/>
      <c r="AC412" s="23"/>
      <c r="AF412" s="66"/>
      <c r="AJ412" s="23"/>
      <c r="AM412" s="66"/>
      <c r="BE412" s="66"/>
      <c r="BF412" s="66"/>
      <c r="BG412" s="66"/>
      <c r="BH412" s="66"/>
      <c r="BI412" s="66"/>
    </row>
    <row r="413" spans="15:61" x14ac:dyDescent="0.25">
      <c r="O413" s="23"/>
      <c r="R413" s="66"/>
      <c r="V413" s="23"/>
      <c r="Y413" s="66"/>
      <c r="AC413" s="23"/>
      <c r="AF413" s="66"/>
      <c r="AJ413" s="23"/>
      <c r="AM413" s="66"/>
      <c r="BE413" s="66"/>
      <c r="BF413" s="66"/>
      <c r="BG413" s="66"/>
      <c r="BH413" s="66"/>
      <c r="BI413" s="66"/>
    </row>
    <row r="414" spans="15:61" x14ac:dyDescent="0.25">
      <c r="O414" s="23"/>
      <c r="R414" s="66"/>
      <c r="V414" s="23"/>
      <c r="Y414" s="66"/>
      <c r="AC414" s="23"/>
      <c r="AF414" s="66"/>
      <c r="AJ414" s="23"/>
      <c r="AM414" s="66"/>
      <c r="BE414" s="66"/>
      <c r="BF414" s="66"/>
      <c r="BG414" s="66"/>
      <c r="BH414" s="66"/>
      <c r="BI414" s="66"/>
    </row>
    <row r="415" spans="15:61" x14ac:dyDescent="0.25">
      <c r="O415" s="23"/>
      <c r="R415" s="66"/>
      <c r="V415" s="23"/>
      <c r="Y415" s="66"/>
      <c r="AC415" s="23"/>
      <c r="AF415" s="66"/>
      <c r="AJ415" s="23"/>
      <c r="AM415" s="66"/>
      <c r="BE415" s="66"/>
      <c r="BF415" s="66"/>
      <c r="BG415" s="66"/>
      <c r="BH415" s="66"/>
      <c r="BI415" s="66"/>
    </row>
    <row r="416" spans="15:61" x14ac:dyDescent="0.25">
      <c r="O416" s="23"/>
      <c r="R416" s="66"/>
      <c r="V416" s="23"/>
      <c r="Y416" s="66"/>
      <c r="AC416" s="23"/>
      <c r="AF416" s="66"/>
      <c r="AJ416" s="23"/>
      <c r="AM416" s="66"/>
      <c r="BE416" s="66"/>
      <c r="BF416" s="66"/>
      <c r="BG416" s="66"/>
      <c r="BH416" s="66"/>
      <c r="BI416" s="66"/>
    </row>
    <row r="417" spans="8:66" x14ac:dyDescent="0.25">
      <c r="O417" s="23"/>
      <c r="R417" s="66"/>
      <c r="V417" s="23"/>
      <c r="Y417" s="66"/>
      <c r="AC417" s="23"/>
      <c r="AF417" s="66"/>
      <c r="AJ417" s="23"/>
      <c r="AM417" s="66"/>
      <c r="BE417" s="66"/>
      <c r="BF417" s="66"/>
      <c r="BG417" s="66"/>
      <c r="BH417" s="66"/>
      <c r="BI417" s="66"/>
    </row>
    <row r="418" spans="8:66" x14ac:dyDescent="0.25">
      <c r="O418" s="23"/>
      <c r="R418" s="66"/>
      <c r="V418" s="23"/>
      <c r="Y418" s="66"/>
      <c r="AC418" s="23"/>
      <c r="AF418" s="66"/>
      <c r="AJ418" s="23"/>
      <c r="AM418" s="66"/>
      <c r="BE418" s="66"/>
      <c r="BF418" s="66"/>
      <c r="BG418" s="66"/>
      <c r="BH418" s="66"/>
      <c r="BI418" s="66"/>
    </row>
    <row r="419" spans="8:66" x14ac:dyDescent="0.25">
      <c r="O419" s="23"/>
      <c r="R419" s="66"/>
      <c r="V419" s="23"/>
      <c r="Y419" s="66"/>
      <c r="AC419" s="23"/>
      <c r="AF419" s="66"/>
      <c r="AJ419" s="23"/>
      <c r="AM419" s="66"/>
      <c r="BE419" s="66"/>
      <c r="BF419" s="66"/>
      <c r="BG419" s="66"/>
      <c r="BH419" s="66"/>
      <c r="BI419" s="66"/>
    </row>
    <row r="420" spans="8:66" x14ac:dyDescent="0.25">
      <c r="O420" s="23"/>
      <c r="R420" s="66"/>
      <c r="V420" s="23"/>
      <c r="Y420" s="66"/>
      <c r="AC420" s="23"/>
      <c r="AF420" s="66"/>
      <c r="AJ420" s="23"/>
      <c r="AM420" s="66"/>
      <c r="BE420" s="66"/>
      <c r="BF420" s="66"/>
      <c r="BG420" s="66"/>
      <c r="BH420" s="66"/>
      <c r="BI420" s="66"/>
    </row>
    <row r="421" spans="8:66" x14ac:dyDescent="0.25">
      <c r="O421" s="23"/>
      <c r="R421" s="66"/>
      <c r="V421" s="23"/>
      <c r="Y421" s="66"/>
      <c r="AC421" s="23"/>
      <c r="AF421" s="66"/>
      <c r="AJ421" s="23"/>
      <c r="AM421" s="66"/>
      <c r="BE421" s="66"/>
      <c r="BF421" s="66"/>
      <c r="BG421" s="66"/>
      <c r="BH421" s="66"/>
      <c r="BI421" s="66"/>
    </row>
    <row r="422" spans="8:66" x14ac:dyDescent="0.25">
      <c r="O422" s="23"/>
      <c r="R422" s="66"/>
      <c r="V422" s="23"/>
      <c r="Y422" s="66"/>
      <c r="AC422" s="23"/>
      <c r="AF422" s="66"/>
      <c r="AJ422" s="23"/>
      <c r="AM422" s="66"/>
      <c r="BE422" s="66"/>
      <c r="BF422" s="66"/>
      <c r="BG422" s="66"/>
      <c r="BH422" s="66"/>
      <c r="BI422" s="66"/>
    </row>
    <row r="423" spans="8:66" x14ac:dyDescent="0.25">
      <c r="O423" s="23"/>
      <c r="R423" s="66"/>
      <c r="V423" s="23"/>
      <c r="Y423" s="66"/>
      <c r="AC423" s="23"/>
      <c r="AF423" s="66"/>
      <c r="AJ423" s="23"/>
      <c r="AM423" s="66"/>
      <c r="BE423" s="66"/>
      <c r="BF423" s="66"/>
      <c r="BG423" s="66"/>
      <c r="BH423" s="66"/>
      <c r="BI423" s="66"/>
    </row>
    <row r="424" spans="8:66" x14ac:dyDescent="0.25">
      <c r="O424" s="23"/>
      <c r="R424" s="66"/>
      <c r="V424" s="23"/>
      <c r="Y424" s="66"/>
      <c r="AC424" s="23"/>
      <c r="AF424" s="66"/>
      <c r="AJ424" s="23"/>
      <c r="AM424" s="66"/>
      <c r="BE424" s="66"/>
      <c r="BF424" s="66"/>
      <c r="BG424" s="66"/>
      <c r="BH424" s="66"/>
      <c r="BI424" s="66"/>
    </row>
    <row r="425" spans="8:66" x14ac:dyDescent="0.25">
      <c r="O425" s="23"/>
      <c r="R425" s="66"/>
      <c r="V425" s="23"/>
      <c r="Y425" s="66"/>
      <c r="AC425" s="23"/>
      <c r="AF425" s="66"/>
      <c r="AJ425" s="23"/>
      <c r="AM425" s="66"/>
      <c r="BE425" s="66"/>
      <c r="BF425" s="66"/>
      <c r="BG425" s="66"/>
      <c r="BH425" s="66"/>
      <c r="BI425" s="66"/>
    </row>
    <row r="426" spans="8:66" x14ac:dyDescent="0.25">
      <c r="O426" s="23"/>
      <c r="R426" s="66"/>
      <c r="V426" s="23"/>
      <c r="Y426" s="66"/>
      <c r="AC426" s="23"/>
      <c r="AF426" s="66"/>
      <c r="AJ426" s="23"/>
      <c r="AM426" s="66"/>
      <c r="BE426" s="66"/>
      <c r="BF426" s="66"/>
      <c r="BG426" s="66"/>
      <c r="BH426" s="66"/>
      <c r="BI426" s="66"/>
    </row>
    <row r="427" spans="8:66" x14ac:dyDescent="0.25">
      <c r="O427" s="23"/>
      <c r="R427" s="66"/>
      <c r="V427" s="23"/>
      <c r="Y427" s="66"/>
      <c r="AC427" s="23"/>
      <c r="AF427" s="66"/>
      <c r="AJ427" s="23"/>
      <c r="AM427" s="66"/>
      <c r="BE427" s="66"/>
      <c r="BF427" s="66"/>
      <c r="BG427" s="66"/>
      <c r="BH427" s="66"/>
      <c r="BI427" s="66"/>
    </row>
    <row r="428" spans="8:66" x14ac:dyDescent="0.25">
      <c r="O428" s="23"/>
      <c r="R428" s="66"/>
      <c r="V428" s="23"/>
      <c r="Y428" s="66"/>
      <c r="AC428" s="23"/>
      <c r="AF428" s="66"/>
      <c r="AJ428" s="23"/>
      <c r="AM428" s="66"/>
      <c r="BE428" s="66"/>
      <c r="BF428" s="66"/>
      <c r="BG428" s="66"/>
      <c r="BH428" s="66"/>
      <c r="BI428" s="66"/>
    </row>
    <row r="429" spans="8:66" ht="33.75" x14ac:dyDescent="0.25">
      <c r="I429" s="2" t="s">
        <v>0</v>
      </c>
      <c r="J429" s="3" t="s">
        <v>1</v>
      </c>
      <c r="K429" s="4"/>
      <c r="L429" s="5" t="s">
        <v>3</v>
      </c>
      <c r="M429" s="5" t="s">
        <v>4</v>
      </c>
      <c r="N429" s="5" t="s">
        <v>5</v>
      </c>
      <c r="O429" s="23"/>
      <c r="P429" s="5" t="s">
        <v>7</v>
      </c>
      <c r="Q429" s="5" t="s">
        <v>8</v>
      </c>
      <c r="R429" s="5" t="s">
        <v>2</v>
      </c>
      <c r="S429" s="5" t="s">
        <v>3</v>
      </c>
      <c r="T429" s="5" t="s">
        <v>4</v>
      </c>
      <c r="U429" s="5" t="s">
        <v>5</v>
      </c>
      <c r="V429" s="5" t="s">
        <v>6</v>
      </c>
      <c r="W429" s="5" t="s">
        <v>7</v>
      </c>
      <c r="X429" s="5" t="s">
        <v>8</v>
      </c>
      <c r="Y429" s="5" t="s">
        <v>2</v>
      </c>
      <c r="Z429" s="5" t="s">
        <v>3</v>
      </c>
      <c r="AA429" s="5" t="s">
        <v>4</v>
      </c>
      <c r="AB429" s="5" t="s">
        <v>5</v>
      </c>
      <c r="AC429" s="5" t="s">
        <v>6</v>
      </c>
      <c r="AD429" s="5" t="s">
        <v>7</v>
      </c>
      <c r="AE429" s="5" t="s">
        <v>8</v>
      </c>
      <c r="AF429" s="5" t="s">
        <v>2</v>
      </c>
      <c r="AG429" s="5" t="s">
        <v>3</v>
      </c>
      <c r="AH429" s="5" t="s">
        <v>4</v>
      </c>
      <c r="AI429" s="5" t="s">
        <v>5</v>
      </c>
      <c r="AJ429" s="5" t="s">
        <v>6</v>
      </c>
      <c r="AK429" s="5" t="s">
        <v>7</v>
      </c>
      <c r="AL429" s="5" t="s">
        <v>8</v>
      </c>
      <c r="AM429" s="5" t="s">
        <v>2</v>
      </c>
      <c r="AN429" s="5" t="s">
        <v>3</v>
      </c>
      <c r="AO429" s="5" t="s">
        <v>4</v>
      </c>
      <c r="AP429" s="5" t="s">
        <v>5</v>
      </c>
      <c r="AQ429" s="471"/>
      <c r="AR429" s="472"/>
      <c r="AS429" s="7" t="s">
        <v>9</v>
      </c>
      <c r="AT429" s="467" t="s">
        <v>10</v>
      </c>
      <c r="AU429" s="467" t="s">
        <v>73</v>
      </c>
      <c r="AV429" s="467" t="s">
        <v>11</v>
      </c>
      <c r="AW429" s="467" t="s">
        <v>12</v>
      </c>
      <c r="AX429" s="467" t="s">
        <v>13</v>
      </c>
      <c r="AY429" s="467" t="s">
        <v>14</v>
      </c>
      <c r="AZ429" s="467" t="s">
        <v>15</v>
      </c>
      <c r="BA429" s="467" t="s">
        <v>16</v>
      </c>
      <c r="BB429" s="8"/>
      <c r="BC429" s="1"/>
      <c r="BD429" s="1" t="s">
        <v>17</v>
      </c>
      <c r="BE429" s="152" t="s">
        <v>87</v>
      </c>
      <c r="BF429" s="152" t="s">
        <v>86</v>
      </c>
      <c r="BG429" s="152" t="s">
        <v>71</v>
      </c>
      <c r="BH429" s="152" t="s">
        <v>19</v>
      </c>
      <c r="BI429" s="152" t="s">
        <v>20</v>
      </c>
      <c r="BJ429" s="9" t="s">
        <v>21</v>
      </c>
      <c r="BK429" s="9" t="s">
        <v>43</v>
      </c>
      <c r="BL429" s="1" t="s">
        <v>42</v>
      </c>
      <c r="BM429" s="1" t="s">
        <v>22</v>
      </c>
      <c r="BN429" s="10"/>
    </row>
    <row r="430" spans="8:66" ht="18" thickBot="1" x14ac:dyDescent="0.3">
      <c r="H430" s="4" t="s">
        <v>69</v>
      </c>
      <c r="I430" s="14"/>
      <c r="J430" s="15"/>
      <c r="K430" s="16"/>
      <c r="L430" s="13">
        <v>1</v>
      </c>
      <c r="M430" s="13">
        <v>2</v>
      </c>
      <c r="N430" s="81">
        <v>3</v>
      </c>
      <c r="O430" s="5" t="s">
        <v>6</v>
      </c>
      <c r="P430" s="81">
        <v>5</v>
      </c>
      <c r="Q430" s="97">
        <v>6</v>
      </c>
      <c r="R430" s="96">
        <v>7</v>
      </c>
      <c r="S430" s="81">
        <v>8</v>
      </c>
      <c r="T430" s="81">
        <v>9</v>
      </c>
      <c r="U430" s="13">
        <v>10</v>
      </c>
      <c r="V430" s="81">
        <v>11</v>
      </c>
      <c r="W430" s="13">
        <v>12</v>
      </c>
      <c r="X430" s="17">
        <v>13</v>
      </c>
      <c r="Y430" s="59">
        <v>14</v>
      </c>
      <c r="Z430" s="81">
        <v>15</v>
      </c>
      <c r="AA430" s="13">
        <v>16</v>
      </c>
      <c r="AB430" s="13">
        <v>17</v>
      </c>
      <c r="AC430" s="81">
        <v>18</v>
      </c>
      <c r="AD430" s="13">
        <v>19</v>
      </c>
      <c r="AE430" s="17">
        <v>20</v>
      </c>
      <c r="AF430" s="59">
        <v>21</v>
      </c>
      <c r="AG430" s="13">
        <v>22</v>
      </c>
      <c r="AH430" s="13">
        <v>23</v>
      </c>
      <c r="AI430" s="13">
        <v>24</v>
      </c>
      <c r="AJ430" s="81">
        <v>25</v>
      </c>
      <c r="AK430" s="13">
        <v>26</v>
      </c>
      <c r="AL430" s="17">
        <v>27</v>
      </c>
      <c r="AM430" s="59">
        <v>28</v>
      </c>
      <c r="AN430" s="13">
        <v>29</v>
      </c>
      <c r="AO430" s="13">
        <v>30</v>
      </c>
      <c r="AP430" s="13">
        <v>31</v>
      </c>
      <c r="AQ430" s="469" t="s">
        <v>24</v>
      </c>
      <c r="AR430" s="470"/>
      <c r="AS430" s="142"/>
      <c r="AT430" s="468"/>
      <c r="AU430" s="468"/>
      <c r="AV430" s="468"/>
      <c r="AW430" s="468"/>
      <c r="AX430" s="468"/>
      <c r="AY430" s="468"/>
      <c r="AZ430" s="468"/>
      <c r="BA430" s="468"/>
      <c r="BB430" s="8"/>
      <c r="BC430" s="68"/>
      <c r="BD430" s="69">
        <f t="shared" ref="BD430:BN430" si="4">SUM(BD431:BD518)</f>
        <v>534895.55555555562</v>
      </c>
      <c r="BE430" s="153">
        <f t="shared" si="4"/>
        <v>73686.91</v>
      </c>
      <c r="BF430" s="153">
        <f t="shared" si="4"/>
        <v>134805.48000000001</v>
      </c>
      <c r="BG430" s="153">
        <f t="shared" si="4"/>
        <v>2431.5500000000002</v>
      </c>
      <c r="BH430" s="153">
        <f t="shared" si="4"/>
        <v>5030</v>
      </c>
      <c r="BI430" s="153">
        <f t="shared" si="4"/>
        <v>0</v>
      </c>
      <c r="BJ430" s="69">
        <f t="shared" si="4"/>
        <v>313646.05333333334</v>
      </c>
      <c r="BK430" s="69">
        <f t="shared" si="4"/>
        <v>0</v>
      </c>
      <c r="BL430" s="69">
        <f t="shared" si="4"/>
        <v>0</v>
      </c>
      <c r="BM430" s="69">
        <f t="shared" si="4"/>
        <v>0</v>
      </c>
      <c r="BN430" s="69">
        <f t="shared" si="4"/>
        <v>0</v>
      </c>
    </row>
    <row r="431" spans="8:66" ht="24" thickTop="1" thickBot="1" x14ac:dyDescent="0.3">
      <c r="H431" s="12" t="s">
        <v>23</v>
      </c>
      <c r="I431" s="441">
        <v>30000</v>
      </c>
      <c r="J431" s="432">
        <f>I431/225</f>
        <v>133.33333333333334</v>
      </c>
      <c r="K431" s="82" t="s">
        <v>25</v>
      </c>
      <c r="L431" s="103">
        <v>7.5</v>
      </c>
      <c r="M431" s="20">
        <v>7.5</v>
      </c>
      <c r="N431" s="104">
        <v>7.5</v>
      </c>
      <c r="O431" s="81">
        <v>4</v>
      </c>
      <c r="P431" s="106">
        <v>7.5</v>
      </c>
      <c r="Q431" s="106" t="s">
        <v>61</v>
      </c>
      <c r="R431" s="107">
        <v>7.5</v>
      </c>
      <c r="S431" s="108">
        <v>7.5</v>
      </c>
      <c r="T431" s="108">
        <v>7.5</v>
      </c>
      <c r="U431" s="103">
        <v>7.5</v>
      </c>
      <c r="V431" s="103">
        <v>7.5</v>
      </c>
      <c r="W431" s="103">
        <v>7.5</v>
      </c>
      <c r="X431" s="103" t="s">
        <v>61</v>
      </c>
      <c r="Y431" s="109">
        <v>7.5</v>
      </c>
      <c r="Z431" s="103">
        <v>7.5</v>
      </c>
      <c r="AA431" s="103">
        <v>7.5</v>
      </c>
      <c r="AB431" s="103">
        <v>7.5</v>
      </c>
      <c r="AC431" s="103">
        <v>7.5</v>
      </c>
      <c r="AD431" s="103">
        <v>7.5</v>
      </c>
      <c r="AE431" s="103" t="s">
        <v>61</v>
      </c>
      <c r="AF431" s="109">
        <v>7.5</v>
      </c>
      <c r="AG431" s="103">
        <v>7.5</v>
      </c>
      <c r="AH431" s="103">
        <v>7.5</v>
      </c>
      <c r="AI431" s="103">
        <v>7.5</v>
      </c>
      <c r="AJ431" s="103">
        <v>7.5</v>
      </c>
      <c r="AK431" s="103">
        <v>7.5</v>
      </c>
      <c r="AL431" s="103" t="s">
        <v>61</v>
      </c>
      <c r="AM431" s="109">
        <v>7.5</v>
      </c>
      <c r="AN431" s="109">
        <v>7.5</v>
      </c>
      <c r="AO431" s="110" t="s">
        <v>72</v>
      </c>
      <c r="AP431" s="20">
        <v>7.5</v>
      </c>
      <c r="AQ431" s="20"/>
      <c r="AR431" s="20">
        <f>COUNTIF(L431:AP431,"&gt;0")</f>
        <v>26</v>
      </c>
      <c r="AS431" s="435"/>
      <c r="AT431" s="25">
        <f>SUM(L431:AP431)/7.5</f>
        <v>25.533333333333335</v>
      </c>
      <c r="AU431" s="25">
        <f>COUNTIF(L431:AP431,"B")</f>
        <v>1</v>
      </c>
      <c r="AV431" s="25">
        <f>COUNTIF(L431:AP431,"h")</f>
        <v>4</v>
      </c>
      <c r="AW431" s="25">
        <f>COUNTIF(L431:AP431,"ik")</f>
        <v>0</v>
      </c>
      <c r="AX431" s="25">
        <f>COUNTIF(L431:AP431,"İZ")</f>
        <v>0</v>
      </c>
      <c r="AY431" s="25">
        <f>COUNTIF(L431:AP431,"R")</f>
        <v>0</v>
      </c>
      <c r="AZ431" s="25">
        <f>COUNTIF(L431:AP431,"y")</f>
        <v>0</v>
      </c>
      <c r="BA431" s="25">
        <f>IF((AT431+AU431+AV431+AW431+AX431)&gt;30,30,(AT431+AU431+AV431+AW431+AX431))</f>
        <v>30</v>
      </c>
      <c r="BB431" s="25">
        <f>(BA431)*J431*7.5</f>
        <v>30000.000000000004</v>
      </c>
      <c r="BC431" s="415"/>
      <c r="BD431" s="439">
        <f>SUM(BB431:BB433)</f>
        <v>34700.000000000007</v>
      </c>
      <c r="BE431" s="529">
        <v>11500</v>
      </c>
      <c r="BF431" s="529"/>
      <c r="BG431" s="570"/>
      <c r="BH431" s="570"/>
      <c r="BI431" s="570"/>
      <c r="BJ431" s="420">
        <f>BD431-BE431-BF431-BG431-BH431+BI431</f>
        <v>23200.000000000007</v>
      </c>
      <c r="BK431" s="571"/>
      <c r="BL431" s="534">
        <f>IF(AT432&gt;22,22.5,AT432)*BK431</f>
        <v>0</v>
      </c>
      <c r="BM431" s="535"/>
      <c r="BN431" s="571"/>
    </row>
    <row r="432" spans="8:66" ht="15.75" thickTop="1" x14ac:dyDescent="0.25">
      <c r="H432" s="426" t="s">
        <v>29</v>
      </c>
      <c r="I432" s="442"/>
      <c r="J432" s="433"/>
      <c r="K432" s="83" t="s">
        <v>26</v>
      </c>
      <c r="L432" s="103" t="s">
        <v>97</v>
      </c>
      <c r="M432" s="103"/>
      <c r="N432" s="104"/>
      <c r="O432" s="105">
        <v>7.5</v>
      </c>
      <c r="P432" s="106"/>
      <c r="Q432" s="106"/>
      <c r="R432" s="107"/>
      <c r="S432" s="108"/>
      <c r="T432" s="108"/>
      <c r="U432" s="103"/>
      <c r="V432" s="103"/>
      <c r="W432" s="103"/>
      <c r="X432" s="103"/>
      <c r="Y432" s="109"/>
      <c r="Z432" s="103"/>
      <c r="AA432" s="125">
        <v>3.5</v>
      </c>
      <c r="AB432" s="125">
        <v>2.5</v>
      </c>
      <c r="AC432" s="103"/>
      <c r="AD432" s="103"/>
      <c r="AE432" s="103"/>
      <c r="AF432" s="109"/>
      <c r="AG432" s="103"/>
      <c r="AH432" s="103"/>
      <c r="AI432" s="103"/>
      <c r="AJ432" s="103"/>
      <c r="AK432" s="103"/>
      <c r="AL432" s="103"/>
      <c r="AM432" s="109"/>
      <c r="AN432" s="109"/>
      <c r="AO432" s="110"/>
      <c r="AP432" s="111"/>
      <c r="AQ432" s="32"/>
      <c r="AR432" s="20">
        <f>COUNTIF(L432:AP432,"&gt;7")</f>
        <v>1</v>
      </c>
      <c r="AS432" s="436"/>
      <c r="AT432" s="33">
        <f>SUM(L432:AP432)</f>
        <v>13.5</v>
      </c>
      <c r="AU432" s="25"/>
      <c r="AV432" s="33"/>
      <c r="AW432" s="33"/>
      <c r="AX432" s="33"/>
      <c r="AY432" s="33"/>
      <c r="AZ432" s="33"/>
      <c r="BA432" s="33">
        <f>AT432*1.5</f>
        <v>20.25</v>
      </c>
      <c r="BB432" s="33">
        <f>AT432*J431*1.5</f>
        <v>2700.0000000000005</v>
      </c>
      <c r="BC432" s="415"/>
      <c r="BD432" s="439"/>
      <c r="BE432" s="529"/>
      <c r="BF432" s="529"/>
      <c r="BG432" s="529"/>
      <c r="BH432" s="529"/>
      <c r="BI432" s="529"/>
      <c r="BJ432" s="421"/>
      <c r="BK432" s="442"/>
      <c r="BL432" s="415"/>
      <c r="BM432" s="473"/>
      <c r="BN432" s="442"/>
    </row>
    <row r="433" spans="8:66" x14ac:dyDescent="0.25">
      <c r="H433" s="427"/>
      <c r="I433" s="442"/>
      <c r="J433" s="433"/>
      <c r="K433" s="84" t="s">
        <v>27</v>
      </c>
      <c r="L433" s="112"/>
      <c r="M433" s="112"/>
      <c r="N433" s="112"/>
      <c r="O433" s="105"/>
      <c r="P433" s="112"/>
      <c r="Q433" s="112"/>
      <c r="R433" s="113"/>
      <c r="S433" s="112"/>
      <c r="T433" s="112"/>
      <c r="U433" s="112"/>
      <c r="V433" s="112"/>
      <c r="W433" s="112"/>
      <c r="X433" s="112"/>
      <c r="Y433" s="113"/>
      <c r="Z433" s="112"/>
      <c r="AA433" s="112"/>
      <c r="AB433" s="112"/>
      <c r="AC433" s="112"/>
      <c r="AD433" s="112"/>
      <c r="AE433" s="112"/>
      <c r="AF433" s="113"/>
      <c r="AG433" s="112"/>
      <c r="AH433" s="112"/>
      <c r="AI433" s="112"/>
      <c r="AJ433" s="112"/>
      <c r="AK433" s="112"/>
      <c r="AL433" s="112"/>
      <c r="AM433" s="113"/>
      <c r="AN433" s="113"/>
      <c r="AO433" s="114">
        <v>7.5</v>
      </c>
      <c r="AP433" s="115"/>
      <c r="AQ433" s="40"/>
      <c r="AR433" s="41"/>
      <c r="AS433" s="436"/>
      <c r="AT433" s="33">
        <f>SUM(L433:AP433)</f>
        <v>7.5</v>
      </c>
      <c r="AU433" s="25"/>
      <c r="AV433" s="42"/>
      <c r="AW433" s="42"/>
      <c r="AX433" s="42"/>
      <c r="AY433" s="42"/>
      <c r="AZ433" s="42"/>
      <c r="BA433" s="33">
        <f>AT433*2</f>
        <v>15</v>
      </c>
      <c r="BB433" s="42">
        <f>AT433*J431*2</f>
        <v>2000.0000000000002</v>
      </c>
      <c r="BC433" s="415"/>
      <c r="BD433" s="439"/>
      <c r="BE433" s="529"/>
      <c r="BF433" s="529"/>
      <c r="BG433" s="529"/>
      <c r="BH433" s="529"/>
      <c r="BI433" s="529"/>
      <c r="BJ433" s="421"/>
      <c r="BK433" s="442"/>
      <c r="BL433" s="415"/>
      <c r="BM433" s="473"/>
      <c r="BN433" s="442"/>
    </row>
    <row r="434" spans="8:66" ht="15.75" thickBot="1" x14ac:dyDescent="0.3">
      <c r="H434" s="427"/>
      <c r="I434" s="443"/>
      <c r="J434" s="434"/>
      <c r="K434" s="85"/>
      <c r="L434" s="116"/>
      <c r="M434" s="116"/>
      <c r="N434" s="116"/>
      <c r="O434" s="112"/>
      <c r="P434" s="116"/>
      <c r="Q434" s="116"/>
      <c r="R434" s="117"/>
      <c r="S434" s="116"/>
      <c r="T434" s="116"/>
      <c r="U434" s="116"/>
      <c r="V434" s="116"/>
      <c r="W434" s="116"/>
      <c r="X434" s="116"/>
      <c r="Y434" s="117"/>
      <c r="Z434" s="116"/>
      <c r="AA434" s="116"/>
      <c r="AB434" s="116"/>
      <c r="AC434" s="116"/>
      <c r="AD434" s="116"/>
      <c r="AE434" s="116"/>
      <c r="AF434" s="117"/>
      <c r="AG434" s="116"/>
      <c r="AH434" s="116"/>
      <c r="AI434" s="116"/>
      <c r="AJ434" s="116"/>
      <c r="AK434" s="116"/>
      <c r="AL434" s="116"/>
      <c r="AM434" s="117"/>
      <c r="AN434" s="117"/>
      <c r="AO434" s="116"/>
      <c r="AP434" s="116"/>
      <c r="AQ434" s="46" t="s">
        <v>28</v>
      </c>
      <c r="AR434" s="47">
        <f>AR431+AR432</f>
        <v>27</v>
      </c>
      <c r="AS434" s="437"/>
      <c r="AT434" s="48"/>
      <c r="AU434" s="25"/>
      <c r="AV434" s="48"/>
      <c r="AW434" s="48"/>
      <c r="AX434" s="48"/>
      <c r="AY434" s="48"/>
      <c r="AZ434" s="48"/>
      <c r="BA434" s="48"/>
      <c r="BB434" s="48"/>
      <c r="BC434" s="416"/>
      <c r="BD434" s="440"/>
      <c r="BE434" s="530"/>
      <c r="BF434" s="530"/>
      <c r="BG434" s="530"/>
      <c r="BH434" s="530"/>
      <c r="BI434" s="530"/>
      <c r="BJ434" s="422"/>
      <c r="BK434" s="443"/>
      <c r="BL434" s="416"/>
      <c r="BM434" s="474"/>
      <c r="BN434" s="443"/>
    </row>
    <row r="435" spans="8:66" ht="16.5" thickTop="1" thickBot="1" x14ac:dyDescent="0.3">
      <c r="H435" s="428"/>
      <c r="I435" s="441">
        <v>50000</v>
      </c>
      <c r="J435" s="432">
        <f>I435/225</f>
        <v>222.22222222222223</v>
      </c>
      <c r="K435" s="82" t="s">
        <v>25</v>
      </c>
      <c r="L435" s="118" t="s">
        <v>36</v>
      </c>
      <c r="M435" s="118" t="s">
        <v>36</v>
      </c>
      <c r="N435" s="118" t="s">
        <v>36</v>
      </c>
      <c r="O435" s="116"/>
      <c r="P435" s="118" t="s">
        <v>36</v>
      </c>
      <c r="Q435" s="118" t="s">
        <v>36</v>
      </c>
      <c r="R435" s="119" t="s">
        <v>36</v>
      </c>
      <c r="S435" s="118" t="s">
        <v>36</v>
      </c>
      <c r="T435" s="118" t="s">
        <v>36</v>
      </c>
      <c r="U435" s="118" t="s">
        <v>36</v>
      </c>
      <c r="V435" s="118" t="s">
        <v>36</v>
      </c>
      <c r="W435" s="118" t="s">
        <v>36</v>
      </c>
      <c r="X435" s="120" t="s">
        <v>36</v>
      </c>
      <c r="Y435" s="119" t="s">
        <v>36</v>
      </c>
      <c r="Z435" s="118" t="s">
        <v>36</v>
      </c>
      <c r="AA435" s="118" t="s">
        <v>36</v>
      </c>
      <c r="AB435" s="118">
        <v>7.5</v>
      </c>
      <c r="AC435" s="118">
        <v>7.5</v>
      </c>
      <c r="AD435" s="118" t="s">
        <v>36</v>
      </c>
      <c r="AE435" s="118" t="s">
        <v>36</v>
      </c>
      <c r="AF435" s="119">
        <v>4</v>
      </c>
      <c r="AG435" s="118" t="s">
        <v>36</v>
      </c>
      <c r="AH435" s="118">
        <v>7.5</v>
      </c>
      <c r="AI435" s="118" t="s">
        <v>36</v>
      </c>
      <c r="AJ435" s="118" t="s">
        <v>36</v>
      </c>
      <c r="AK435" s="118" t="s">
        <v>36</v>
      </c>
      <c r="AL435" s="118" t="s">
        <v>36</v>
      </c>
      <c r="AM435" s="119">
        <v>3.63</v>
      </c>
      <c r="AN435" s="119" t="s">
        <v>36</v>
      </c>
      <c r="AO435" s="118" t="s">
        <v>72</v>
      </c>
      <c r="AP435" s="118">
        <v>0</v>
      </c>
      <c r="AQ435" s="20"/>
      <c r="AR435" s="20">
        <f>COUNTIF(L435:AP435,"&gt;0")</f>
        <v>5</v>
      </c>
      <c r="AS435" s="435"/>
      <c r="AT435" s="25">
        <f>SUM(L435:AP435)/7.5</f>
        <v>4.0173333333333332</v>
      </c>
      <c r="AU435" s="25">
        <f>COUNTIF(L435:AP435,"B")</f>
        <v>1</v>
      </c>
      <c r="AV435" s="25">
        <f>COUNTIF(L435:AP435,"h")</f>
        <v>0</v>
      </c>
      <c r="AW435" s="25">
        <f>COUNTIF(L435:AP435,"ik")</f>
        <v>0</v>
      </c>
      <c r="AX435" s="25">
        <f>COUNTIF(L435:AP435,"İZ")</f>
        <v>0</v>
      </c>
      <c r="AY435" s="25">
        <f>COUNTIF(L435:AP435,"R")</f>
        <v>0</v>
      </c>
      <c r="AZ435" s="25">
        <f>COUNTIF(L435:AP435,"y")</f>
        <v>23</v>
      </c>
      <c r="BA435" s="25">
        <f>IF((AT435+AU435+AV435+AW435+AX435)&gt;30,30,(AT435+AU435+AV435+AW435+AX435))</f>
        <v>5.0173333333333332</v>
      </c>
      <c r="BB435" s="25">
        <f>(BA435)*J435*7.5</f>
        <v>8362.2222222222226</v>
      </c>
      <c r="BC435" s="414"/>
      <c r="BD435" s="438">
        <f>SUM(BB435:BB437)</f>
        <v>8362.2222222222226</v>
      </c>
      <c r="BE435" s="528">
        <f>3066.66</f>
        <v>3066.66</v>
      </c>
      <c r="BF435" s="528"/>
      <c r="BG435" s="528"/>
      <c r="BH435" s="528"/>
      <c r="BI435" s="528"/>
      <c r="BJ435" s="420">
        <v>0</v>
      </c>
      <c r="BK435" s="441"/>
      <c r="BL435" s="414"/>
      <c r="BM435" s="569"/>
      <c r="BN435" s="441"/>
    </row>
    <row r="436" spans="8:66" ht="15.75" thickTop="1" x14ac:dyDescent="0.25">
      <c r="H436" s="426" t="s">
        <v>30</v>
      </c>
      <c r="I436" s="442"/>
      <c r="J436" s="433"/>
      <c r="K436" s="83" t="s">
        <v>26</v>
      </c>
      <c r="L436" s="121"/>
      <c r="M436" s="121"/>
      <c r="N436" s="121"/>
      <c r="O436" s="118" t="s">
        <v>36</v>
      </c>
      <c r="P436" s="121"/>
      <c r="Q436" s="121"/>
      <c r="R436" s="122"/>
      <c r="S436" s="121"/>
      <c r="T436" s="121"/>
      <c r="U436" s="121"/>
      <c r="V436" s="121"/>
      <c r="W436" s="121"/>
      <c r="X436" s="121"/>
      <c r="Y436" s="122"/>
      <c r="Z436" s="121"/>
      <c r="AA436" s="121"/>
      <c r="AB436" s="121"/>
      <c r="AC436" s="121"/>
      <c r="AD436" s="121"/>
      <c r="AE436" s="121"/>
      <c r="AF436" s="122"/>
      <c r="AG436" s="121"/>
      <c r="AH436" s="121"/>
      <c r="AI436" s="121"/>
      <c r="AJ436" s="121"/>
      <c r="AK436" s="121"/>
      <c r="AL436" s="121"/>
      <c r="AM436" s="122"/>
      <c r="AN436" s="122"/>
      <c r="AO436" s="123"/>
      <c r="AP436" s="124"/>
      <c r="AQ436" s="32"/>
      <c r="AR436" s="20">
        <f>COUNTIF(L436:AP436,"&gt;7")</f>
        <v>0</v>
      </c>
      <c r="AS436" s="436"/>
      <c r="AT436" s="33">
        <f>SUM(L436:AP436)</f>
        <v>0</v>
      </c>
      <c r="AU436" s="25"/>
      <c r="AV436" s="33"/>
      <c r="AW436" s="33"/>
      <c r="AX436" s="33"/>
      <c r="AY436" s="33"/>
      <c r="AZ436" s="33"/>
      <c r="BA436" s="33">
        <f>AT436*1.5</f>
        <v>0</v>
      </c>
      <c r="BB436" s="33">
        <f>AT436*J435*1.5</f>
        <v>0</v>
      </c>
      <c r="BC436" s="415"/>
      <c r="BD436" s="439"/>
      <c r="BE436" s="529"/>
      <c r="BF436" s="529"/>
      <c r="BG436" s="529"/>
      <c r="BH436" s="529"/>
      <c r="BI436" s="529"/>
      <c r="BJ436" s="421"/>
      <c r="BK436" s="442"/>
      <c r="BL436" s="415"/>
      <c r="BM436" s="473"/>
      <c r="BN436" s="442"/>
    </row>
    <row r="437" spans="8:66" x14ac:dyDescent="0.25">
      <c r="H437" s="427"/>
      <c r="I437" s="442"/>
      <c r="J437" s="433"/>
      <c r="K437" s="84" t="s">
        <v>27</v>
      </c>
      <c r="L437" s="112"/>
      <c r="M437" s="112"/>
      <c r="N437" s="112"/>
      <c r="O437" s="121"/>
      <c r="P437" s="112"/>
      <c r="Q437" s="112"/>
      <c r="R437" s="113"/>
      <c r="S437" s="112"/>
      <c r="T437" s="112"/>
      <c r="U437" s="112"/>
      <c r="V437" s="112"/>
      <c r="W437" s="112"/>
      <c r="X437" s="112"/>
      <c r="Y437" s="113"/>
      <c r="Z437" s="112"/>
      <c r="AA437" s="112"/>
      <c r="AB437" s="112"/>
      <c r="AC437" s="112"/>
      <c r="AD437" s="125"/>
      <c r="AE437" s="112"/>
      <c r="AF437" s="113"/>
      <c r="AG437" s="112"/>
      <c r="AH437" s="112"/>
      <c r="AI437" s="112"/>
      <c r="AJ437" s="112"/>
      <c r="AK437" s="112"/>
      <c r="AL437" s="112"/>
      <c r="AM437" s="113"/>
      <c r="AN437" s="113"/>
      <c r="AO437" s="114"/>
      <c r="AP437" s="115"/>
      <c r="AQ437" s="40"/>
      <c r="AR437" s="41"/>
      <c r="AS437" s="436"/>
      <c r="AT437" s="33">
        <f>SUM(L437:AP437)</f>
        <v>0</v>
      </c>
      <c r="AU437" s="25"/>
      <c r="AV437" s="42"/>
      <c r="AW437" s="42"/>
      <c r="AX437" s="42"/>
      <c r="AY437" s="42"/>
      <c r="AZ437" s="42"/>
      <c r="BA437" s="33">
        <f>AT437*2</f>
        <v>0</v>
      </c>
      <c r="BB437" s="42">
        <f>AT437*J435*2</f>
        <v>0</v>
      </c>
      <c r="BC437" s="415"/>
      <c r="BD437" s="439"/>
      <c r="BE437" s="529"/>
      <c r="BF437" s="529"/>
      <c r="BG437" s="529"/>
      <c r="BH437" s="529"/>
      <c r="BI437" s="529"/>
      <c r="BJ437" s="421"/>
      <c r="BK437" s="442"/>
      <c r="BL437" s="415"/>
      <c r="BM437" s="473"/>
      <c r="BN437" s="442"/>
    </row>
    <row r="438" spans="8:66" ht="15.75" thickBot="1" x14ac:dyDescent="0.3">
      <c r="H438" s="427"/>
      <c r="I438" s="443"/>
      <c r="J438" s="434"/>
      <c r="K438" s="85"/>
      <c r="L438" s="116"/>
      <c r="M438" s="116"/>
      <c r="N438" s="116"/>
      <c r="O438" s="112"/>
      <c r="P438" s="116"/>
      <c r="Q438" s="116"/>
      <c r="R438" s="117"/>
      <c r="S438" s="116"/>
      <c r="T438" s="116"/>
      <c r="U438" s="116"/>
      <c r="V438" s="116"/>
      <c r="W438" s="116"/>
      <c r="X438" s="116"/>
      <c r="Y438" s="117"/>
      <c r="Z438" s="116"/>
      <c r="AA438" s="116"/>
      <c r="AB438" s="116"/>
      <c r="AC438" s="116"/>
      <c r="AD438" s="116"/>
      <c r="AE438" s="116"/>
      <c r="AF438" s="117"/>
      <c r="AG438" s="116"/>
      <c r="AH438" s="116"/>
      <c r="AI438" s="116"/>
      <c r="AJ438" s="116"/>
      <c r="AK438" s="116"/>
      <c r="AL438" s="116"/>
      <c r="AM438" s="117"/>
      <c r="AN438" s="117"/>
      <c r="AO438" s="116"/>
      <c r="AP438" s="116"/>
      <c r="AQ438" s="46" t="s">
        <v>28</v>
      </c>
      <c r="AR438" s="47">
        <f>AR435+AR436</f>
        <v>5</v>
      </c>
      <c r="AS438" s="437"/>
      <c r="AT438" s="48"/>
      <c r="AU438" s="25"/>
      <c r="AV438" s="48"/>
      <c r="AW438" s="48"/>
      <c r="AX438" s="48"/>
      <c r="AY438" s="48"/>
      <c r="AZ438" s="48"/>
      <c r="BA438" s="48"/>
      <c r="BB438" s="48"/>
      <c r="BC438" s="416"/>
      <c r="BD438" s="440"/>
      <c r="BE438" s="530"/>
      <c r="BF438" s="530"/>
      <c r="BG438" s="530"/>
      <c r="BH438" s="530"/>
      <c r="BI438" s="530"/>
      <c r="BJ438" s="422"/>
      <c r="BK438" s="443"/>
      <c r="BL438" s="416"/>
      <c r="BM438" s="474"/>
      <c r="BN438" s="443"/>
    </row>
    <row r="439" spans="8:66" ht="16.5" thickTop="1" thickBot="1" x14ac:dyDescent="0.3">
      <c r="H439" s="428"/>
      <c r="I439" s="441">
        <v>33000</v>
      </c>
      <c r="J439" s="432">
        <f>I439/225</f>
        <v>146.66666666666666</v>
      </c>
      <c r="K439" s="82" t="s">
        <v>25</v>
      </c>
      <c r="L439" s="118">
        <v>7.5</v>
      </c>
      <c r="M439" s="118">
        <v>7.5</v>
      </c>
      <c r="N439" s="118">
        <v>7.5</v>
      </c>
      <c r="O439" s="116"/>
      <c r="P439" s="118">
        <v>7.5</v>
      </c>
      <c r="Q439" s="118" t="s">
        <v>61</v>
      </c>
      <c r="R439" s="119">
        <v>7.5</v>
      </c>
      <c r="S439" s="118">
        <v>7.5</v>
      </c>
      <c r="T439" s="118">
        <v>7.5</v>
      </c>
      <c r="U439" s="118">
        <v>7.5</v>
      </c>
      <c r="V439" s="118">
        <v>7.5</v>
      </c>
      <c r="W439" s="118">
        <v>7.5</v>
      </c>
      <c r="X439" s="118" t="s">
        <v>61</v>
      </c>
      <c r="Y439" s="119">
        <v>7.5</v>
      </c>
      <c r="Z439" s="118">
        <v>7.5</v>
      </c>
      <c r="AA439" s="118">
        <v>7.5</v>
      </c>
      <c r="AB439" s="118">
        <v>7.5</v>
      </c>
      <c r="AC439" s="118">
        <v>7.5</v>
      </c>
      <c r="AD439" s="118">
        <v>7.5</v>
      </c>
      <c r="AE439" s="118" t="s">
        <v>61</v>
      </c>
      <c r="AF439" s="119">
        <v>7.5</v>
      </c>
      <c r="AG439" s="118">
        <v>7.5</v>
      </c>
      <c r="AH439" s="118">
        <v>7.5</v>
      </c>
      <c r="AI439" s="118" t="s">
        <v>36</v>
      </c>
      <c r="AJ439" s="118">
        <v>7.5</v>
      </c>
      <c r="AK439" s="118">
        <v>7.5</v>
      </c>
      <c r="AL439" s="118" t="s">
        <v>61</v>
      </c>
      <c r="AM439" s="119">
        <v>7.5</v>
      </c>
      <c r="AN439" s="119">
        <v>7.5</v>
      </c>
      <c r="AO439" s="118" t="s">
        <v>72</v>
      </c>
      <c r="AP439" s="118">
        <v>7.5</v>
      </c>
      <c r="AQ439" s="20"/>
      <c r="AR439" s="20">
        <f>COUNTIF(L439:AP439,"&gt;0")</f>
        <v>24</v>
      </c>
      <c r="AS439" s="435"/>
      <c r="AT439" s="25">
        <f>SUM(L439:AP439)/7.5</f>
        <v>24</v>
      </c>
      <c r="AU439" s="25">
        <f>COUNTIF(L439:AP439,"B")</f>
        <v>1</v>
      </c>
      <c r="AV439" s="25">
        <f>COUNTIF(L439:AP439,"h")</f>
        <v>4</v>
      </c>
      <c r="AW439" s="25">
        <f>COUNTIF(L439:AP439,"ik")</f>
        <v>0</v>
      </c>
      <c r="AX439" s="25">
        <f>COUNTIF(L439:AP439,"İZ")</f>
        <v>0</v>
      </c>
      <c r="AY439" s="25">
        <f>COUNTIF(L439:AP439,"R")</f>
        <v>0</v>
      </c>
      <c r="AZ439" s="25">
        <f>COUNTIF(L439:AP439,"y")</f>
        <v>1</v>
      </c>
      <c r="BA439" s="25">
        <f>IF((AT439+AU439+AV439+AW439+AX439)&gt;30,30,(AT439+AU439+AV439+AW439+AX439))</f>
        <v>29</v>
      </c>
      <c r="BB439" s="25">
        <f>(BA439)*J439*7.5</f>
        <v>31899.999999999996</v>
      </c>
      <c r="BC439" s="414"/>
      <c r="BD439" s="438">
        <f>SUM(BB439:BB441)</f>
        <v>37069.999999999993</v>
      </c>
      <c r="BE439" s="528">
        <v>9608.0499999999993</v>
      </c>
      <c r="BF439" s="528"/>
      <c r="BG439" s="528">
        <v>2023.55</v>
      </c>
      <c r="BH439" s="528"/>
      <c r="BI439" s="528"/>
      <c r="BJ439" s="420">
        <f>BD439-BE439-BF439-BG439-BH439+BI439</f>
        <v>25438.399999999994</v>
      </c>
      <c r="BK439" s="441"/>
      <c r="BL439" s="464"/>
      <c r="BM439" s="562"/>
      <c r="BN439" s="441"/>
    </row>
    <row r="440" spans="8:66" ht="15.75" thickTop="1" x14ac:dyDescent="0.25">
      <c r="H440" s="426" t="s">
        <v>31</v>
      </c>
      <c r="I440" s="442"/>
      <c r="J440" s="433"/>
      <c r="K440" s="83" t="s">
        <v>26</v>
      </c>
      <c r="L440" s="121"/>
      <c r="M440" s="121"/>
      <c r="N440" s="121"/>
      <c r="O440" s="118">
        <v>7.5</v>
      </c>
      <c r="P440" s="121"/>
      <c r="Q440" s="121"/>
      <c r="R440" s="122"/>
      <c r="S440" s="121"/>
      <c r="T440" s="121"/>
      <c r="U440" s="121"/>
      <c r="V440" s="121"/>
      <c r="W440" s="121"/>
      <c r="X440" s="121"/>
      <c r="Y440" s="122"/>
      <c r="Z440" s="121"/>
      <c r="AA440" s="125">
        <v>3.5</v>
      </c>
      <c r="AB440" s="125">
        <v>2.5</v>
      </c>
      <c r="AC440" s="121"/>
      <c r="AD440" s="121"/>
      <c r="AE440" s="121"/>
      <c r="AF440" s="122"/>
      <c r="AG440" s="121"/>
      <c r="AH440" s="121"/>
      <c r="AI440" s="121"/>
      <c r="AJ440" s="121"/>
      <c r="AK440" s="121"/>
      <c r="AL440" s="121"/>
      <c r="AM440" s="122"/>
      <c r="AN440" s="122"/>
      <c r="AO440" s="123"/>
      <c r="AP440" s="124"/>
      <c r="AQ440" s="32"/>
      <c r="AR440" s="20">
        <f>COUNTIF(L440:AP440,"&gt;7")</f>
        <v>1</v>
      </c>
      <c r="AS440" s="436"/>
      <c r="AT440" s="33">
        <f>SUM(L440:AP440)</f>
        <v>13.5</v>
      </c>
      <c r="AU440" s="25"/>
      <c r="AV440" s="33"/>
      <c r="AW440" s="33"/>
      <c r="AX440" s="33"/>
      <c r="AY440" s="33"/>
      <c r="AZ440" s="33"/>
      <c r="BA440" s="33">
        <f>AT440*1.5</f>
        <v>20.25</v>
      </c>
      <c r="BB440" s="33">
        <f>AT440*J439*1.5</f>
        <v>2969.9999999999995</v>
      </c>
      <c r="BC440" s="415"/>
      <c r="BD440" s="439"/>
      <c r="BE440" s="529"/>
      <c r="BF440" s="529"/>
      <c r="BG440" s="529"/>
      <c r="BH440" s="529"/>
      <c r="BI440" s="529"/>
      <c r="BJ440" s="421"/>
      <c r="BK440" s="442"/>
      <c r="BL440" s="465"/>
      <c r="BM440" s="563"/>
      <c r="BN440" s="442"/>
    </row>
    <row r="441" spans="8:66" x14ac:dyDescent="0.25">
      <c r="H441" s="427"/>
      <c r="I441" s="442"/>
      <c r="J441" s="433"/>
      <c r="K441" s="84" t="s">
        <v>27</v>
      </c>
      <c r="L441" s="112"/>
      <c r="M441" s="112"/>
      <c r="N441" s="112"/>
      <c r="O441" s="121"/>
      <c r="P441" s="112"/>
      <c r="Q441" s="112"/>
      <c r="R441" s="113"/>
      <c r="S441" s="112"/>
      <c r="T441" s="112"/>
      <c r="U441" s="112"/>
      <c r="V441" s="112"/>
      <c r="W441" s="112"/>
      <c r="X441" s="112"/>
      <c r="Y441" s="113"/>
      <c r="Z441" s="112"/>
      <c r="AA441" s="112"/>
      <c r="AB441" s="112"/>
      <c r="AC441" s="112"/>
      <c r="AD441" s="125"/>
      <c r="AE441" s="112"/>
      <c r="AF441" s="113"/>
      <c r="AG441" s="112"/>
      <c r="AH441" s="112"/>
      <c r="AI441" s="112"/>
      <c r="AJ441" s="112"/>
      <c r="AK441" s="112"/>
      <c r="AL441" s="112"/>
      <c r="AM441" s="113"/>
      <c r="AN441" s="113"/>
      <c r="AO441" s="114">
        <v>7.5</v>
      </c>
      <c r="AP441" s="115"/>
      <c r="AQ441" s="40"/>
      <c r="AR441" s="41"/>
      <c r="AS441" s="436"/>
      <c r="AT441" s="33">
        <f>SUM(L441:AP441)</f>
        <v>7.5</v>
      </c>
      <c r="AU441" s="25"/>
      <c r="AV441" s="42"/>
      <c r="AW441" s="42"/>
      <c r="AX441" s="42"/>
      <c r="AY441" s="42"/>
      <c r="AZ441" s="42"/>
      <c r="BA441" s="33">
        <f>AT441*2</f>
        <v>15</v>
      </c>
      <c r="BB441" s="42">
        <f>AT441*J439*2</f>
        <v>2200</v>
      </c>
      <c r="BC441" s="415"/>
      <c r="BD441" s="439"/>
      <c r="BE441" s="529"/>
      <c r="BF441" s="529"/>
      <c r="BG441" s="529"/>
      <c r="BH441" s="529"/>
      <c r="BI441" s="529"/>
      <c r="BJ441" s="421"/>
      <c r="BK441" s="442"/>
      <c r="BL441" s="465"/>
      <c r="BM441" s="563"/>
      <c r="BN441" s="442"/>
    </row>
    <row r="442" spans="8:66" ht="15.75" thickBot="1" x14ac:dyDescent="0.3">
      <c r="H442" s="427"/>
      <c r="I442" s="443"/>
      <c r="J442" s="434"/>
      <c r="K442" s="85"/>
      <c r="L442" s="116"/>
      <c r="M442" s="116"/>
      <c r="N442" s="116"/>
      <c r="O442" s="112"/>
      <c r="P442" s="116"/>
      <c r="Q442" s="116"/>
      <c r="R442" s="117"/>
      <c r="S442" s="116"/>
      <c r="T442" s="116"/>
      <c r="U442" s="116"/>
      <c r="V442" s="116"/>
      <c r="W442" s="116"/>
      <c r="X442" s="116"/>
      <c r="Y442" s="117"/>
      <c r="Z442" s="116"/>
      <c r="AA442" s="116"/>
      <c r="AB442" s="116"/>
      <c r="AC442" s="116"/>
      <c r="AD442" s="116"/>
      <c r="AE442" s="116"/>
      <c r="AF442" s="117"/>
      <c r="AG442" s="116"/>
      <c r="AH442" s="116"/>
      <c r="AI442" s="116"/>
      <c r="AJ442" s="116"/>
      <c r="AK442" s="116"/>
      <c r="AL442" s="116"/>
      <c r="AM442" s="117"/>
      <c r="AN442" s="117"/>
      <c r="AO442" s="116"/>
      <c r="AP442" s="116"/>
      <c r="AQ442" s="46" t="s">
        <v>28</v>
      </c>
      <c r="AR442" s="47">
        <f>AR439+AR440</f>
        <v>25</v>
      </c>
      <c r="AS442" s="437"/>
      <c r="AT442" s="48"/>
      <c r="AU442" s="25"/>
      <c r="AV442" s="48"/>
      <c r="AW442" s="48"/>
      <c r="AX442" s="48"/>
      <c r="AY442" s="48"/>
      <c r="AZ442" s="48"/>
      <c r="BA442" s="48"/>
      <c r="BB442" s="48"/>
      <c r="BC442" s="416"/>
      <c r="BD442" s="440"/>
      <c r="BE442" s="530"/>
      <c r="BF442" s="530"/>
      <c r="BG442" s="530"/>
      <c r="BH442" s="530"/>
      <c r="BI442" s="530"/>
      <c r="BJ442" s="422"/>
      <c r="BK442" s="443"/>
      <c r="BL442" s="565"/>
      <c r="BM442" s="564"/>
      <c r="BN442" s="443"/>
    </row>
    <row r="443" spans="8:66" ht="16.5" thickTop="1" thickBot="1" x14ac:dyDescent="0.3">
      <c r="H443" s="428"/>
      <c r="I443" s="441">
        <v>30000</v>
      </c>
      <c r="J443" s="432">
        <f>I443/225</f>
        <v>133.33333333333334</v>
      </c>
      <c r="K443" s="82" t="s">
        <v>25</v>
      </c>
      <c r="L443" s="118">
        <v>7.5</v>
      </c>
      <c r="M443" s="118">
        <v>7.5</v>
      </c>
      <c r="N443" s="118">
        <v>7.5</v>
      </c>
      <c r="O443" s="116"/>
      <c r="P443" s="118">
        <v>7.5</v>
      </c>
      <c r="Q443" s="118" t="s">
        <v>61</v>
      </c>
      <c r="R443" s="119">
        <v>7.5</v>
      </c>
      <c r="S443" s="118">
        <v>7.5</v>
      </c>
      <c r="T443" s="118">
        <v>7.5</v>
      </c>
      <c r="U443" s="118">
        <v>7.5</v>
      </c>
      <c r="V443" s="118">
        <v>7.5</v>
      </c>
      <c r="W443" s="118">
        <v>7.5</v>
      </c>
      <c r="X443" s="118" t="s">
        <v>61</v>
      </c>
      <c r="Y443" s="119">
        <v>7.5</v>
      </c>
      <c r="Z443" s="118">
        <v>7.5</v>
      </c>
      <c r="AA443" s="118">
        <v>7.5</v>
      </c>
      <c r="AB443" s="118">
        <v>7.5</v>
      </c>
      <c r="AC443" s="118">
        <v>7.5</v>
      </c>
      <c r="AD443" s="120">
        <v>7.5</v>
      </c>
      <c r="AE443" s="118" t="s">
        <v>61</v>
      </c>
      <c r="AF443" s="119">
        <v>7.5</v>
      </c>
      <c r="AG443" s="118">
        <v>7.5</v>
      </c>
      <c r="AH443" s="118">
        <v>7.5</v>
      </c>
      <c r="AI443" s="118">
        <v>7.5</v>
      </c>
      <c r="AJ443" s="118">
        <v>7.5</v>
      </c>
      <c r="AK443" s="118">
        <v>7.5</v>
      </c>
      <c r="AL443" s="118" t="s">
        <v>61</v>
      </c>
      <c r="AM443" s="119">
        <v>7.5</v>
      </c>
      <c r="AN443" s="119">
        <v>7.5</v>
      </c>
      <c r="AO443" s="118" t="s">
        <v>72</v>
      </c>
      <c r="AP443" s="118">
        <v>7.5</v>
      </c>
      <c r="AQ443" s="20"/>
      <c r="AR443" s="20">
        <f>COUNTIF(L443:AP443,"&gt;0")</f>
        <v>25</v>
      </c>
      <c r="AS443" s="435"/>
      <c r="AT443" s="25">
        <f>SUM(L443:AP443)/7.5</f>
        <v>25</v>
      </c>
      <c r="AU443" s="25">
        <f>COUNTIF(L443:AP443,"B")</f>
        <v>1</v>
      </c>
      <c r="AV443" s="25">
        <f>COUNTIF(L443:AP443,"h")</f>
        <v>4</v>
      </c>
      <c r="AW443" s="25">
        <f>COUNTIF(L443:AP443,"ik")</f>
        <v>0</v>
      </c>
      <c r="AX443" s="25">
        <f>COUNTIF(L443:AP443,"İZ")</f>
        <v>0</v>
      </c>
      <c r="AY443" s="25">
        <f>COUNTIF(L443:AP443,"R")</f>
        <v>0</v>
      </c>
      <c r="AZ443" s="25">
        <f>COUNTIF(L443:AP443,"y")</f>
        <v>0</v>
      </c>
      <c r="BA443" s="25">
        <f>IF((AT443+AU443+AV443+AW443+AX443)&gt;30,30,(AT443+AU443+AV443+AW443+AX443))</f>
        <v>30</v>
      </c>
      <c r="BB443" s="25">
        <f>(BA443)*J443*7.5</f>
        <v>30000.000000000004</v>
      </c>
      <c r="BC443" s="414"/>
      <c r="BD443" s="438">
        <f>SUM(BB443:BB445)</f>
        <v>31500.000000000004</v>
      </c>
      <c r="BE443" s="528">
        <v>20000</v>
      </c>
      <c r="BF443" s="528"/>
      <c r="BG443" s="528"/>
      <c r="BH443" s="528"/>
      <c r="BI443" s="528"/>
      <c r="BJ443" s="420">
        <f>BD443-BE443-BF443-BG443-BH443+BI443</f>
        <v>11500.000000000004</v>
      </c>
      <c r="BK443" s="441"/>
      <c r="BL443" s="464"/>
      <c r="BM443" s="562"/>
      <c r="BN443" s="441"/>
    </row>
    <row r="444" spans="8:66" ht="15.75" thickTop="1" x14ac:dyDescent="0.25">
      <c r="H444" s="426" t="s">
        <v>62</v>
      </c>
      <c r="I444" s="442"/>
      <c r="J444" s="433"/>
      <c r="K444" s="83" t="s">
        <v>26</v>
      </c>
      <c r="L444" s="121"/>
      <c r="M444" s="121"/>
      <c r="N444" s="121"/>
      <c r="O444" s="118">
        <v>7.5</v>
      </c>
      <c r="P444" s="121"/>
      <c r="Q444" s="121"/>
      <c r="R444" s="122"/>
      <c r="S444" s="121"/>
      <c r="T444" s="121"/>
      <c r="U444" s="121"/>
      <c r="V444" s="121"/>
      <c r="W444" s="121"/>
      <c r="X444" s="121"/>
      <c r="Y444" s="122"/>
      <c r="Z444" s="121"/>
      <c r="AA444" s="121"/>
      <c r="AB444" s="121"/>
      <c r="AC444" s="121"/>
      <c r="AD444" s="121"/>
      <c r="AE444" s="121"/>
      <c r="AF444" s="122"/>
      <c r="AG444" s="121"/>
      <c r="AH444" s="121"/>
      <c r="AI444" s="121"/>
      <c r="AJ444" s="121"/>
      <c r="AK444" s="121"/>
      <c r="AL444" s="121"/>
      <c r="AM444" s="122"/>
      <c r="AN444" s="122"/>
      <c r="AO444" s="123"/>
      <c r="AP444" s="124"/>
      <c r="AQ444" s="32"/>
      <c r="AR444" s="20">
        <f>COUNTIF(L444:AP444,"&gt;7")</f>
        <v>1</v>
      </c>
      <c r="AS444" s="436"/>
      <c r="AT444" s="33">
        <f>SUM(L444:AP444)</f>
        <v>7.5</v>
      </c>
      <c r="AU444" s="25"/>
      <c r="AV444" s="33"/>
      <c r="AW444" s="33"/>
      <c r="AX444" s="33"/>
      <c r="AY444" s="33"/>
      <c r="AZ444" s="33"/>
      <c r="BA444" s="33">
        <f>AT444*1.5</f>
        <v>11.25</v>
      </c>
      <c r="BB444" s="33">
        <f>AT444*J443*1.5</f>
        <v>1500.0000000000002</v>
      </c>
      <c r="BC444" s="415"/>
      <c r="BD444" s="439"/>
      <c r="BE444" s="529"/>
      <c r="BF444" s="529"/>
      <c r="BG444" s="529"/>
      <c r="BH444" s="529"/>
      <c r="BI444" s="529"/>
      <c r="BJ444" s="421"/>
      <c r="BK444" s="442"/>
      <c r="BL444" s="465"/>
      <c r="BM444" s="563"/>
      <c r="BN444" s="442"/>
    </row>
    <row r="445" spans="8:66" x14ac:dyDescent="0.25">
      <c r="H445" s="427"/>
      <c r="I445" s="442"/>
      <c r="J445" s="433"/>
      <c r="K445" s="84" t="s">
        <v>27</v>
      </c>
      <c r="L445" s="112"/>
      <c r="M445" s="112"/>
      <c r="N445" s="112"/>
      <c r="O445" s="121"/>
      <c r="P445" s="112"/>
      <c r="Q445" s="112"/>
      <c r="R445" s="113"/>
      <c r="S445" s="112"/>
      <c r="T445" s="112"/>
      <c r="U445" s="112"/>
      <c r="V445" s="112"/>
      <c r="W445" s="112"/>
      <c r="X445" s="112"/>
      <c r="Y445" s="113"/>
      <c r="Z445" s="112"/>
      <c r="AA445" s="112"/>
      <c r="AB445" s="112"/>
      <c r="AC445" s="112"/>
      <c r="AD445" s="112"/>
      <c r="AE445" s="112"/>
      <c r="AF445" s="113"/>
      <c r="AG445" s="112"/>
      <c r="AH445" s="112"/>
      <c r="AI445" s="112"/>
      <c r="AJ445" s="112"/>
      <c r="AK445" s="112"/>
      <c r="AL445" s="112"/>
      <c r="AM445" s="113"/>
      <c r="AN445" s="113"/>
      <c r="AO445" s="114"/>
      <c r="AP445" s="115"/>
      <c r="AQ445" s="40"/>
      <c r="AR445" s="41"/>
      <c r="AS445" s="436"/>
      <c r="AT445" s="33">
        <f>SUM(L445:AP445)</f>
        <v>0</v>
      </c>
      <c r="AU445" s="25"/>
      <c r="AV445" s="42"/>
      <c r="AW445" s="42"/>
      <c r="AX445" s="42"/>
      <c r="AY445" s="42"/>
      <c r="AZ445" s="42"/>
      <c r="BA445" s="33">
        <f>AT445*2</f>
        <v>0</v>
      </c>
      <c r="BB445" s="42">
        <f>AT445*J443*2</f>
        <v>0</v>
      </c>
      <c r="BC445" s="415"/>
      <c r="BD445" s="439"/>
      <c r="BE445" s="529"/>
      <c r="BF445" s="529"/>
      <c r="BG445" s="529"/>
      <c r="BH445" s="529"/>
      <c r="BI445" s="529"/>
      <c r="BJ445" s="421"/>
      <c r="BK445" s="442"/>
      <c r="BL445" s="465"/>
      <c r="BM445" s="563"/>
      <c r="BN445" s="442"/>
    </row>
    <row r="446" spans="8:66" ht="15.75" thickBot="1" x14ac:dyDescent="0.3">
      <c r="H446" s="427"/>
      <c r="I446" s="443"/>
      <c r="J446" s="434"/>
      <c r="K446" s="85"/>
      <c r="L446" s="116"/>
      <c r="M446" s="116"/>
      <c r="N446" s="116"/>
      <c r="O446" s="112"/>
      <c r="P446" s="116"/>
      <c r="Q446" s="116"/>
      <c r="R446" s="117"/>
      <c r="S446" s="116"/>
      <c r="T446" s="116"/>
      <c r="U446" s="116"/>
      <c r="V446" s="116"/>
      <c r="W446" s="116"/>
      <c r="X446" s="116"/>
      <c r="Y446" s="117"/>
      <c r="Z446" s="116"/>
      <c r="AA446" s="116"/>
      <c r="AB446" s="116"/>
      <c r="AC446" s="116"/>
      <c r="AD446" s="116"/>
      <c r="AE446" s="116"/>
      <c r="AF446" s="117"/>
      <c r="AG446" s="116"/>
      <c r="AH446" s="116"/>
      <c r="AI446" s="116"/>
      <c r="AJ446" s="116"/>
      <c r="AK446" s="116"/>
      <c r="AL446" s="116"/>
      <c r="AM446" s="117"/>
      <c r="AN446" s="117"/>
      <c r="AO446" s="116"/>
      <c r="AP446" s="116"/>
      <c r="AQ446" s="46" t="s">
        <v>28</v>
      </c>
      <c r="AR446" s="47">
        <f>AR443+AR444</f>
        <v>26</v>
      </c>
      <c r="AS446" s="437"/>
      <c r="AT446" s="48"/>
      <c r="AU446" s="25"/>
      <c r="AV446" s="48"/>
      <c r="AW446" s="48"/>
      <c r="AX446" s="48"/>
      <c r="AY446" s="48"/>
      <c r="AZ446" s="48"/>
      <c r="BA446" s="48"/>
      <c r="BB446" s="48"/>
      <c r="BC446" s="416"/>
      <c r="BD446" s="440"/>
      <c r="BE446" s="530"/>
      <c r="BF446" s="530"/>
      <c r="BG446" s="530"/>
      <c r="BH446" s="530"/>
      <c r="BI446" s="530"/>
      <c r="BJ446" s="422"/>
      <c r="BK446" s="443"/>
      <c r="BL446" s="565"/>
      <c r="BM446" s="564"/>
      <c r="BN446" s="443"/>
    </row>
    <row r="447" spans="8:66" ht="16.5" thickTop="1" thickBot="1" x14ac:dyDescent="0.3">
      <c r="H447" s="428"/>
      <c r="I447" s="429">
        <v>15000</v>
      </c>
      <c r="J447" s="432">
        <f>I447/225</f>
        <v>66.666666666666671</v>
      </c>
      <c r="K447" s="82" t="s">
        <v>25</v>
      </c>
      <c r="L447" s="118">
        <v>7.5</v>
      </c>
      <c r="M447" s="118">
        <v>7.5</v>
      </c>
      <c r="N447" s="118">
        <v>7.5</v>
      </c>
      <c r="O447" s="116"/>
      <c r="P447" s="118" t="s">
        <v>36</v>
      </c>
      <c r="Q447" s="118" t="s">
        <v>36</v>
      </c>
      <c r="R447" s="119"/>
      <c r="S447" s="118"/>
      <c r="T447" s="118"/>
      <c r="U447" s="118"/>
      <c r="V447" s="118"/>
      <c r="W447" s="118"/>
      <c r="X447" s="118"/>
      <c r="Y447" s="119"/>
      <c r="Z447" s="118"/>
      <c r="AA447" s="118"/>
      <c r="AB447" s="118"/>
      <c r="AC447" s="118"/>
      <c r="AD447" s="118"/>
      <c r="AE447" s="118"/>
      <c r="AF447" s="119"/>
      <c r="AG447" s="118"/>
      <c r="AH447" s="118"/>
      <c r="AI447" s="118"/>
      <c r="AJ447" s="118"/>
      <c r="AK447" s="118"/>
      <c r="AL447" s="118"/>
      <c r="AM447" s="119"/>
      <c r="AN447" s="119"/>
      <c r="AO447" s="118"/>
      <c r="AP447" s="118"/>
      <c r="AQ447" s="20"/>
      <c r="AR447" s="20">
        <f>COUNTIF(L447:AP447,"&gt;0")</f>
        <v>3</v>
      </c>
      <c r="AS447" s="435"/>
      <c r="AT447" s="25">
        <f>SUM(L447:AP447)/7.5</f>
        <v>3</v>
      </c>
      <c r="AU447" s="25">
        <f>COUNTIF(L447:AP447,"B")</f>
        <v>0</v>
      </c>
      <c r="AV447" s="25">
        <f>COUNTIF(L447:AP447,"h")</f>
        <v>0</v>
      </c>
      <c r="AW447" s="25">
        <f>COUNTIF(L447:AP447,"ik")</f>
        <v>0</v>
      </c>
      <c r="AX447" s="25">
        <f>COUNTIF(L447:AP447,"İZ")</f>
        <v>0</v>
      </c>
      <c r="AY447" s="25">
        <f>COUNTIF(L447:AP447,"R")</f>
        <v>0</v>
      </c>
      <c r="AZ447" s="25">
        <f>COUNTIF(L447:AP447,"y")</f>
        <v>2</v>
      </c>
      <c r="BA447" s="25">
        <f>IF((AT447+AU447+AV447+AW447+AX447)&gt;30,30,(AT447+AU447+AV447+AW447+AX447))</f>
        <v>3</v>
      </c>
      <c r="BB447" s="25">
        <f>(BA447)*J447*7.5</f>
        <v>1500</v>
      </c>
      <c r="BC447" s="414"/>
      <c r="BD447" s="438">
        <v>0</v>
      </c>
      <c r="BE447" s="528"/>
      <c r="BF447" s="528"/>
      <c r="BG447" s="528"/>
      <c r="BH447" s="528"/>
      <c r="BI447" s="528"/>
      <c r="BJ447" s="420">
        <f>BD447-BE447-BF447-BG447-BH447+BI447</f>
        <v>0</v>
      </c>
      <c r="BK447" s="441"/>
      <c r="BL447" s="464"/>
      <c r="BM447" s="566"/>
      <c r="BN447" s="441"/>
    </row>
    <row r="448" spans="8:66" ht="15.75" thickTop="1" x14ac:dyDescent="0.25">
      <c r="H448" s="426" t="s">
        <v>68</v>
      </c>
      <c r="I448" s="430"/>
      <c r="J448" s="433"/>
      <c r="K448" s="83" t="s">
        <v>26</v>
      </c>
      <c r="L448" s="121"/>
      <c r="M448" s="121"/>
      <c r="N448" s="121"/>
      <c r="O448" s="118" t="s">
        <v>36</v>
      </c>
      <c r="P448" s="121"/>
      <c r="Q448" s="121"/>
      <c r="R448" s="122"/>
      <c r="S448" s="121"/>
      <c r="T448" s="121"/>
      <c r="U448" s="121"/>
      <c r="V448" s="121"/>
      <c r="W448" s="121"/>
      <c r="X448" s="121"/>
      <c r="Y448" s="122"/>
      <c r="Z448" s="121"/>
      <c r="AA448" s="121"/>
      <c r="AB448" s="121"/>
      <c r="AC448" s="121"/>
      <c r="AD448" s="121"/>
      <c r="AE448" s="121"/>
      <c r="AF448" s="122"/>
      <c r="AG448" s="121"/>
      <c r="AH448" s="121"/>
      <c r="AI448" s="121"/>
      <c r="AJ448" s="121"/>
      <c r="AK448" s="121"/>
      <c r="AL448" s="121"/>
      <c r="AM448" s="122"/>
      <c r="AN448" s="122"/>
      <c r="AO448" s="123"/>
      <c r="AP448" s="124"/>
      <c r="AQ448" s="32"/>
      <c r="AR448" s="20">
        <f>COUNTIF(L448:AP448,"&gt;7")</f>
        <v>0</v>
      </c>
      <c r="AS448" s="436"/>
      <c r="AT448" s="33">
        <f>SUM(L448:AP448)</f>
        <v>0</v>
      </c>
      <c r="AU448" s="25"/>
      <c r="AV448" s="33"/>
      <c r="AW448" s="33"/>
      <c r="AX448" s="33"/>
      <c r="AY448" s="33"/>
      <c r="AZ448" s="33"/>
      <c r="BA448" s="33">
        <f>AT448*1.5</f>
        <v>0</v>
      </c>
      <c r="BB448" s="33">
        <f>AT448*J447*1.5</f>
        <v>0</v>
      </c>
      <c r="BC448" s="415"/>
      <c r="BD448" s="439"/>
      <c r="BE448" s="529"/>
      <c r="BF448" s="529"/>
      <c r="BG448" s="529"/>
      <c r="BH448" s="529"/>
      <c r="BI448" s="529"/>
      <c r="BJ448" s="421"/>
      <c r="BK448" s="442"/>
      <c r="BL448" s="465"/>
      <c r="BM448" s="567"/>
      <c r="BN448" s="442"/>
    </row>
    <row r="449" spans="8:66" x14ac:dyDescent="0.25">
      <c r="H449" s="427"/>
      <c r="I449" s="430"/>
      <c r="J449" s="433"/>
      <c r="K449" s="84" t="s">
        <v>27</v>
      </c>
      <c r="L449" s="112"/>
      <c r="M449" s="112"/>
      <c r="N449" s="112"/>
      <c r="O449" s="121"/>
      <c r="P449" s="112"/>
      <c r="Q449" s="112"/>
      <c r="R449" s="113"/>
      <c r="S449" s="112"/>
      <c r="T449" s="112"/>
      <c r="U449" s="112"/>
      <c r="V449" s="112"/>
      <c r="W449" s="112"/>
      <c r="X449" s="112"/>
      <c r="Y449" s="113"/>
      <c r="Z449" s="112"/>
      <c r="AA449" s="112"/>
      <c r="AB449" s="112"/>
      <c r="AC449" s="112"/>
      <c r="AD449" s="125"/>
      <c r="AE449" s="112"/>
      <c r="AF449" s="113"/>
      <c r="AG449" s="112"/>
      <c r="AH449" s="112"/>
      <c r="AI449" s="112"/>
      <c r="AJ449" s="112"/>
      <c r="AK449" s="112"/>
      <c r="AL449" s="112"/>
      <c r="AM449" s="113"/>
      <c r="AN449" s="113"/>
      <c r="AO449" s="114"/>
      <c r="AP449" s="115"/>
      <c r="AQ449" s="40"/>
      <c r="AR449" s="41"/>
      <c r="AS449" s="436"/>
      <c r="AT449" s="33">
        <f>SUM(L449:AP449)</f>
        <v>0</v>
      </c>
      <c r="AU449" s="25"/>
      <c r="AV449" s="42"/>
      <c r="AW449" s="42"/>
      <c r="AX449" s="42"/>
      <c r="AY449" s="42"/>
      <c r="AZ449" s="42"/>
      <c r="BA449" s="33">
        <f>AT449*2</f>
        <v>0</v>
      </c>
      <c r="BB449" s="42">
        <f>AT449*J447*2</f>
        <v>0</v>
      </c>
      <c r="BC449" s="415"/>
      <c r="BD449" s="439"/>
      <c r="BE449" s="529"/>
      <c r="BF449" s="529"/>
      <c r="BG449" s="529"/>
      <c r="BH449" s="529"/>
      <c r="BI449" s="529"/>
      <c r="BJ449" s="421"/>
      <c r="BK449" s="442"/>
      <c r="BL449" s="465"/>
      <c r="BM449" s="567"/>
      <c r="BN449" s="442"/>
    </row>
    <row r="450" spans="8:66" ht="15.75" thickBot="1" x14ac:dyDescent="0.3">
      <c r="H450" s="427"/>
      <c r="I450" s="431"/>
      <c r="J450" s="434"/>
      <c r="K450" s="85"/>
      <c r="L450" s="116"/>
      <c r="M450" s="116"/>
      <c r="N450" s="116"/>
      <c r="O450" s="112"/>
      <c r="P450" s="116"/>
      <c r="Q450" s="116"/>
      <c r="R450" s="117"/>
      <c r="S450" s="116"/>
      <c r="T450" s="116"/>
      <c r="U450" s="116"/>
      <c r="V450" s="116"/>
      <c r="W450" s="116"/>
      <c r="X450" s="116"/>
      <c r="Y450" s="117"/>
      <c r="Z450" s="116"/>
      <c r="AA450" s="116"/>
      <c r="AB450" s="116"/>
      <c r="AC450" s="116"/>
      <c r="AD450" s="116"/>
      <c r="AE450" s="116"/>
      <c r="AF450" s="117"/>
      <c r="AG450" s="116"/>
      <c r="AH450" s="116"/>
      <c r="AI450" s="116"/>
      <c r="AJ450" s="116"/>
      <c r="AK450" s="116"/>
      <c r="AL450" s="116"/>
      <c r="AM450" s="117"/>
      <c r="AN450" s="117"/>
      <c r="AO450" s="116"/>
      <c r="AP450" s="116"/>
      <c r="AQ450" s="46" t="s">
        <v>28</v>
      </c>
      <c r="AR450" s="47">
        <f>AR447+AR448</f>
        <v>3</v>
      </c>
      <c r="AS450" s="437"/>
      <c r="AT450" s="48"/>
      <c r="AU450" s="25"/>
      <c r="AV450" s="48"/>
      <c r="AW450" s="48"/>
      <c r="AX450" s="48"/>
      <c r="AY450" s="48"/>
      <c r="AZ450" s="48"/>
      <c r="BA450" s="48"/>
      <c r="BB450" s="48"/>
      <c r="BC450" s="416"/>
      <c r="BD450" s="440"/>
      <c r="BE450" s="530"/>
      <c r="BF450" s="530"/>
      <c r="BG450" s="530"/>
      <c r="BH450" s="530"/>
      <c r="BI450" s="530"/>
      <c r="BJ450" s="422"/>
      <c r="BK450" s="443"/>
      <c r="BL450" s="466"/>
      <c r="BM450" s="568"/>
      <c r="BN450" s="443"/>
    </row>
    <row r="451" spans="8:66" ht="16.5" thickTop="1" thickBot="1" x14ac:dyDescent="0.3">
      <c r="H451" s="428"/>
      <c r="I451" s="441">
        <v>25000</v>
      </c>
      <c r="J451" s="432">
        <f>I451/225</f>
        <v>111.11111111111111</v>
      </c>
      <c r="K451" s="82" t="s">
        <v>25</v>
      </c>
      <c r="L451" s="118">
        <v>7.5</v>
      </c>
      <c r="M451" s="118">
        <v>7.5</v>
      </c>
      <c r="N451" s="118">
        <v>6.67</v>
      </c>
      <c r="O451" s="116"/>
      <c r="P451" s="118">
        <v>7.5</v>
      </c>
      <c r="Q451" s="118" t="s">
        <v>61</v>
      </c>
      <c r="R451" s="119">
        <v>3.5</v>
      </c>
      <c r="S451" s="127" t="s">
        <v>36</v>
      </c>
      <c r="T451" s="118">
        <v>7.5</v>
      </c>
      <c r="U451" s="118" t="s">
        <v>36</v>
      </c>
      <c r="V451" s="118">
        <v>7.5</v>
      </c>
      <c r="W451" s="118">
        <v>7.5</v>
      </c>
      <c r="X451" s="118" t="s">
        <v>36</v>
      </c>
      <c r="Y451" s="119" t="s">
        <v>36</v>
      </c>
      <c r="Z451" s="118" t="s">
        <v>36</v>
      </c>
      <c r="AA451" s="118">
        <v>7.5</v>
      </c>
      <c r="AB451" s="118">
        <v>7.5</v>
      </c>
      <c r="AC451" s="118">
        <v>7.5</v>
      </c>
      <c r="AD451" s="118">
        <v>7.5</v>
      </c>
      <c r="AE451" s="118" t="s">
        <v>36</v>
      </c>
      <c r="AF451" s="119" t="s">
        <v>36</v>
      </c>
      <c r="AG451" s="118">
        <v>7.5</v>
      </c>
      <c r="AH451" s="118">
        <v>7.5</v>
      </c>
      <c r="AI451" s="118">
        <v>7.5</v>
      </c>
      <c r="AJ451" s="118">
        <v>7.5</v>
      </c>
      <c r="AK451" s="118">
        <v>7.5</v>
      </c>
      <c r="AL451" s="118" t="s">
        <v>61</v>
      </c>
      <c r="AM451" s="119">
        <v>7.5</v>
      </c>
      <c r="AN451" s="119">
        <v>7.5</v>
      </c>
      <c r="AO451" s="118" t="s">
        <v>72</v>
      </c>
      <c r="AP451" s="118">
        <v>7.5</v>
      </c>
      <c r="AQ451" s="20"/>
      <c r="AR451" s="20">
        <f>COUNTIF(L451:AP451,"&gt;0")</f>
        <v>20</v>
      </c>
      <c r="AS451" s="50"/>
      <c r="AT451" s="25">
        <f>SUM(L451:AP451)/7.5</f>
        <v>19.356000000000002</v>
      </c>
      <c r="AU451" s="25">
        <f>COUNTIF(L451:AP451,"B")</f>
        <v>1</v>
      </c>
      <c r="AV451" s="25">
        <f>COUNTIF(L451:AP451,"h")</f>
        <v>2</v>
      </c>
      <c r="AW451" s="25">
        <f>COUNTIF(L451:AP451,"ik")</f>
        <v>0</v>
      </c>
      <c r="AX451" s="25">
        <f>COUNTIF(L451:AP451,"İZ")</f>
        <v>0</v>
      </c>
      <c r="AY451" s="25">
        <f>COUNTIF(L451:AP451,"R")</f>
        <v>0</v>
      </c>
      <c r="AZ451" s="25">
        <f>COUNTIF(L451:AP451,"y")</f>
        <v>7</v>
      </c>
      <c r="BA451" s="25">
        <f>IF((AT451+AU451+AV451+AW451+AX451)&gt;30,30,(AT451+AU451+AV451+AW451+AX451))</f>
        <v>22.356000000000002</v>
      </c>
      <c r="BB451" s="25">
        <f>(BA451)*J451*7.5</f>
        <v>18630.000000000004</v>
      </c>
      <c r="BC451" s="414"/>
      <c r="BD451" s="438">
        <f>SUM(BB451:BB453)</f>
        <v>22546.666666666672</v>
      </c>
      <c r="BE451" s="559">
        <f>8816.66</f>
        <v>8816.66</v>
      </c>
      <c r="BF451" s="559"/>
      <c r="BG451" s="528"/>
      <c r="BH451" s="528"/>
      <c r="BI451" s="528"/>
      <c r="BJ451" s="420">
        <f>BD451-BE451-BF451-BG451-BH451+BI451</f>
        <v>13730.006666666672</v>
      </c>
      <c r="BK451" s="541"/>
      <c r="BL451" s="453"/>
      <c r="BM451" s="541"/>
      <c r="BN451" s="459"/>
    </row>
    <row r="452" spans="8:66" ht="15.75" thickTop="1" x14ac:dyDescent="0.25">
      <c r="H452" s="426" t="s">
        <v>34</v>
      </c>
      <c r="I452" s="442"/>
      <c r="J452" s="433"/>
      <c r="K452" s="83" t="s">
        <v>26</v>
      </c>
      <c r="L452" s="121"/>
      <c r="M452" s="121"/>
      <c r="N452" s="121"/>
      <c r="O452" s="118">
        <v>7.5</v>
      </c>
      <c r="P452" s="121"/>
      <c r="Q452" s="121"/>
      <c r="R452" s="122"/>
      <c r="S452" s="121"/>
      <c r="T452" s="121"/>
      <c r="U452" s="121"/>
      <c r="V452" s="121"/>
      <c r="W452" s="121"/>
      <c r="X452" s="121"/>
      <c r="Y452" s="122"/>
      <c r="Z452" s="121"/>
      <c r="AA452" s="121">
        <v>3.5</v>
      </c>
      <c r="AB452" s="121">
        <v>2.5</v>
      </c>
      <c r="AC452" s="121"/>
      <c r="AD452" s="121"/>
      <c r="AE452" s="121"/>
      <c r="AF452" s="122"/>
      <c r="AG452" s="121"/>
      <c r="AH452" s="121"/>
      <c r="AI452" s="121"/>
      <c r="AJ452" s="121"/>
      <c r="AK452" s="121"/>
      <c r="AL452" s="121"/>
      <c r="AM452" s="122"/>
      <c r="AN452" s="122"/>
      <c r="AO452" s="121"/>
      <c r="AP452" s="121"/>
      <c r="AQ452" s="32"/>
      <c r="AR452" s="20">
        <f>COUNTIF(L452:AP452,"&gt;7")</f>
        <v>1</v>
      </c>
      <c r="AS452" s="50"/>
      <c r="AT452" s="33">
        <f>SUM(L452:AP452)</f>
        <v>13.5</v>
      </c>
      <c r="AU452" s="25"/>
      <c r="AV452" s="33"/>
      <c r="AW452" s="33"/>
      <c r="AX452" s="33"/>
      <c r="AY452" s="33"/>
      <c r="AZ452" s="33"/>
      <c r="BA452" s="33">
        <f>AT452*1.5</f>
        <v>20.25</v>
      </c>
      <c r="BB452" s="33">
        <f>AT452*J451*1.5</f>
        <v>2250</v>
      </c>
      <c r="BC452" s="415"/>
      <c r="BD452" s="439"/>
      <c r="BE452" s="560"/>
      <c r="BF452" s="560"/>
      <c r="BG452" s="529"/>
      <c r="BH452" s="529"/>
      <c r="BI452" s="529"/>
      <c r="BJ452" s="421"/>
      <c r="BK452" s="542"/>
      <c r="BL452" s="454"/>
      <c r="BM452" s="542"/>
      <c r="BN452" s="460"/>
    </row>
    <row r="453" spans="8:66" x14ac:dyDescent="0.25">
      <c r="H453" s="427"/>
      <c r="I453" s="442"/>
      <c r="J453" s="433"/>
      <c r="K453" s="84" t="s">
        <v>27</v>
      </c>
      <c r="L453" s="112"/>
      <c r="M453" s="112"/>
      <c r="N453" s="112"/>
      <c r="O453" s="121"/>
      <c r="P453" s="112"/>
      <c r="Q453" s="112"/>
      <c r="R453" s="113"/>
      <c r="S453" s="112"/>
      <c r="T453" s="112"/>
      <c r="U453" s="112"/>
      <c r="V453" s="112"/>
      <c r="W453" s="112"/>
      <c r="X453" s="112"/>
      <c r="Y453" s="113"/>
      <c r="Z453" s="112"/>
      <c r="AA453" s="112"/>
      <c r="AB453" s="112"/>
      <c r="AC453" s="112"/>
      <c r="AD453" s="125"/>
      <c r="AE453" s="112"/>
      <c r="AF453" s="113"/>
      <c r="AG453" s="112"/>
      <c r="AH453" s="112"/>
      <c r="AI453" s="112"/>
      <c r="AJ453" s="112"/>
      <c r="AK453" s="112"/>
      <c r="AL453" s="112"/>
      <c r="AM453" s="113"/>
      <c r="AN453" s="113"/>
      <c r="AO453" s="112">
        <v>7.5</v>
      </c>
      <c r="AP453" s="112"/>
      <c r="AQ453" s="40"/>
      <c r="AR453" s="41"/>
      <c r="AS453" s="50"/>
      <c r="AT453" s="33">
        <f>SUM(L453:AP453)</f>
        <v>7.5</v>
      </c>
      <c r="AU453" s="25"/>
      <c r="AV453" s="42"/>
      <c r="AW453" s="42"/>
      <c r="AX453" s="42"/>
      <c r="AY453" s="42"/>
      <c r="AZ453" s="42"/>
      <c r="BA453" s="33">
        <f>AT453*2</f>
        <v>15</v>
      </c>
      <c r="BB453" s="42">
        <f>AT453*J451*2</f>
        <v>1666.6666666666667</v>
      </c>
      <c r="BC453" s="415"/>
      <c r="BD453" s="439"/>
      <c r="BE453" s="560"/>
      <c r="BF453" s="560"/>
      <c r="BG453" s="529"/>
      <c r="BH453" s="529"/>
      <c r="BI453" s="529"/>
      <c r="BJ453" s="421"/>
      <c r="BK453" s="542"/>
      <c r="BL453" s="454"/>
      <c r="BM453" s="542"/>
      <c r="BN453" s="460"/>
    </row>
    <row r="454" spans="8:66" ht="15.75" thickBot="1" x14ac:dyDescent="0.3">
      <c r="H454" s="427"/>
      <c r="I454" s="443"/>
      <c r="J454" s="434"/>
      <c r="K454" s="85"/>
      <c r="L454" s="116"/>
      <c r="M454" s="116"/>
      <c r="N454" s="116"/>
      <c r="O454" s="112"/>
      <c r="P454" s="116"/>
      <c r="Q454" s="116"/>
      <c r="R454" s="117"/>
      <c r="S454" s="116"/>
      <c r="T454" s="116"/>
      <c r="U454" s="116"/>
      <c r="V454" s="116"/>
      <c r="W454" s="116"/>
      <c r="X454" s="116"/>
      <c r="Y454" s="117"/>
      <c r="Z454" s="116"/>
      <c r="AA454" s="116"/>
      <c r="AB454" s="116"/>
      <c r="AC454" s="116"/>
      <c r="AD454" s="116"/>
      <c r="AE454" s="116"/>
      <c r="AF454" s="117"/>
      <c r="AG454" s="116"/>
      <c r="AH454" s="116"/>
      <c r="AI454" s="116"/>
      <c r="AJ454" s="116"/>
      <c r="AK454" s="116"/>
      <c r="AL454" s="116"/>
      <c r="AM454" s="117"/>
      <c r="AN454" s="117"/>
      <c r="AO454" s="116"/>
      <c r="AP454" s="116"/>
      <c r="AQ454" s="46" t="s">
        <v>28</v>
      </c>
      <c r="AR454" s="47">
        <f>AR451+AR452</f>
        <v>21</v>
      </c>
      <c r="AS454" s="50"/>
      <c r="AT454" s="48"/>
      <c r="AU454" s="25"/>
      <c r="AV454" s="48"/>
      <c r="AW454" s="48"/>
      <c r="AX454" s="48"/>
      <c r="AY454" s="48"/>
      <c r="AZ454" s="48"/>
      <c r="BA454" s="48"/>
      <c r="BB454" s="48"/>
      <c r="BC454" s="416"/>
      <c r="BD454" s="440"/>
      <c r="BE454" s="561"/>
      <c r="BF454" s="561"/>
      <c r="BG454" s="530"/>
      <c r="BH454" s="530"/>
      <c r="BI454" s="530"/>
      <c r="BJ454" s="422"/>
      <c r="BK454" s="543"/>
      <c r="BL454" s="455"/>
      <c r="BM454" s="543"/>
      <c r="BN454" s="461"/>
    </row>
    <row r="455" spans="8:66" ht="16.5" thickTop="1" thickBot="1" x14ac:dyDescent="0.3">
      <c r="H455" s="428"/>
      <c r="I455" s="478">
        <v>32000</v>
      </c>
      <c r="J455" s="432">
        <f>I455/225</f>
        <v>142.22222222222223</v>
      </c>
      <c r="K455" s="82" t="s">
        <v>25</v>
      </c>
      <c r="L455" s="118">
        <v>7.5</v>
      </c>
      <c r="M455" s="118">
        <v>7.5</v>
      </c>
      <c r="N455" s="118">
        <v>7.5</v>
      </c>
      <c r="O455" s="116"/>
      <c r="P455" s="118" t="s">
        <v>36</v>
      </c>
      <c r="Q455" s="118" t="s">
        <v>61</v>
      </c>
      <c r="R455" s="118">
        <v>7.5</v>
      </c>
      <c r="S455" s="118">
        <v>7.5</v>
      </c>
      <c r="T455" s="118">
        <v>7.5</v>
      </c>
      <c r="U455" s="118">
        <v>7.5</v>
      </c>
      <c r="V455" s="118">
        <v>7.5</v>
      </c>
      <c r="W455" s="118" t="s">
        <v>36</v>
      </c>
      <c r="X455" s="118" t="s">
        <v>61</v>
      </c>
      <c r="Y455" s="118">
        <v>7.5</v>
      </c>
      <c r="Z455" s="118">
        <v>7.5</v>
      </c>
      <c r="AA455" s="118">
        <v>7.5</v>
      </c>
      <c r="AB455" s="118">
        <v>7.5</v>
      </c>
      <c r="AC455" s="118">
        <v>7.5</v>
      </c>
      <c r="AD455" s="118">
        <v>7.5</v>
      </c>
      <c r="AE455" s="118" t="s">
        <v>61</v>
      </c>
      <c r="AF455" s="118">
        <v>7.5</v>
      </c>
      <c r="AG455" s="118">
        <v>7.5</v>
      </c>
      <c r="AH455" s="118">
        <v>7.5</v>
      </c>
      <c r="AI455" s="118">
        <v>7.5</v>
      </c>
      <c r="AJ455" s="118">
        <v>7.5</v>
      </c>
      <c r="AK455" s="118">
        <v>7.5</v>
      </c>
      <c r="AL455" s="118" t="s">
        <v>61</v>
      </c>
      <c r="AM455" s="118">
        <v>7.5</v>
      </c>
      <c r="AN455" s="118">
        <v>7.5</v>
      </c>
      <c r="AO455" s="118" t="s">
        <v>72</v>
      </c>
      <c r="AP455" s="118">
        <v>7.5</v>
      </c>
      <c r="AQ455" s="20"/>
      <c r="AR455" s="20">
        <f>COUNTIF(L455:AP455,"&gt;0")</f>
        <v>23</v>
      </c>
      <c r="AS455" s="50"/>
      <c r="AT455" s="25">
        <f>SUM(L455:AP455)/7.5</f>
        <v>23</v>
      </c>
      <c r="AU455" s="25">
        <f>COUNTIF(L455:AP455,"B")</f>
        <v>1</v>
      </c>
      <c r="AV455" s="25">
        <f>COUNTIF(L455:AP455,"h")</f>
        <v>4</v>
      </c>
      <c r="AW455" s="25">
        <f>COUNTIF(L455:AP455,"ik")</f>
        <v>0</v>
      </c>
      <c r="AX455" s="25">
        <f>COUNTIF(L455:AP455,"İZ")</f>
        <v>0</v>
      </c>
      <c r="AY455" s="25">
        <f>COUNTIF(L455:AP455,"R")</f>
        <v>0</v>
      </c>
      <c r="AZ455" s="25">
        <f>COUNTIF(L455:AP455,"y")</f>
        <v>2</v>
      </c>
      <c r="BA455" s="25">
        <f>IF((AT455+AU455+AV455+AW455+AX455)&gt;30,30,(AT455+AU455+AV455+AW455+AX455))</f>
        <v>28</v>
      </c>
      <c r="BB455" s="25">
        <f>(BA455)*J455*7.5</f>
        <v>29866.666666666672</v>
      </c>
      <c r="BC455" s="414"/>
      <c r="BD455" s="438">
        <f>SUM(BB455:BB457)</f>
        <v>31466.666666666672</v>
      </c>
      <c r="BE455" s="528">
        <v>11167.57</v>
      </c>
      <c r="BF455" s="528"/>
      <c r="BG455" s="528"/>
      <c r="BH455" s="528"/>
      <c r="BI455" s="528"/>
      <c r="BJ455" s="420">
        <f>BD455-BE455-BF455-BG455-BH455+BI455</f>
        <v>20299.096666666672</v>
      </c>
      <c r="BK455" s="541"/>
      <c r="BL455" s="453"/>
      <c r="BM455" s="557"/>
      <c r="BN455" s="459"/>
    </row>
    <row r="456" spans="8:66" ht="15.75" thickTop="1" x14ac:dyDescent="0.25">
      <c r="H456" s="426" t="s">
        <v>63</v>
      </c>
      <c r="I456" s="479"/>
      <c r="J456" s="433"/>
      <c r="K456" s="83" t="s">
        <v>26</v>
      </c>
      <c r="L456" s="121"/>
      <c r="M456" s="121"/>
      <c r="N456" s="121"/>
      <c r="O456" s="118">
        <v>7.5</v>
      </c>
      <c r="P456" s="121"/>
      <c r="Q456" s="121"/>
      <c r="R456" s="122"/>
      <c r="S456" s="121"/>
      <c r="T456" s="121"/>
      <c r="U456" s="121"/>
      <c r="V456" s="121"/>
      <c r="W456" s="121"/>
      <c r="X456" s="121"/>
      <c r="Y456" s="122"/>
      <c r="Z456" s="121"/>
      <c r="AA456" s="121"/>
      <c r="AB456" s="121"/>
      <c r="AC456" s="121"/>
      <c r="AD456" s="121"/>
      <c r="AE456" s="121"/>
      <c r="AF456" s="122"/>
      <c r="AG456" s="121"/>
      <c r="AH456" s="121"/>
      <c r="AI456" s="121"/>
      <c r="AJ456" s="121"/>
      <c r="AK456" s="121"/>
      <c r="AL456" s="121"/>
      <c r="AM456" s="122"/>
      <c r="AN456" s="122"/>
      <c r="AO456" s="121"/>
      <c r="AP456" s="121"/>
      <c r="AQ456" s="32"/>
      <c r="AR456" s="20">
        <f>COUNTIF(L456:AP456,"&gt;7")</f>
        <v>1</v>
      </c>
      <c r="AS456" s="50"/>
      <c r="AT456" s="33">
        <f>SUM(L456:AP456)</f>
        <v>7.5</v>
      </c>
      <c r="AU456" s="25"/>
      <c r="AV456" s="33"/>
      <c r="AW456" s="33"/>
      <c r="AX456" s="33"/>
      <c r="AY456" s="33"/>
      <c r="AZ456" s="33"/>
      <c r="BA456" s="33">
        <f>AT456*1.5</f>
        <v>11.25</v>
      </c>
      <c r="BB456" s="33">
        <f>AT456*J455*1.5</f>
        <v>1600</v>
      </c>
      <c r="BC456" s="415"/>
      <c r="BD456" s="439"/>
      <c r="BE456" s="529"/>
      <c r="BF456" s="529"/>
      <c r="BG456" s="529"/>
      <c r="BH456" s="529"/>
      <c r="BI456" s="529"/>
      <c r="BJ456" s="421"/>
      <c r="BK456" s="542"/>
      <c r="BL456" s="454"/>
      <c r="BM456" s="482"/>
      <c r="BN456" s="460"/>
    </row>
    <row r="457" spans="8:66" x14ac:dyDescent="0.25">
      <c r="H457" s="427"/>
      <c r="I457" s="479"/>
      <c r="J457" s="433"/>
      <c r="K457" s="84" t="s">
        <v>27</v>
      </c>
      <c r="L457" s="112"/>
      <c r="M457" s="112"/>
      <c r="N457" s="112"/>
      <c r="O457" s="121"/>
      <c r="P457" s="112"/>
      <c r="Q457" s="112"/>
      <c r="R457" s="113"/>
      <c r="S457" s="112"/>
      <c r="T457" s="112"/>
      <c r="U457" s="112"/>
      <c r="V457" s="112"/>
      <c r="W457" s="112"/>
      <c r="X457" s="112"/>
      <c r="Y457" s="113"/>
      <c r="Z457" s="112"/>
      <c r="AA457" s="112"/>
      <c r="AB457" s="112"/>
      <c r="AC457" s="112"/>
      <c r="AD457" s="112"/>
      <c r="AE457" s="112"/>
      <c r="AF457" s="113"/>
      <c r="AG457" s="112"/>
      <c r="AH457" s="112"/>
      <c r="AI457" s="112"/>
      <c r="AJ457" s="112"/>
      <c r="AK457" s="112"/>
      <c r="AL457" s="112"/>
      <c r="AM457" s="113"/>
      <c r="AN457" s="113"/>
      <c r="AO457" s="112"/>
      <c r="AP457" s="112"/>
      <c r="AQ457" s="40"/>
      <c r="AR457" s="41"/>
      <c r="AS457" s="50"/>
      <c r="AT457" s="33">
        <f>SUM(L457:AP457)</f>
        <v>0</v>
      </c>
      <c r="AU457" s="25"/>
      <c r="AV457" s="42"/>
      <c r="AW457" s="42"/>
      <c r="AX457" s="42"/>
      <c r="AY457" s="42"/>
      <c r="AZ457" s="42"/>
      <c r="BA457" s="33">
        <f>AT457*2</f>
        <v>0</v>
      </c>
      <c r="BB457" s="42">
        <f>AT457*J455*2</f>
        <v>0</v>
      </c>
      <c r="BC457" s="415"/>
      <c r="BD457" s="439"/>
      <c r="BE457" s="529"/>
      <c r="BF457" s="529"/>
      <c r="BG457" s="529"/>
      <c r="BH457" s="529"/>
      <c r="BI457" s="529"/>
      <c r="BJ457" s="421"/>
      <c r="BK457" s="542"/>
      <c r="BL457" s="454"/>
      <c r="BM457" s="482"/>
      <c r="BN457" s="460"/>
    </row>
    <row r="458" spans="8:66" ht="15.75" thickBot="1" x14ac:dyDescent="0.3">
      <c r="H458" s="427"/>
      <c r="I458" s="480"/>
      <c r="J458" s="434"/>
      <c r="K458" s="85"/>
      <c r="L458" s="116"/>
      <c r="M458" s="116"/>
      <c r="N458" s="116"/>
      <c r="O458" s="112"/>
      <c r="P458" s="116"/>
      <c r="Q458" s="116"/>
      <c r="R458" s="117"/>
      <c r="S458" s="116"/>
      <c r="T458" s="116"/>
      <c r="U458" s="116"/>
      <c r="V458" s="116"/>
      <c r="W458" s="116"/>
      <c r="X458" s="116"/>
      <c r="Y458" s="117"/>
      <c r="Z458" s="116"/>
      <c r="AA458" s="116"/>
      <c r="AB458" s="116"/>
      <c r="AC458" s="116"/>
      <c r="AD458" s="116"/>
      <c r="AE458" s="116"/>
      <c r="AF458" s="117"/>
      <c r="AG458" s="116"/>
      <c r="AH458" s="116"/>
      <c r="AI458" s="116"/>
      <c r="AJ458" s="116"/>
      <c r="AK458" s="116"/>
      <c r="AL458" s="116"/>
      <c r="AM458" s="117"/>
      <c r="AN458" s="117"/>
      <c r="AO458" s="116"/>
      <c r="AP458" s="116"/>
      <c r="AQ458" s="46" t="s">
        <v>28</v>
      </c>
      <c r="AR458" s="47">
        <f>AR455+AR456</f>
        <v>24</v>
      </c>
      <c r="AS458" s="50"/>
      <c r="AT458" s="48"/>
      <c r="AU458" s="25"/>
      <c r="AV458" s="48"/>
      <c r="AW458" s="48"/>
      <c r="AX458" s="48"/>
      <c r="AY458" s="48"/>
      <c r="AZ458" s="48"/>
      <c r="BA458" s="48"/>
      <c r="BB458" s="48"/>
      <c r="BC458" s="416"/>
      <c r="BD458" s="440"/>
      <c r="BE458" s="530"/>
      <c r="BF458" s="530"/>
      <c r="BG458" s="530"/>
      <c r="BH458" s="530"/>
      <c r="BI458" s="530"/>
      <c r="BJ458" s="422"/>
      <c r="BK458" s="543"/>
      <c r="BL458" s="455"/>
      <c r="BM458" s="558"/>
      <c r="BN458" s="461"/>
    </row>
    <row r="459" spans="8:66" ht="16.5" thickTop="1" thickBot="1" x14ac:dyDescent="0.3">
      <c r="H459" s="428"/>
      <c r="I459" s="478">
        <v>25000</v>
      </c>
      <c r="J459" s="432">
        <f>I459/225</f>
        <v>111.11111111111111</v>
      </c>
      <c r="K459" s="82" t="s">
        <v>25</v>
      </c>
      <c r="L459" s="118">
        <v>7.5</v>
      </c>
      <c r="M459" s="118">
        <v>7.5</v>
      </c>
      <c r="N459" s="118" t="s">
        <v>36</v>
      </c>
      <c r="O459" s="116"/>
      <c r="P459" s="118" t="s">
        <v>36</v>
      </c>
      <c r="Q459" s="118" t="s">
        <v>36</v>
      </c>
      <c r="R459" s="119">
        <v>7.5</v>
      </c>
      <c r="S459" s="118">
        <v>7.5</v>
      </c>
      <c r="T459" s="118">
        <v>7.5</v>
      </c>
      <c r="U459" s="118">
        <v>7.5</v>
      </c>
      <c r="V459" s="118">
        <v>7.5</v>
      </c>
      <c r="W459" s="118" t="s">
        <v>36</v>
      </c>
      <c r="X459" s="118" t="s">
        <v>36</v>
      </c>
      <c r="Y459" s="119">
        <v>7.5</v>
      </c>
      <c r="Z459" s="118">
        <v>7.5</v>
      </c>
      <c r="AA459" s="118">
        <v>7.5</v>
      </c>
      <c r="AB459" s="118">
        <v>7.5</v>
      </c>
      <c r="AC459" s="118">
        <v>7.5</v>
      </c>
      <c r="AD459" s="126">
        <v>7.5</v>
      </c>
      <c r="AE459" s="118" t="s">
        <v>61</v>
      </c>
      <c r="AF459" s="119" t="s">
        <v>36</v>
      </c>
      <c r="AG459" s="118" t="s">
        <v>36</v>
      </c>
      <c r="AH459" s="118" t="s">
        <v>36</v>
      </c>
      <c r="AI459" s="118" t="s">
        <v>36</v>
      </c>
      <c r="AJ459" s="118" t="s">
        <v>36</v>
      </c>
      <c r="AK459" s="118" t="s">
        <v>36</v>
      </c>
      <c r="AL459" s="118" t="s">
        <v>36</v>
      </c>
      <c r="AM459" s="119">
        <v>7.5</v>
      </c>
      <c r="AN459" s="119">
        <v>7.5</v>
      </c>
      <c r="AO459" s="118" t="s">
        <v>72</v>
      </c>
      <c r="AP459" s="118" t="s">
        <v>36</v>
      </c>
      <c r="AQ459" s="20"/>
      <c r="AR459" s="20">
        <f>COUNTIF(L459:AP459,"&gt;0")</f>
        <v>15</v>
      </c>
      <c r="AS459" s="50"/>
      <c r="AT459" s="25">
        <f>SUM(L459:AP459)/7.5</f>
        <v>15</v>
      </c>
      <c r="AU459" s="25">
        <f>COUNTIF(L459:AP459,"B")</f>
        <v>1</v>
      </c>
      <c r="AV459" s="25">
        <f>COUNTIF(L459:AP459,"h")</f>
        <v>1</v>
      </c>
      <c r="AW459" s="25">
        <f>COUNTIF(L459:AP459,"ik")</f>
        <v>0</v>
      </c>
      <c r="AX459" s="25">
        <f>COUNTIF(L459:AP459,"İZ")</f>
        <v>0</v>
      </c>
      <c r="AY459" s="25">
        <f>COUNTIF(L459:AP459,"R")</f>
        <v>0</v>
      </c>
      <c r="AZ459" s="25">
        <f>COUNTIF(L459:AP459,"y")</f>
        <v>13</v>
      </c>
      <c r="BA459" s="25">
        <f>IF((AT459+AU459+AV459+AW459+AX459)&gt;30,30,(AT459+AU459+AV459+AW459+AX459))</f>
        <v>17</v>
      </c>
      <c r="BB459" s="25">
        <f>(BA459)*J459*7.5</f>
        <v>14166.666666666666</v>
      </c>
      <c r="BC459" s="414"/>
      <c r="BD459" s="438">
        <f>SUM(BB459:BB461)+BC459</f>
        <v>14750</v>
      </c>
      <c r="BE459" s="528">
        <v>6461.31</v>
      </c>
      <c r="BF459" s="528"/>
      <c r="BG459" s="528"/>
      <c r="BH459" s="528"/>
      <c r="BI459" s="528"/>
      <c r="BJ459" s="420">
        <f>BD459-BE459-BF459-BG459-BH459+BI459</f>
        <v>8288.6899999999987</v>
      </c>
      <c r="BK459" s="541"/>
      <c r="BL459" s="453"/>
      <c r="BM459" s="557"/>
      <c r="BN459" s="459"/>
    </row>
    <row r="460" spans="8:66" ht="15.75" thickTop="1" x14ac:dyDescent="0.25">
      <c r="H460" s="426" t="s">
        <v>64</v>
      </c>
      <c r="I460" s="479"/>
      <c r="J460" s="433"/>
      <c r="K460" s="83" t="s">
        <v>26</v>
      </c>
      <c r="L460" s="121"/>
      <c r="M460" s="121"/>
      <c r="N460" s="121"/>
      <c r="O460" s="118" t="s">
        <v>36</v>
      </c>
      <c r="P460" s="121"/>
      <c r="Q460" s="121"/>
      <c r="R460" s="122"/>
      <c r="S460" s="121"/>
      <c r="T460" s="121"/>
      <c r="U460" s="121"/>
      <c r="V460" s="121"/>
      <c r="W460" s="121"/>
      <c r="X460" s="121"/>
      <c r="Y460" s="122"/>
      <c r="Z460" s="121"/>
      <c r="AA460" s="121">
        <v>3.5</v>
      </c>
      <c r="AB460" s="121"/>
      <c r="AC460" s="121"/>
      <c r="AD460" s="121"/>
      <c r="AE460" s="121"/>
      <c r="AF460" s="122"/>
      <c r="AG460" s="121"/>
      <c r="AH460" s="121"/>
      <c r="AI460" s="121"/>
      <c r="AJ460" s="121"/>
      <c r="AK460" s="121"/>
      <c r="AL460" s="121"/>
      <c r="AM460" s="122"/>
      <c r="AN460" s="122"/>
      <c r="AO460" s="121"/>
      <c r="AP460" s="121"/>
      <c r="AQ460" s="32"/>
      <c r="AR460" s="20">
        <f>COUNTIF(L460:AP460,"&gt;7")</f>
        <v>0</v>
      </c>
      <c r="AS460" s="50"/>
      <c r="AT460" s="33">
        <f>SUM(L460:AP460)</f>
        <v>3.5</v>
      </c>
      <c r="AU460" s="25"/>
      <c r="AV460" s="33"/>
      <c r="AW460" s="33"/>
      <c r="AX460" s="33"/>
      <c r="AY460" s="33"/>
      <c r="AZ460" s="33"/>
      <c r="BA460" s="33">
        <f>AT460*1.5</f>
        <v>5.25</v>
      </c>
      <c r="BB460" s="33">
        <f>AT460*J459*1.5</f>
        <v>583.33333333333337</v>
      </c>
      <c r="BC460" s="415"/>
      <c r="BD460" s="439"/>
      <c r="BE460" s="529"/>
      <c r="BF460" s="529"/>
      <c r="BG460" s="529"/>
      <c r="BH460" s="529"/>
      <c r="BI460" s="529"/>
      <c r="BJ460" s="421"/>
      <c r="BK460" s="542"/>
      <c r="BL460" s="454"/>
      <c r="BM460" s="482"/>
      <c r="BN460" s="460"/>
    </row>
    <row r="461" spans="8:66" x14ac:dyDescent="0.25">
      <c r="H461" s="427"/>
      <c r="I461" s="479"/>
      <c r="J461" s="433"/>
      <c r="K461" s="84" t="s">
        <v>27</v>
      </c>
      <c r="L461" s="112"/>
      <c r="M461" s="112"/>
      <c r="N461" s="112"/>
      <c r="O461" s="121"/>
      <c r="P461" s="112"/>
      <c r="Q461" s="112"/>
      <c r="R461" s="113"/>
      <c r="S461" s="112"/>
      <c r="T461" s="112"/>
      <c r="U461" s="112"/>
      <c r="V461" s="112"/>
      <c r="W461" s="112"/>
      <c r="X461" s="112"/>
      <c r="Y461" s="113"/>
      <c r="Z461" s="112"/>
      <c r="AA461" s="112"/>
      <c r="AB461" s="112"/>
      <c r="AC461" s="112"/>
      <c r="AD461" s="112"/>
      <c r="AE461" s="112"/>
      <c r="AF461" s="113"/>
      <c r="AG461" s="112"/>
      <c r="AH461" s="112"/>
      <c r="AI461" s="112"/>
      <c r="AJ461" s="112"/>
      <c r="AK461" s="112"/>
      <c r="AL461" s="112"/>
      <c r="AM461" s="113"/>
      <c r="AN461" s="113"/>
      <c r="AO461" s="112"/>
      <c r="AP461" s="112"/>
      <c r="AQ461" s="40"/>
      <c r="AR461" s="41"/>
      <c r="AS461" s="50"/>
      <c r="AT461" s="33">
        <f>SUM(L461:AP461)</f>
        <v>0</v>
      </c>
      <c r="AU461" s="25"/>
      <c r="AV461" s="42"/>
      <c r="AW461" s="42"/>
      <c r="AX461" s="42"/>
      <c r="AY461" s="42"/>
      <c r="AZ461" s="42"/>
      <c r="BA461" s="33">
        <f>AT461*2</f>
        <v>0</v>
      </c>
      <c r="BB461" s="42">
        <f>AT461*J459*2</f>
        <v>0</v>
      </c>
      <c r="BC461" s="415"/>
      <c r="BD461" s="439"/>
      <c r="BE461" s="529"/>
      <c r="BF461" s="529"/>
      <c r="BG461" s="529"/>
      <c r="BH461" s="529"/>
      <c r="BI461" s="529"/>
      <c r="BJ461" s="421"/>
      <c r="BK461" s="542"/>
      <c r="BL461" s="454"/>
      <c r="BM461" s="482"/>
      <c r="BN461" s="460"/>
    </row>
    <row r="462" spans="8:66" ht="15.75" thickBot="1" x14ac:dyDescent="0.3">
      <c r="H462" s="427"/>
      <c r="I462" s="480"/>
      <c r="J462" s="434"/>
      <c r="K462" s="85"/>
      <c r="L462" s="116"/>
      <c r="M462" s="116"/>
      <c r="N462" s="116"/>
      <c r="O462" s="112"/>
      <c r="P462" s="116"/>
      <c r="Q462" s="116"/>
      <c r="R462" s="117"/>
      <c r="S462" s="116"/>
      <c r="T462" s="116"/>
      <c r="U462" s="116"/>
      <c r="V462" s="116"/>
      <c r="W462" s="116"/>
      <c r="X462" s="116"/>
      <c r="Y462" s="117"/>
      <c r="Z462" s="116"/>
      <c r="AA462" s="116"/>
      <c r="AB462" s="116"/>
      <c r="AC462" s="116"/>
      <c r="AD462" s="116"/>
      <c r="AE462" s="116"/>
      <c r="AF462" s="117"/>
      <c r="AG462" s="116"/>
      <c r="AH462" s="116"/>
      <c r="AI462" s="116"/>
      <c r="AJ462" s="116"/>
      <c r="AK462" s="116"/>
      <c r="AL462" s="116"/>
      <c r="AM462" s="117"/>
      <c r="AN462" s="117"/>
      <c r="AO462" s="116"/>
      <c r="AP462" s="116"/>
      <c r="AQ462" s="46" t="s">
        <v>28</v>
      </c>
      <c r="AR462" s="47">
        <f>AR459+AR460</f>
        <v>15</v>
      </c>
      <c r="AS462" s="50"/>
      <c r="AT462" s="48"/>
      <c r="AU462" s="25"/>
      <c r="AV462" s="48"/>
      <c r="AW462" s="48"/>
      <c r="AX462" s="48"/>
      <c r="AY462" s="48"/>
      <c r="AZ462" s="48"/>
      <c r="BA462" s="48"/>
      <c r="BB462" s="48"/>
      <c r="BC462" s="416"/>
      <c r="BD462" s="440"/>
      <c r="BE462" s="530"/>
      <c r="BF462" s="530"/>
      <c r="BG462" s="530"/>
      <c r="BH462" s="530"/>
      <c r="BI462" s="530"/>
      <c r="BJ462" s="422"/>
      <c r="BK462" s="543"/>
      <c r="BL462" s="455"/>
      <c r="BM462" s="483"/>
      <c r="BN462" s="461"/>
    </row>
    <row r="463" spans="8:66" ht="16.5" thickTop="1" thickBot="1" x14ac:dyDescent="0.3">
      <c r="H463" s="428"/>
      <c r="I463" s="551">
        <v>35000</v>
      </c>
      <c r="J463" s="554">
        <f>I463/225</f>
        <v>155.55555555555554</v>
      </c>
      <c r="K463" s="144"/>
      <c r="L463" s="119" t="s">
        <v>36</v>
      </c>
      <c r="M463" s="139">
        <v>7.5</v>
      </c>
      <c r="N463" s="139">
        <v>7.5</v>
      </c>
      <c r="O463" s="116"/>
      <c r="P463" s="139">
        <v>7.5</v>
      </c>
      <c r="Q463" s="119" t="s">
        <v>61</v>
      </c>
      <c r="R463" s="119" t="s">
        <v>70</v>
      </c>
      <c r="S463" s="119" t="s">
        <v>70</v>
      </c>
      <c r="T463" s="119" t="s">
        <v>70</v>
      </c>
      <c r="U463" s="119" t="s">
        <v>70</v>
      </c>
      <c r="V463" s="119" t="s">
        <v>70</v>
      </c>
      <c r="W463" s="119" t="s">
        <v>70</v>
      </c>
      <c r="X463" s="119" t="s">
        <v>61</v>
      </c>
      <c r="Y463" s="119" t="s">
        <v>70</v>
      </c>
      <c r="Z463" s="119" t="s">
        <v>70</v>
      </c>
      <c r="AA463" s="119" t="s">
        <v>70</v>
      </c>
      <c r="AB463" s="119" t="s">
        <v>70</v>
      </c>
      <c r="AC463" s="119" t="s">
        <v>70</v>
      </c>
      <c r="AD463" s="119" t="s">
        <v>70</v>
      </c>
      <c r="AE463" s="145" t="s">
        <v>61</v>
      </c>
      <c r="AF463" s="119" t="s">
        <v>70</v>
      </c>
      <c r="AG463" s="119" t="s">
        <v>70</v>
      </c>
      <c r="AH463" s="119" t="s">
        <v>70</v>
      </c>
      <c r="AI463" s="119" t="s">
        <v>70</v>
      </c>
      <c r="AJ463" s="119" t="s">
        <v>70</v>
      </c>
      <c r="AK463" s="119" t="s">
        <v>70</v>
      </c>
      <c r="AL463" s="119" t="s">
        <v>61</v>
      </c>
      <c r="AM463" s="128" t="s">
        <v>70</v>
      </c>
      <c r="AN463" s="128" t="s">
        <v>70</v>
      </c>
      <c r="AO463" s="119" t="s">
        <v>72</v>
      </c>
      <c r="AP463" s="119">
        <v>7.5</v>
      </c>
      <c r="AQ463" s="60"/>
      <c r="AR463" s="20">
        <f>COUNTIF(L463:AP463,"&gt;0")</f>
        <v>4</v>
      </c>
      <c r="AS463" s="50"/>
      <c r="AT463" s="25">
        <f>SUM(L463:AP463)/7.5</f>
        <v>4</v>
      </c>
      <c r="AU463" s="25">
        <f>COUNTIF(L463:AP463,"B")</f>
        <v>1</v>
      </c>
      <c r="AV463" s="25">
        <f>COUNTIF(L463:AP463,"h")</f>
        <v>4</v>
      </c>
      <c r="AW463" s="25">
        <f>COUNTIF(L463:AP463,"ik")</f>
        <v>0</v>
      </c>
      <c r="AX463" s="25">
        <f>COUNTIF(L463:AP463,"İZ")</f>
        <v>20</v>
      </c>
      <c r="AY463" s="25">
        <f>COUNTIF(L463:AP463,"R")</f>
        <v>0</v>
      </c>
      <c r="AZ463" s="25">
        <f>COUNTIF(L463:AP463,"y")</f>
        <v>1</v>
      </c>
      <c r="BA463" s="25">
        <f>IF((AT463+AU463+AV463+AW463+AX463)&gt;30,30,(AT463+AU463+AV463+AW463+AX463))</f>
        <v>29</v>
      </c>
      <c r="BB463" s="25">
        <f>(BA463)*J463*7.5</f>
        <v>33833.333333333328</v>
      </c>
      <c r="BC463" s="444"/>
      <c r="BD463" s="438">
        <f>BB463+BB464</f>
        <v>35583.333333333328</v>
      </c>
      <c r="BE463" s="528"/>
      <c r="BF463" s="528">
        <v>11500</v>
      </c>
      <c r="BG463" s="528"/>
      <c r="BH463" s="528"/>
      <c r="BI463" s="143"/>
      <c r="BJ463" s="420">
        <f>BD463-BE463-BF463-BG463-BH463+BI463</f>
        <v>24083.333333333328</v>
      </c>
      <c r="BK463" s="541"/>
      <c r="BL463" s="484"/>
      <c r="BM463" s="481"/>
      <c r="BN463" s="459"/>
    </row>
    <row r="464" spans="8:66" ht="15.75" thickTop="1" x14ac:dyDescent="0.25">
      <c r="H464" s="548" t="s">
        <v>77</v>
      </c>
      <c r="I464" s="552"/>
      <c r="J464" s="555"/>
      <c r="K464" s="146"/>
      <c r="L464" s="122"/>
      <c r="M464" s="122"/>
      <c r="N464" s="122"/>
      <c r="O464" s="139">
        <v>7.5</v>
      </c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  <c r="AH464" s="122"/>
      <c r="AI464" s="122"/>
      <c r="AJ464" s="122"/>
      <c r="AK464" s="122"/>
      <c r="AL464" s="122"/>
      <c r="AM464" s="122"/>
      <c r="AN464" s="122"/>
      <c r="AO464" s="122"/>
      <c r="AP464" s="122"/>
      <c r="AQ464" s="147"/>
      <c r="AR464" s="20">
        <f>COUNTIF(L464:AP464,"&gt;7")</f>
        <v>1</v>
      </c>
      <c r="AS464" s="50"/>
      <c r="AT464" s="33">
        <f>SUM(L464:AP464)</f>
        <v>7.5</v>
      </c>
      <c r="AU464" s="25"/>
      <c r="AV464" s="33"/>
      <c r="AW464" s="33"/>
      <c r="AX464" s="33"/>
      <c r="AY464" s="33"/>
      <c r="AZ464" s="33"/>
      <c r="BA464" s="33">
        <f>AT464*1.5</f>
        <v>11.25</v>
      </c>
      <c r="BB464" s="33">
        <f>AT464*J463*1.5</f>
        <v>1749.9999999999998</v>
      </c>
      <c r="BC464" s="445"/>
      <c r="BD464" s="439"/>
      <c r="BE464" s="529"/>
      <c r="BF464" s="529"/>
      <c r="BG464" s="529"/>
      <c r="BH464" s="529"/>
      <c r="BI464" s="143"/>
      <c r="BJ464" s="421"/>
      <c r="BK464" s="542"/>
      <c r="BL464" s="485"/>
      <c r="BM464" s="482"/>
      <c r="BN464" s="460"/>
    </row>
    <row r="465" spans="8:66" x14ac:dyDescent="0.25">
      <c r="H465" s="549"/>
      <c r="I465" s="552"/>
      <c r="J465" s="555"/>
      <c r="K465" s="148"/>
      <c r="L465" s="113"/>
      <c r="M465" s="113"/>
      <c r="N465" s="113"/>
      <c r="O465" s="122"/>
      <c r="P465" s="113"/>
      <c r="Q465" s="113"/>
      <c r="R465" s="113"/>
      <c r="S465" s="113"/>
      <c r="T465" s="113"/>
      <c r="U465" s="113"/>
      <c r="V465" s="113"/>
      <c r="W465" s="113"/>
      <c r="X465" s="113"/>
      <c r="Y465" s="113"/>
      <c r="Z465" s="113"/>
      <c r="AA465" s="113"/>
      <c r="AB465" s="113"/>
      <c r="AC465" s="113"/>
      <c r="AD465" s="138"/>
      <c r="AE465" s="113"/>
      <c r="AF465" s="113"/>
      <c r="AG465" s="113"/>
      <c r="AH465" s="113"/>
      <c r="AI465" s="113"/>
      <c r="AJ465" s="113"/>
      <c r="AK465" s="113"/>
      <c r="AL465" s="113"/>
      <c r="AM465" s="113"/>
      <c r="AN465" s="113"/>
      <c r="AO465" s="113"/>
      <c r="AP465" s="113"/>
      <c r="AQ465" s="149"/>
      <c r="AR465" s="41"/>
      <c r="AS465" s="50"/>
      <c r="AT465" s="33">
        <f>SUM(L465:AP465)</f>
        <v>0</v>
      </c>
      <c r="AU465" s="25"/>
      <c r="AV465" s="42"/>
      <c r="AW465" s="42"/>
      <c r="AX465" s="42"/>
      <c r="AY465" s="42"/>
      <c r="AZ465" s="42"/>
      <c r="BA465" s="33">
        <f>AT465*2</f>
        <v>0</v>
      </c>
      <c r="BB465" s="42">
        <f>AT465*J463*2</f>
        <v>0</v>
      </c>
      <c r="BC465" s="445"/>
      <c r="BD465" s="439"/>
      <c r="BE465" s="529"/>
      <c r="BF465" s="529"/>
      <c r="BG465" s="529"/>
      <c r="BH465" s="529"/>
      <c r="BI465" s="143"/>
      <c r="BJ465" s="421"/>
      <c r="BK465" s="542"/>
      <c r="BL465" s="485"/>
      <c r="BM465" s="482"/>
      <c r="BN465" s="460"/>
    </row>
    <row r="466" spans="8:66" ht="15.75" thickBot="1" x14ac:dyDescent="0.3">
      <c r="H466" s="549"/>
      <c r="I466" s="553"/>
      <c r="J466" s="556"/>
      <c r="K466" s="150"/>
      <c r="L466" s="130"/>
      <c r="M466" s="130"/>
      <c r="N466" s="130"/>
      <c r="O466" s="113"/>
      <c r="P466" s="130"/>
      <c r="Q466" s="130"/>
      <c r="R466" s="130"/>
      <c r="S466" s="130"/>
      <c r="T466" s="130"/>
      <c r="U466" s="130"/>
      <c r="V466" s="130"/>
      <c r="W466" s="130"/>
      <c r="X466" s="130"/>
      <c r="Y466" s="130"/>
      <c r="Z466" s="130"/>
      <c r="AA466" s="130"/>
      <c r="AB466" s="130"/>
      <c r="AC466" s="130"/>
      <c r="AD466" s="130"/>
      <c r="AE466" s="130"/>
      <c r="AF466" s="130"/>
      <c r="AG466" s="130"/>
      <c r="AH466" s="130"/>
      <c r="AI466" s="130"/>
      <c r="AJ466" s="130"/>
      <c r="AK466" s="130"/>
      <c r="AL466" s="130"/>
      <c r="AM466" s="130"/>
      <c r="AN466" s="130"/>
      <c r="AO466" s="130"/>
      <c r="AP466" s="130"/>
      <c r="AQ466" s="151" t="s">
        <v>28</v>
      </c>
      <c r="AR466" s="47">
        <f>AR463+AR464</f>
        <v>5</v>
      </c>
      <c r="AS466" s="50"/>
      <c r="AT466" s="48"/>
      <c r="AU466" s="25"/>
      <c r="AV466" s="48"/>
      <c r="AW466" s="48"/>
      <c r="AX466" s="48"/>
      <c r="AY466" s="48"/>
      <c r="AZ466" s="48"/>
      <c r="BA466" s="48"/>
      <c r="BB466" s="48"/>
      <c r="BC466" s="446"/>
      <c r="BD466" s="440"/>
      <c r="BE466" s="530"/>
      <c r="BF466" s="530"/>
      <c r="BG466" s="530"/>
      <c r="BH466" s="530"/>
      <c r="BI466" s="143"/>
      <c r="BJ466" s="422"/>
      <c r="BK466" s="543"/>
      <c r="BL466" s="536"/>
      <c r="BM466" s="483"/>
      <c r="BN466" s="461"/>
    </row>
    <row r="467" spans="8:66" ht="16.5" thickTop="1" thickBot="1" x14ac:dyDescent="0.3">
      <c r="H467" s="550"/>
      <c r="I467" s="429">
        <v>33000</v>
      </c>
      <c r="J467" s="432">
        <f>I467/225</f>
        <v>146.66666666666666</v>
      </c>
      <c r="K467" s="82" t="s">
        <v>25</v>
      </c>
      <c r="L467" s="118">
        <v>7.5</v>
      </c>
      <c r="M467" s="118">
        <v>7.5</v>
      </c>
      <c r="N467" s="118">
        <v>7.5</v>
      </c>
      <c r="O467" s="130"/>
      <c r="P467" s="118">
        <v>7.5</v>
      </c>
      <c r="Q467" s="118" t="s">
        <v>61</v>
      </c>
      <c r="R467" s="118">
        <v>7.5</v>
      </c>
      <c r="S467" s="118">
        <v>7.5</v>
      </c>
      <c r="T467" s="118">
        <v>7.5</v>
      </c>
      <c r="U467" s="118">
        <v>7.5</v>
      </c>
      <c r="V467" s="118">
        <v>7.5</v>
      </c>
      <c r="W467" s="118">
        <v>7.5</v>
      </c>
      <c r="X467" s="118" t="s">
        <v>61</v>
      </c>
      <c r="Y467" s="119" t="s">
        <v>70</v>
      </c>
      <c r="Z467" s="119" t="s">
        <v>70</v>
      </c>
      <c r="AA467" s="119" t="s">
        <v>70</v>
      </c>
      <c r="AB467" s="119" t="s">
        <v>70</v>
      </c>
      <c r="AC467" s="119" t="s">
        <v>70</v>
      </c>
      <c r="AD467" s="119" t="s">
        <v>70</v>
      </c>
      <c r="AE467" s="118" t="s">
        <v>61</v>
      </c>
      <c r="AF467" s="119" t="s">
        <v>70</v>
      </c>
      <c r="AG467" s="119" t="s">
        <v>70</v>
      </c>
      <c r="AH467" s="119" t="s">
        <v>70</v>
      </c>
      <c r="AI467" s="119" t="s">
        <v>70</v>
      </c>
      <c r="AJ467" s="119" t="s">
        <v>70</v>
      </c>
      <c r="AK467" s="119" t="s">
        <v>70</v>
      </c>
      <c r="AL467" s="119" t="s">
        <v>61</v>
      </c>
      <c r="AM467" s="119" t="s">
        <v>70</v>
      </c>
      <c r="AN467" s="119" t="s">
        <v>70</v>
      </c>
      <c r="AO467" s="119" t="s">
        <v>70</v>
      </c>
      <c r="AP467" s="119" t="s">
        <v>70</v>
      </c>
      <c r="AQ467" s="20"/>
      <c r="AR467" s="20">
        <f>COUNTIF(L467:AP467,"&gt;0")</f>
        <v>10</v>
      </c>
      <c r="AS467" s="50"/>
      <c r="AT467" s="25">
        <f>SUM(L467:AP467)/7.5</f>
        <v>10</v>
      </c>
      <c r="AU467" s="25">
        <f>COUNTIF(L467:AP467,"B")</f>
        <v>0</v>
      </c>
      <c r="AV467" s="25">
        <f>COUNTIF(L467:AP467,"h")</f>
        <v>4</v>
      </c>
      <c r="AW467" s="25">
        <f>COUNTIF(L467:AP467,"ik")</f>
        <v>0</v>
      </c>
      <c r="AX467" s="25">
        <f>COUNTIF(L467:AP467,"İZ")</f>
        <v>16</v>
      </c>
      <c r="AY467" s="25">
        <f>COUNTIF(L467:AP467,"R")</f>
        <v>0</v>
      </c>
      <c r="AZ467" s="25">
        <f>COUNTIF(L467:AP467,"y")</f>
        <v>0</v>
      </c>
      <c r="BA467" s="25">
        <f>IF((AT467+AU467+AV467+AW467+AX467)&gt;30,30,(AT467+AU467+AV467+AW467+AX467))</f>
        <v>30</v>
      </c>
      <c r="BB467" s="25">
        <f>(BA467)*J467*7.5</f>
        <v>33000</v>
      </c>
      <c r="BC467" s="444"/>
      <c r="BD467" s="438">
        <f>SUM(BB467:BB469)+BC467</f>
        <v>34650</v>
      </c>
      <c r="BE467" s="528"/>
      <c r="BF467" s="528">
        <v>12156.85</v>
      </c>
      <c r="BG467" s="528"/>
      <c r="BH467" s="528"/>
      <c r="BI467" s="143"/>
      <c r="BJ467" s="420">
        <f>BD467-BE467-BF467-BG467-BH467+BI467</f>
        <v>22493.15</v>
      </c>
      <c r="BK467" s="541"/>
      <c r="BL467" s="537"/>
      <c r="BM467" s="481"/>
      <c r="BN467" s="459"/>
    </row>
    <row r="468" spans="8:66" ht="15.75" thickTop="1" x14ac:dyDescent="0.25">
      <c r="H468" s="426" t="s">
        <v>76</v>
      </c>
      <c r="I468" s="430"/>
      <c r="J468" s="433"/>
      <c r="K468" s="83" t="s">
        <v>26</v>
      </c>
      <c r="L468" s="121"/>
      <c r="M468" s="121"/>
      <c r="N468" s="121"/>
      <c r="O468" s="118">
        <v>7.5</v>
      </c>
      <c r="P468" s="121"/>
      <c r="Q468" s="121"/>
      <c r="R468" s="122"/>
      <c r="S468" s="121"/>
      <c r="T468" s="121"/>
      <c r="U468" s="121"/>
      <c r="V468" s="121"/>
      <c r="W468" s="121"/>
      <c r="X468" s="121"/>
      <c r="Y468" s="122"/>
      <c r="Z468" s="121"/>
      <c r="AA468" s="121"/>
      <c r="AB468" s="121"/>
      <c r="AC468" s="121"/>
      <c r="AD468" s="121"/>
      <c r="AE468" s="121"/>
      <c r="AF468" s="122"/>
      <c r="AG468" s="121"/>
      <c r="AH468" s="121"/>
      <c r="AI468" s="121"/>
      <c r="AJ468" s="121"/>
      <c r="AK468" s="121"/>
      <c r="AL468" s="121"/>
      <c r="AM468" s="122"/>
      <c r="AN468" s="122"/>
      <c r="AO468" s="121"/>
      <c r="AP468" s="121"/>
      <c r="AQ468" s="32"/>
      <c r="AR468" s="20">
        <f>COUNTIF(L468:AP468,"&gt;7")</f>
        <v>1</v>
      </c>
      <c r="AS468" s="50"/>
      <c r="AT468" s="33">
        <f>SUM(L468:AP468)</f>
        <v>7.5</v>
      </c>
      <c r="AU468" s="25"/>
      <c r="AV468" s="33"/>
      <c r="AW468" s="33"/>
      <c r="AX468" s="33"/>
      <c r="AY468" s="33"/>
      <c r="AZ468" s="33"/>
      <c r="BA468" s="33">
        <f>AT468*1.5</f>
        <v>11.25</v>
      </c>
      <c r="BB468" s="33">
        <f>AT468*J467*1.5</f>
        <v>1650</v>
      </c>
      <c r="BC468" s="445"/>
      <c r="BD468" s="439"/>
      <c r="BE468" s="529"/>
      <c r="BF468" s="529"/>
      <c r="BG468" s="529"/>
      <c r="BH468" s="529"/>
      <c r="BI468" s="143"/>
      <c r="BJ468" s="421"/>
      <c r="BK468" s="542"/>
      <c r="BL468" s="538"/>
      <c r="BM468" s="482"/>
      <c r="BN468" s="460"/>
    </row>
    <row r="469" spans="8:66" x14ac:dyDescent="0.25">
      <c r="H469" s="427"/>
      <c r="I469" s="430"/>
      <c r="J469" s="433"/>
      <c r="K469" s="84" t="s">
        <v>27</v>
      </c>
      <c r="L469" s="112"/>
      <c r="M469" s="112"/>
      <c r="N469" s="112"/>
      <c r="O469" s="121"/>
      <c r="P469" s="112"/>
      <c r="Q469" s="112"/>
      <c r="R469" s="113"/>
      <c r="S469" s="112"/>
      <c r="T469" s="112"/>
      <c r="U469" s="112"/>
      <c r="V469" s="112"/>
      <c r="W469" s="112"/>
      <c r="X469" s="112"/>
      <c r="Y469" s="113"/>
      <c r="Z469" s="112"/>
      <c r="AA469" s="112"/>
      <c r="AB469" s="112"/>
      <c r="AC469" s="112"/>
      <c r="AD469" s="112"/>
      <c r="AE469" s="112"/>
      <c r="AF469" s="113"/>
      <c r="AG469" s="112"/>
      <c r="AH469" s="112"/>
      <c r="AI469" s="112"/>
      <c r="AJ469" s="112"/>
      <c r="AK469" s="112"/>
      <c r="AL469" s="112"/>
      <c r="AM469" s="113"/>
      <c r="AN469" s="113"/>
      <c r="AO469" s="112"/>
      <c r="AP469" s="112"/>
      <c r="AQ469" s="40"/>
      <c r="AR469" s="41"/>
      <c r="AS469" s="50"/>
      <c r="AT469" s="33">
        <f>SUM(L469:AP469)</f>
        <v>0</v>
      </c>
      <c r="AU469" s="25"/>
      <c r="AV469" s="42"/>
      <c r="AW469" s="42"/>
      <c r="AX469" s="42"/>
      <c r="AY469" s="42"/>
      <c r="AZ469" s="42"/>
      <c r="BA469" s="33">
        <f>AT469*2</f>
        <v>0</v>
      </c>
      <c r="BB469" s="42">
        <f>AT469*J467*2</f>
        <v>0</v>
      </c>
      <c r="BC469" s="445"/>
      <c r="BD469" s="439"/>
      <c r="BE469" s="529"/>
      <c r="BF469" s="529"/>
      <c r="BG469" s="529"/>
      <c r="BH469" s="529"/>
      <c r="BI469" s="143"/>
      <c r="BJ469" s="421"/>
      <c r="BK469" s="542"/>
      <c r="BL469" s="538"/>
      <c r="BM469" s="482"/>
      <c r="BN469" s="460"/>
    </row>
    <row r="470" spans="8:66" ht="15.75" thickBot="1" x14ac:dyDescent="0.3">
      <c r="H470" s="427"/>
      <c r="I470" s="431"/>
      <c r="J470" s="434"/>
      <c r="K470" s="85"/>
      <c r="L470" s="129"/>
      <c r="M470" s="129"/>
      <c r="N470" s="129"/>
      <c r="O470" s="112"/>
      <c r="P470" s="129"/>
      <c r="Q470" s="129"/>
      <c r="R470" s="130"/>
      <c r="S470" s="129"/>
      <c r="T470" s="129"/>
      <c r="U470" s="129"/>
      <c r="V470" s="129"/>
      <c r="W470" s="129"/>
      <c r="X470" s="129"/>
      <c r="Y470" s="130"/>
      <c r="Z470" s="129"/>
      <c r="AA470" s="129"/>
      <c r="AB470" s="129"/>
      <c r="AC470" s="129"/>
      <c r="AD470" s="129"/>
      <c r="AE470" s="129"/>
      <c r="AF470" s="130"/>
      <c r="AG470" s="129"/>
      <c r="AH470" s="129"/>
      <c r="AI470" s="129"/>
      <c r="AJ470" s="129"/>
      <c r="AK470" s="129"/>
      <c r="AL470" s="129"/>
      <c r="AM470" s="130"/>
      <c r="AN470" s="130"/>
      <c r="AO470" s="129"/>
      <c r="AP470" s="129"/>
      <c r="AQ470" s="46" t="s">
        <v>28</v>
      </c>
      <c r="AR470" s="47">
        <f>AR467+AR468</f>
        <v>11</v>
      </c>
      <c r="AS470" s="50"/>
      <c r="AT470" s="48"/>
      <c r="AU470" s="25"/>
      <c r="AV470" s="48"/>
      <c r="AW470" s="48"/>
      <c r="AX470" s="48"/>
      <c r="AY470" s="48"/>
      <c r="AZ470" s="48"/>
      <c r="BA470" s="48"/>
      <c r="BB470" s="48"/>
      <c r="BC470" s="446"/>
      <c r="BD470" s="440"/>
      <c r="BE470" s="530"/>
      <c r="BF470" s="530"/>
      <c r="BG470" s="530"/>
      <c r="BH470" s="530"/>
      <c r="BI470" s="143"/>
      <c r="BJ470" s="422"/>
      <c r="BK470" s="543"/>
      <c r="BL470" s="539"/>
      <c r="BM470" s="540"/>
      <c r="BN470" s="461"/>
    </row>
    <row r="471" spans="8:66" ht="16.5" thickTop="1" thickBot="1" x14ac:dyDescent="0.3">
      <c r="H471" s="428"/>
      <c r="I471" s="429">
        <v>35000</v>
      </c>
      <c r="J471" s="432">
        <f>I471/225</f>
        <v>155.55555555555554</v>
      </c>
      <c r="K471" s="82" t="s">
        <v>25</v>
      </c>
      <c r="L471" s="118">
        <v>7.5</v>
      </c>
      <c r="M471" s="118">
        <v>7.5</v>
      </c>
      <c r="N471" s="118">
        <v>7.5</v>
      </c>
      <c r="O471" s="129"/>
      <c r="P471" s="118" t="s">
        <v>36</v>
      </c>
      <c r="Q471" s="118" t="s">
        <v>61</v>
      </c>
      <c r="R471" s="119">
        <v>7.5</v>
      </c>
      <c r="S471" s="119">
        <v>7.5</v>
      </c>
      <c r="T471" s="119">
        <v>7.5</v>
      </c>
      <c r="U471" s="119">
        <v>7.5</v>
      </c>
      <c r="V471" s="119">
        <v>7.5</v>
      </c>
      <c r="W471" s="119">
        <v>7.5</v>
      </c>
      <c r="X471" s="119" t="s">
        <v>61</v>
      </c>
      <c r="Y471" s="119">
        <v>7.5</v>
      </c>
      <c r="Z471" s="119">
        <v>7.5</v>
      </c>
      <c r="AA471" s="119">
        <v>7.5</v>
      </c>
      <c r="AB471" s="119">
        <v>7.5</v>
      </c>
      <c r="AC471" s="119">
        <v>7.5</v>
      </c>
      <c r="AD471" s="119">
        <v>7.5</v>
      </c>
      <c r="AE471" s="118" t="s">
        <v>61</v>
      </c>
      <c r="AF471" s="119">
        <v>7.5</v>
      </c>
      <c r="AG471" s="119">
        <v>7.5</v>
      </c>
      <c r="AH471" s="119">
        <v>7.5</v>
      </c>
      <c r="AI471" s="119">
        <v>7.5</v>
      </c>
      <c r="AJ471" s="119">
        <v>7.5</v>
      </c>
      <c r="AK471" s="119">
        <v>7.5</v>
      </c>
      <c r="AL471" s="119" t="s">
        <v>61</v>
      </c>
      <c r="AM471" s="119">
        <v>7.5</v>
      </c>
      <c r="AN471" s="119">
        <v>7.5</v>
      </c>
      <c r="AO471" s="119" t="s">
        <v>72</v>
      </c>
      <c r="AP471" s="119">
        <v>7.5</v>
      </c>
      <c r="AQ471" s="20"/>
      <c r="AR471" s="20">
        <f>COUNTIF(L471:AP471,"&gt;0")</f>
        <v>24</v>
      </c>
      <c r="AS471" s="50"/>
      <c r="AT471" s="25">
        <f>SUM(L471:AP471)/7.5</f>
        <v>24</v>
      </c>
      <c r="AU471" s="25">
        <f>COUNTIF(L471:AP471,"B")</f>
        <v>1</v>
      </c>
      <c r="AV471" s="25">
        <f>COUNTIF(L471:AP471,"h")</f>
        <v>4</v>
      </c>
      <c r="AW471" s="25">
        <f>COUNTIF(L471:AP471,"ik")</f>
        <v>0</v>
      </c>
      <c r="AX471" s="25">
        <f>COUNTIF(L471:AP471,"İZ")</f>
        <v>0</v>
      </c>
      <c r="AY471" s="25">
        <f>COUNTIF(L471:AP471,"R")</f>
        <v>0</v>
      </c>
      <c r="AZ471" s="25">
        <f>COUNTIF(L471:AP471,"y")</f>
        <v>1</v>
      </c>
      <c r="BA471" s="25">
        <f>IF((AT471+AU471+AV471+AW471+AX471)&gt;30,30,(AT471+AU471+AV471+AW471+AX471))</f>
        <v>29</v>
      </c>
      <c r="BB471" s="25">
        <f>(BA471)*J471*7.5</f>
        <v>33833.333333333328</v>
      </c>
      <c r="BC471" s="444"/>
      <c r="BD471" s="438">
        <f>SUM(BB471:BB473)+BC471</f>
        <v>36166.666666666664</v>
      </c>
      <c r="BE471" s="528"/>
      <c r="BF471" s="528">
        <v>11562.17</v>
      </c>
      <c r="BG471" s="528"/>
      <c r="BH471" s="528"/>
      <c r="BI471" s="143"/>
      <c r="BJ471" s="420">
        <f>BD471-BE471-BF471-BG471-BH471+BI471</f>
        <v>24604.496666666666</v>
      </c>
      <c r="BK471" s="541"/>
      <c r="BL471" s="544"/>
      <c r="BM471" s="546"/>
      <c r="BN471" s="459"/>
    </row>
    <row r="472" spans="8:66" ht="15.75" thickTop="1" x14ac:dyDescent="0.25">
      <c r="H472" s="525" t="s">
        <v>79</v>
      </c>
      <c r="I472" s="430"/>
      <c r="J472" s="433"/>
      <c r="K472" s="83" t="s">
        <v>26</v>
      </c>
      <c r="L472" s="121"/>
      <c r="M472" s="121"/>
      <c r="N472" s="121"/>
      <c r="O472" s="118">
        <v>7.5</v>
      </c>
      <c r="P472" s="121"/>
      <c r="Q472" s="121"/>
      <c r="R472" s="122"/>
      <c r="S472" s="121"/>
      <c r="T472" s="121"/>
      <c r="U472" s="121"/>
      <c r="V472" s="121"/>
      <c r="W472" s="131"/>
      <c r="X472" s="131"/>
      <c r="Y472" s="122"/>
      <c r="Z472" s="121"/>
      <c r="AA472" s="121"/>
      <c r="AB472" s="121">
        <v>2.5</v>
      </c>
      <c r="AC472" s="121"/>
      <c r="AD472" s="121"/>
      <c r="AE472" s="121"/>
      <c r="AF472" s="122"/>
      <c r="AG472" s="121"/>
      <c r="AH472" s="121"/>
      <c r="AI472" s="121"/>
      <c r="AJ472" s="121"/>
      <c r="AK472" s="121"/>
      <c r="AL472" s="121"/>
      <c r="AM472" s="122"/>
      <c r="AN472" s="122"/>
      <c r="AO472" s="121"/>
      <c r="AP472" s="121"/>
      <c r="AQ472" s="32"/>
      <c r="AR472" s="20">
        <f>COUNTIF(L472:AP472,"&gt;7")</f>
        <v>1</v>
      </c>
      <c r="AS472" s="50"/>
      <c r="AT472" s="33">
        <f>SUM(L472:AP472)</f>
        <v>10</v>
      </c>
      <c r="AU472" s="25"/>
      <c r="AV472" s="33"/>
      <c r="AW472" s="33"/>
      <c r="AX472" s="33"/>
      <c r="AY472" s="33"/>
      <c r="AZ472" s="33"/>
      <c r="BA472" s="33">
        <f>AT472*1.5</f>
        <v>15</v>
      </c>
      <c r="BB472" s="33">
        <f>AT472*J471*1.5</f>
        <v>2333.333333333333</v>
      </c>
      <c r="BC472" s="445"/>
      <c r="BD472" s="439"/>
      <c r="BE472" s="529"/>
      <c r="BF472" s="529"/>
      <c r="BG472" s="529"/>
      <c r="BH472" s="529"/>
      <c r="BI472" s="143"/>
      <c r="BJ472" s="421"/>
      <c r="BK472" s="542"/>
      <c r="BL472" s="538"/>
      <c r="BM472" s="542"/>
      <c r="BN472" s="460"/>
    </row>
    <row r="473" spans="8:66" x14ac:dyDescent="0.25">
      <c r="H473" s="526"/>
      <c r="I473" s="430"/>
      <c r="J473" s="433"/>
      <c r="K473" s="84" t="s">
        <v>27</v>
      </c>
      <c r="L473" s="112"/>
      <c r="M473" s="112"/>
      <c r="N473" s="112"/>
      <c r="O473" s="121"/>
      <c r="P473" s="112"/>
      <c r="Q473" s="112"/>
      <c r="R473" s="113"/>
      <c r="S473" s="112"/>
      <c r="T473" s="112"/>
      <c r="U473" s="112"/>
      <c r="V473" s="112"/>
      <c r="W473" s="112"/>
      <c r="X473" s="112"/>
      <c r="Y473" s="113"/>
      <c r="Z473" s="112"/>
      <c r="AA473" s="112"/>
      <c r="AB473" s="112"/>
      <c r="AC473" s="112"/>
      <c r="AD473" s="125"/>
      <c r="AE473" s="112"/>
      <c r="AF473" s="113"/>
      <c r="AG473" s="112"/>
      <c r="AH473" s="112"/>
      <c r="AI473" s="112"/>
      <c r="AJ473" s="112"/>
      <c r="AK473" s="112"/>
      <c r="AL473" s="112"/>
      <c r="AM473" s="113"/>
      <c r="AN473" s="113"/>
      <c r="AO473" s="112"/>
      <c r="AP473" s="112"/>
      <c r="AQ473" s="40"/>
      <c r="AR473" s="41"/>
      <c r="AS473" s="50"/>
      <c r="AT473" s="33">
        <f>SUM(L473:AP473)</f>
        <v>0</v>
      </c>
      <c r="AU473" s="25"/>
      <c r="AV473" s="42"/>
      <c r="AW473" s="42"/>
      <c r="AX473" s="42"/>
      <c r="AY473" s="42"/>
      <c r="AZ473" s="42"/>
      <c r="BA473" s="33">
        <f>AT473*2</f>
        <v>0</v>
      </c>
      <c r="BB473" s="42">
        <f>AT473*J471*2</f>
        <v>0</v>
      </c>
      <c r="BC473" s="445"/>
      <c r="BD473" s="439"/>
      <c r="BE473" s="529"/>
      <c r="BF473" s="529"/>
      <c r="BG473" s="529"/>
      <c r="BH473" s="529"/>
      <c r="BI473" s="143"/>
      <c r="BJ473" s="421"/>
      <c r="BK473" s="542"/>
      <c r="BL473" s="538"/>
      <c r="BM473" s="542"/>
      <c r="BN473" s="460"/>
    </row>
    <row r="474" spans="8:66" ht="15.75" thickBot="1" x14ac:dyDescent="0.3">
      <c r="H474" s="526"/>
      <c r="I474" s="431"/>
      <c r="J474" s="434"/>
      <c r="K474" s="85"/>
      <c r="L474" s="129"/>
      <c r="M474" s="129"/>
      <c r="N474" s="129"/>
      <c r="O474" s="112"/>
      <c r="P474" s="129"/>
      <c r="Q474" s="129"/>
      <c r="R474" s="130"/>
      <c r="S474" s="129"/>
      <c r="T474" s="129"/>
      <c r="U474" s="129"/>
      <c r="V474" s="129"/>
      <c r="W474" s="129"/>
      <c r="X474" s="129"/>
      <c r="Y474" s="130"/>
      <c r="Z474" s="129"/>
      <c r="AA474" s="129"/>
      <c r="AB474" s="129"/>
      <c r="AC474" s="129"/>
      <c r="AD474" s="129"/>
      <c r="AE474" s="129"/>
      <c r="AF474" s="130"/>
      <c r="AG474" s="129"/>
      <c r="AH474" s="129"/>
      <c r="AI474" s="129"/>
      <c r="AJ474" s="129"/>
      <c r="AK474" s="129"/>
      <c r="AL474" s="129"/>
      <c r="AM474" s="130"/>
      <c r="AN474" s="130"/>
      <c r="AO474" s="129"/>
      <c r="AP474" s="129"/>
      <c r="AQ474" s="46" t="s">
        <v>28</v>
      </c>
      <c r="AR474" s="47">
        <f>AR471+AR472</f>
        <v>25</v>
      </c>
      <c r="AS474" s="50"/>
      <c r="AT474" s="48"/>
      <c r="AU474" s="25"/>
      <c r="AV474" s="48"/>
      <c r="AW474" s="48"/>
      <c r="AX474" s="48"/>
      <c r="AY474" s="48"/>
      <c r="AZ474" s="48"/>
      <c r="BA474" s="48"/>
      <c r="BB474" s="48"/>
      <c r="BC474" s="446"/>
      <c r="BD474" s="440"/>
      <c r="BE474" s="530"/>
      <c r="BF474" s="530"/>
      <c r="BG474" s="530"/>
      <c r="BH474" s="530"/>
      <c r="BI474" s="143"/>
      <c r="BJ474" s="422"/>
      <c r="BK474" s="543"/>
      <c r="BL474" s="545"/>
      <c r="BM474" s="547"/>
      <c r="BN474" s="461"/>
    </row>
    <row r="475" spans="8:66" ht="16.5" thickTop="1" thickBot="1" x14ac:dyDescent="0.3">
      <c r="H475" s="527"/>
      <c r="I475" s="429">
        <v>37000</v>
      </c>
      <c r="J475" s="432">
        <f>I475/225</f>
        <v>164.44444444444446</v>
      </c>
      <c r="K475" s="82" t="s">
        <v>25</v>
      </c>
      <c r="L475" s="134" t="s">
        <v>36</v>
      </c>
      <c r="M475" s="134" t="s">
        <v>36</v>
      </c>
      <c r="N475" s="134">
        <v>7.5</v>
      </c>
      <c r="O475" s="129"/>
      <c r="P475" s="134">
        <v>7.5</v>
      </c>
      <c r="Q475" s="134" t="s">
        <v>61</v>
      </c>
      <c r="R475" s="135">
        <v>7.5</v>
      </c>
      <c r="S475" s="134">
        <v>7.5</v>
      </c>
      <c r="T475" s="134">
        <v>7.5</v>
      </c>
      <c r="U475" s="134">
        <v>7.5</v>
      </c>
      <c r="V475" s="134">
        <v>7.5</v>
      </c>
      <c r="W475" s="134">
        <v>7.5</v>
      </c>
      <c r="X475" s="134" t="s">
        <v>61</v>
      </c>
      <c r="Y475" s="135">
        <v>7.5</v>
      </c>
      <c r="Z475" s="134" t="s">
        <v>36</v>
      </c>
      <c r="AA475" s="134">
        <v>7.5</v>
      </c>
      <c r="AB475" s="134">
        <v>7.5</v>
      </c>
      <c r="AC475" s="134">
        <v>7.5</v>
      </c>
      <c r="AD475" s="134">
        <v>7.5</v>
      </c>
      <c r="AE475" s="134" t="s">
        <v>61</v>
      </c>
      <c r="AF475" s="135">
        <v>7.5</v>
      </c>
      <c r="AG475" s="134">
        <v>7.5</v>
      </c>
      <c r="AH475" s="134">
        <v>7.5</v>
      </c>
      <c r="AI475" s="134">
        <v>7.5</v>
      </c>
      <c r="AJ475" s="134">
        <v>7.5</v>
      </c>
      <c r="AK475" s="134">
        <v>7.5</v>
      </c>
      <c r="AL475" s="134" t="s">
        <v>61</v>
      </c>
      <c r="AM475" s="134">
        <v>7.5</v>
      </c>
      <c r="AN475" s="134">
        <v>7.5</v>
      </c>
      <c r="AO475" s="134">
        <v>7.5</v>
      </c>
      <c r="AP475" s="134">
        <v>7.5</v>
      </c>
      <c r="AQ475" s="20"/>
      <c r="AR475" s="20">
        <f>COUNTIF(L475:AP475,"&gt;0")</f>
        <v>23</v>
      </c>
      <c r="AS475" s="435"/>
      <c r="AT475" s="25">
        <f>SUM(L475:AP475)/7.5</f>
        <v>23</v>
      </c>
      <c r="AU475" s="25">
        <f>COUNTIF(L475:AP475,"B")</f>
        <v>0</v>
      </c>
      <c r="AV475" s="25">
        <f>COUNTIF(L475:AP475,"h")</f>
        <v>4</v>
      </c>
      <c r="AW475" s="25">
        <f>COUNTIF(L475:AP475,"ik")</f>
        <v>0</v>
      </c>
      <c r="AX475" s="25">
        <f>COUNTIF(L475:AP475,"İZ")</f>
        <v>0</v>
      </c>
      <c r="AY475" s="25">
        <f>COUNTIF(L475:AP475,"R")</f>
        <v>0</v>
      </c>
      <c r="AZ475" s="25">
        <f>COUNTIF(L475:AP475,"y")</f>
        <v>3</v>
      </c>
      <c r="BA475" s="25">
        <f>IF((AT475+AU475+AV475+AW475+AX475)&gt;30,30,(AT475+AU475+AV475+AW475+AX475))</f>
        <v>27</v>
      </c>
      <c r="BB475" s="25">
        <f>(BA475)*J475*7.5</f>
        <v>33300</v>
      </c>
      <c r="BC475" s="414"/>
      <c r="BD475" s="438">
        <f>SUM(BB475:BB477)+BC475</f>
        <v>38850</v>
      </c>
      <c r="BE475" s="528"/>
      <c r="BF475" s="528">
        <v>10349.99</v>
      </c>
      <c r="BG475" s="528"/>
      <c r="BH475" s="528"/>
      <c r="BI475" s="528"/>
      <c r="BJ475" s="420">
        <f>BD475-BE475-BF475-BG475-BH475+BI475</f>
        <v>28500.010000000002</v>
      </c>
      <c r="BK475" s="441"/>
      <c r="BL475" s="534"/>
      <c r="BM475" s="535"/>
      <c r="BN475" s="441"/>
    </row>
    <row r="476" spans="8:66" ht="15.75" thickTop="1" x14ac:dyDescent="0.25">
      <c r="H476" s="525" t="s">
        <v>82</v>
      </c>
      <c r="I476" s="430"/>
      <c r="J476" s="433"/>
      <c r="K476" s="83" t="s">
        <v>26</v>
      </c>
      <c r="L476" s="121"/>
      <c r="M476" s="121"/>
      <c r="N476" s="121"/>
      <c r="O476" s="134">
        <v>7.5</v>
      </c>
      <c r="P476" s="121"/>
      <c r="Q476" s="121"/>
      <c r="R476" s="122"/>
      <c r="S476" s="121"/>
      <c r="T476" s="121">
        <v>2.5</v>
      </c>
      <c r="U476" s="121"/>
      <c r="V476" s="121"/>
      <c r="W476" s="121"/>
      <c r="X476" s="121"/>
      <c r="Y476" s="122"/>
      <c r="Z476" s="121"/>
      <c r="AA476" s="121"/>
      <c r="AB476" s="121">
        <v>2.5</v>
      </c>
      <c r="AC476" s="121"/>
      <c r="AD476" s="121"/>
      <c r="AE476" s="121"/>
      <c r="AF476" s="122"/>
      <c r="AG476" s="121"/>
      <c r="AH476" s="121"/>
      <c r="AI476" s="121"/>
      <c r="AJ476" s="121"/>
      <c r="AK476" s="121"/>
      <c r="AL476" s="121"/>
      <c r="AM476" s="122"/>
      <c r="AN476" s="123"/>
      <c r="AO476" s="121"/>
      <c r="AP476" s="121"/>
      <c r="AQ476" s="32"/>
      <c r="AR476" s="20">
        <f>COUNTIF(L476:AP476,"&gt;7")</f>
        <v>1</v>
      </c>
      <c r="AS476" s="436"/>
      <c r="AT476" s="33">
        <f>SUM(L476:AP476)</f>
        <v>12.5</v>
      </c>
      <c r="AU476" s="25"/>
      <c r="AV476" s="33"/>
      <c r="AW476" s="33"/>
      <c r="AX476" s="33"/>
      <c r="AY476" s="33"/>
      <c r="AZ476" s="33"/>
      <c r="BA476" s="33">
        <f>AT476*1.5</f>
        <v>18.75</v>
      </c>
      <c r="BB476" s="33">
        <f>AT476*J475*1.5</f>
        <v>3083.3333333333335</v>
      </c>
      <c r="BC476" s="415"/>
      <c r="BD476" s="439"/>
      <c r="BE476" s="529"/>
      <c r="BF476" s="529"/>
      <c r="BG476" s="529"/>
      <c r="BH476" s="529"/>
      <c r="BI476" s="529"/>
      <c r="BJ476" s="421"/>
      <c r="BK476" s="442"/>
      <c r="BL476" s="415"/>
      <c r="BM476" s="473"/>
      <c r="BN476" s="442"/>
    </row>
    <row r="477" spans="8:66" x14ac:dyDescent="0.25">
      <c r="H477" s="526"/>
      <c r="I477" s="430"/>
      <c r="J477" s="433"/>
      <c r="K477" s="84" t="s">
        <v>27</v>
      </c>
      <c r="L477" s="112"/>
      <c r="M477" s="112"/>
      <c r="N477" s="112"/>
      <c r="O477" s="121"/>
      <c r="P477" s="112"/>
      <c r="Q477" s="112"/>
      <c r="R477" s="113"/>
      <c r="S477" s="112"/>
      <c r="T477" s="112"/>
      <c r="U477" s="112"/>
      <c r="V477" s="112"/>
      <c r="W477" s="112"/>
      <c r="X477" s="112"/>
      <c r="Y477" s="113"/>
      <c r="Z477" s="112"/>
      <c r="AA477" s="112"/>
      <c r="AB477" s="112"/>
      <c r="AC477" s="112"/>
      <c r="AD477" s="112"/>
      <c r="AE477" s="112"/>
      <c r="AF477" s="113"/>
      <c r="AG477" s="112"/>
      <c r="AH477" s="112"/>
      <c r="AI477" s="112"/>
      <c r="AJ477" s="112"/>
      <c r="AK477" s="112"/>
      <c r="AL477" s="112"/>
      <c r="AM477" s="113"/>
      <c r="AN477" s="114"/>
      <c r="AO477" s="112">
        <v>7.5</v>
      </c>
      <c r="AP477" s="112"/>
      <c r="AQ477" s="40"/>
      <c r="AR477" s="41"/>
      <c r="AS477" s="436"/>
      <c r="AT477" s="33">
        <f>SUM(L477:AP477)</f>
        <v>7.5</v>
      </c>
      <c r="AU477" s="25"/>
      <c r="AV477" s="42"/>
      <c r="AW477" s="42"/>
      <c r="AX477" s="42"/>
      <c r="AY477" s="42"/>
      <c r="AZ477" s="42"/>
      <c r="BA477" s="33">
        <f>AT477*2</f>
        <v>15</v>
      </c>
      <c r="BB477" s="42">
        <f>AT477*J475*2</f>
        <v>2466.666666666667</v>
      </c>
      <c r="BC477" s="415"/>
      <c r="BD477" s="439"/>
      <c r="BE477" s="529"/>
      <c r="BF477" s="529"/>
      <c r="BG477" s="529"/>
      <c r="BH477" s="529"/>
      <c r="BI477" s="529"/>
      <c r="BJ477" s="421"/>
      <c r="BK477" s="442"/>
      <c r="BL477" s="415"/>
      <c r="BM477" s="473"/>
      <c r="BN477" s="442"/>
    </row>
    <row r="478" spans="8:66" ht="15.75" thickBot="1" x14ac:dyDescent="0.3">
      <c r="H478" s="526"/>
      <c r="I478" s="431"/>
      <c r="J478" s="434"/>
      <c r="K478" s="85"/>
      <c r="L478" s="116"/>
      <c r="M478" s="116"/>
      <c r="N478" s="116"/>
      <c r="O478" s="112"/>
      <c r="P478" s="116"/>
      <c r="Q478" s="116"/>
      <c r="R478" s="117"/>
      <c r="S478" s="116"/>
      <c r="T478" s="116"/>
      <c r="U478" s="116"/>
      <c r="V478" s="116"/>
      <c r="W478" s="116"/>
      <c r="X478" s="116"/>
      <c r="Y478" s="117"/>
      <c r="Z478" s="116"/>
      <c r="AA478" s="116"/>
      <c r="AB478" s="116"/>
      <c r="AC478" s="116"/>
      <c r="AD478" s="116"/>
      <c r="AE478" s="116"/>
      <c r="AF478" s="117"/>
      <c r="AG478" s="116"/>
      <c r="AH478" s="116"/>
      <c r="AI478" s="116"/>
      <c r="AJ478" s="116"/>
      <c r="AK478" s="116"/>
      <c r="AL478" s="116"/>
      <c r="AM478" s="117"/>
      <c r="AN478" s="116"/>
      <c r="AO478" s="116"/>
      <c r="AP478" s="116"/>
      <c r="AQ478" s="46" t="s">
        <v>28</v>
      </c>
      <c r="AR478" s="47">
        <f>AR475+AR476</f>
        <v>24</v>
      </c>
      <c r="AS478" s="437"/>
      <c r="AT478" s="48"/>
      <c r="AU478" s="25"/>
      <c r="AV478" s="48"/>
      <c r="AW478" s="48"/>
      <c r="AX478" s="48"/>
      <c r="AY478" s="48"/>
      <c r="AZ478" s="48"/>
      <c r="BA478" s="48"/>
      <c r="BB478" s="48"/>
      <c r="BC478" s="416"/>
      <c r="BD478" s="440"/>
      <c r="BE478" s="530"/>
      <c r="BF478" s="530"/>
      <c r="BG478" s="530"/>
      <c r="BH478" s="530"/>
      <c r="BI478" s="530"/>
      <c r="BJ478" s="422"/>
      <c r="BK478" s="443"/>
      <c r="BL478" s="416"/>
      <c r="BM478" s="474"/>
      <c r="BN478" s="443"/>
    </row>
    <row r="479" spans="8:66" ht="16.5" thickTop="1" thickBot="1" x14ac:dyDescent="0.3">
      <c r="H479" s="527"/>
      <c r="I479" s="429">
        <v>30000</v>
      </c>
      <c r="J479" s="432">
        <f>I479/225</f>
        <v>133.33333333333334</v>
      </c>
      <c r="K479" s="82" t="s">
        <v>25</v>
      </c>
      <c r="L479" s="118">
        <v>7.5</v>
      </c>
      <c r="M479" s="118">
        <v>7.5</v>
      </c>
      <c r="N479" s="118" t="s">
        <v>36</v>
      </c>
      <c r="O479" s="116"/>
      <c r="P479" s="134">
        <v>7.5</v>
      </c>
      <c r="Q479" s="134" t="s">
        <v>61</v>
      </c>
      <c r="R479" s="135">
        <v>7.5</v>
      </c>
      <c r="S479" s="135">
        <v>7.5</v>
      </c>
      <c r="T479" s="135">
        <v>7.5</v>
      </c>
      <c r="U479" s="135">
        <v>7.5</v>
      </c>
      <c r="V479" s="135">
        <v>7.5</v>
      </c>
      <c r="W479" s="135">
        <v>7.5</v>
      </c>
      <c r="X479" s="135" t="s">
        <v>61</v>
      </c>
      <c r="Y479" s="135">
        <v>7.5</v>
      </c>
      <c r="Z479" s="135">
        <v>7.5</v>
      </c>
      <c r="AA479" s="135">
        <v>7.5</v>
      </c>
      <c r="AB479" s="135">
        <v>7.5</v>
      </c>
      <c r="AC479" s="135">
        <v>7.5</v>
      </c>
      <c r="AD479" s="135">
        <v>7.5</v>
      </c>
      <c r="AE479" s="135" t="s">
        <v>61</v>
      </c>
      <c r="AF479" s="135">
        <v>7.5</v>
      </c>
      <c r="AG479" s="135">
        <v>7.5</v>
      </c>
      <c r="AH479" s="118" t="s">
        <v>70</v>
      </c>
      <c r="AI479" s="118" t="s">
        <v>70</v>
      </c>
      <c r="AJ479" s="118" t="s">
        <v>70</v>
      </c>
      <c r="AK479" s="118" t="s">
        <v>70</v>
      </c>
      <c r="AL479" s="118" t="s">
        <v>61</v>
      </c>
      <c r="AM479" s="118" t="s">
        <v>70</v>
      </c>
      <c r="AN479" s="118" t="s">
        <v>70</v>
      </c>
      <c r="AO479" s="118" t="s">
        <v>72</v>
      </c>
      <c r="AP479" s="118" t="s">
        <v>70</v>
      </c>
      <c r="AQ479" s="20"/>
      <c r="AR479" s="20">
        <f>COUNTIF(L479:AP479,"&gt;0")</f>
        <v>17</v>
      </c>
      <c r="AS479" s="435"/>
      <c r="AT479" s="25">
        <f>SUM(L479:AP479)/7.5</f>
        <v>17</v>
      </c>
      <c r="AU479" s="25">
        <f>COUNTIF(L479:AP479,"B")</f>
        <v>1</v>
      </c>
      <c r="AV479" s="25">
        <f>COUNTIF(L479:AP479,"h")</f>
        <v>4</v>
      </c>
      <c r="AW479" s="25">
        <f>COUNTIF(L479:AP479,"ik")</f>
        <v>0</v>
      </c>
      <c r="AX479" s="25">
        <f>COUNTIF(L479:AP479,"İZ")</f>
        <v>7</v>
      </c>
      <c r="AY479" s="25">
        <f>COUNTIF(L479:AP479,"R")</f>
        <v>0</v>
      </c>
      <c r="AZ479" s="25">
        <f>COUNTIF(L479:AP479,"y")</f>
        <v>1</v>
      </c>
      <c r="BA479" s="25">
        <f>IF((AT479+AU479+AV479+AW479+AX479)&gt;30,30,(AT479+AU479+AV479+AW479+AX479))</f>
        <v>29</v>
      </c>
      <c r="BB479" s="25">
        <f>(BA479)*J479*7.5</f>
        <v>29000.000000000004</v>
      </c>
      <c r="BC479" s="414"/>
      <c r="BD479" s="438">
        <f>SUM(BB479:BB481)+BC479</f>
        <v>30500.000000000004</v>
      </c>
      <c r="BE479" s="528"/>
      <c r="BF479" s="528">
        <v>11116.66</v>
      </c>
      <c r="BG479" s="528"/>
      <c r="BH479" s="528"/>
      <c r="BI479" s="528"/>
      <c r="BJ479" s="420">
        <f>BD479-BE479-BF479-BG479-BH479+BI479</f>
        <v>19383.340000000004</v>
      </c>
      <c r="BK479" s="441"/>
      <c r="BL479" s="414"/>
      <c r="BM479" s="423"/>
      <c r="BN479" s="441"/>
    </row>
    <row r="480" spans="8:66" ht="15.75" thickTop="1" x14ac:dyDescent="0.25">
      <c r="H480" s="525" t="s">
        <v>80</v>
      </c>
      <c r="I480" s="430"/>
      <c r="J480" s="433"/>
      <c r="K480" s="83" t="s">
        <v>26</v>
      </c>
      <c r="L480" s="121"/>
      <c r="M480" s="121"/>
      <c r="N480" s="121"/>
      <c r="O480" s="118">
        <v>7.5</v>
      </c>
      <c r="P480" s="121"/>
      <c r="Q480" s="121"/>
      <c r="R480" s="122"/>
      <c r="S480" s="121"/>
      <c r="T480" s="121"/>
      <c r="U480" s="121"/>
      <c r="V480" s="121"/>
      <c r="W480" s="121"/>
      <c r="X480" s="121"/>
      <c r="Y480" s="122"/>
      <c r="Z480" s="121"/>
      <c r="AA480" s="121"/>
      <c r="AB480" s="121"/>
      <c r="AC480" s="121"/>
      <c r="AD480" s="121"/>
      <c r="AE480" s="121"/>
      <c r="AF480" s="122"/>
      <c r="AG480" s="121"/>
      <c r="AH480" s="121"/>
      <c r="AI480" s="121"/>
      <c r="AJ480" s="121"/>
      <c r="AK480" s="121"/>
      <c r="AL480" s="121"/>
      <c r="AM480" s="122"/>
      <c r="AN480" s="123"/>
      <c r="AO480" s="121"/>
      <c r="AP480" s="121"/>
      <c r="AQ480" s="32"/>
      <c r="AR480" s="20">
        <f>COUNTIF(L480:AP480,"&gt;7")</f>
        <v>1</v>
      </c>
      <c r="AS480" s="436"/>
      <c r="AT480" s="33">
        <f>SUM(L480:AP480)</f>
        <v>7.5</v>
      </c>
      <c r="AU480" s="25"/>
      <c r="AV480" s="33"/>
      <c r="AW480" s="33"/>
      <c r="AX480" s="33"/>
      <c r="AY480" s="33"/>
      <c r="AZ480" s="33"/>
      <c r="BA480" s="33">
        <f>AT480*1.5</f>
        <v>11.25</v>
      </c>
      <c r="BB480" s="33">
        <f>AT480*J479*1.5</f>
        <v>1500.0000000000002</v>
      </c>
      <c r="BC480" s="415"/>
      <c r="BD480" s="439"/>
      <c r="BE480" s="529"/>
      <c r="BF480" s="529"/>
      <c r="BG480" s="529"/>
      <c r="BH480" s="529"/>
      <c r="BI480" s="529"/>
      <c r="BJ480" s="421"/>
      <c r="BK480" s="442"/>
      <c r="BL480" s="415"/>
      <c r="BM480" s="424"/>
      <c r="BN480" s="442"/>
    </row>
    <row r="481" spans="8:66" x14ac:dyDescent="0.25">
      <c r="H481" s="526"/>
      <c r="I481" s="430"/>
      <c r="J481" s="433"/>
      <c r="K481" s="84" t="s">
        <v>27</v>
      </c>
      <c r="L481" s="112"/>
      <c r="M481" s="112"/>
      <c r="N481" s="112"/>
      <c r="O481" s="121"/>
      <c r="P481" s="112"/>
      <c r="Q481" s="112"/>
      <c r="R481" s="113"/>
      <c r="S481" s="112"/>
      <c r="T481" s="112"/>
      <c r="U481" s="112"/>
      <c r="V481" s="112"/>
      <c r="W481" s="112"/>
      <c r="X481" s="112"/>
      <c r="Y481" s="113"/>
      <c r="Z481" s="112"/>
      <c r="AA481" s="112"/>
      <c r="AB481" s="112"/>
      <c r="AC481" s="112"/>
      <c r="AD481" s="125"/>
      <c r="AE481" s="112"/>
      <c r="AF481" s="113"/>
      <c r="AG481" s="112"/>
      <c r="AH481" s="112"/>
      <c r="AI481" s="112"/>
      <c r="AJ481" s="112"/>
      <c r="AK481" s="112"/>
      <c r="AL481" s="112"/>
      <c r="AM481" s="113"/>
      <c r="AN481" s="114"/>
      <c r="AO481" s="112"/>
      <c r="AP481" s="112"/>
      <c r="AQ481" s="40"/>
      <c r="AR481" s="41"/>
      <c r="AS481" s="436"/>
      <c r="AT481" s="33">
        <f>SUM(L481:AP481)</f>
        <v>0</v>
      </c>
      <c r="AU481" s="25"/>
      <c r="AV481" s="42"/>
      <c r="AW481" s="42"/>
      <c r="AX481" s="42"/>
      <c r="AY481" s="42"/>
      <c r="AZ481" s="42"/>
      <c r="BA481" s="33">
        <f>AT481*2</f>
        <v>0</v>
      </c>
      <c r="BB481" s="42">
        <f>AT481*J479*2</f>
        <v>0</v>
      </c>
      <c r="BC481" s="415"/>
      <c r="BD481" s="439"/>
      <c r="BE481" s="529"/>
      <c r="BF481" s="529"/>
      <c r="BG481" s="529"/>
      <c r="BH481" s="529"/>
      <c r="BI481" s="529"/>
      <c r="BJ481" s="421"/>
      <c r="BK481" s="442"/>
      <c r="BL481" s="415"/>
      <c r="BM481" s="424"/>
      <c r="BN481" s="442"/>
    </row>
    <row r="482" spans="8:66" ht="15.75" thickBot="1" x14ac:dyDescent="0.3">
      <c r="H482" s="526"/>
      <c r="I482" s="431"/>
      <c r="J482" s="434"/>
      <c r="K482" s="85"/>
      <c r="L482" s="116"/>
      <c r="M482" s="116"/>
      <c r="N482" s="116"/>
      <c r="O482" s="112"/>
      <c r="P482" s="116"/>
      <c r="Q482" s="116"/>
      <c r="R482" s="117"/>
      <c r="S482" s="116"/>
      <c r="T482" s="116"/>
      <c r="U482" s="116"/>
      <c r="V482" s="116"/>
      <c r="W482" s="116"/>
      <c r="X482" s="116"/>
      <c r="Y482" s="117"/>
      <c r="Z482" s="116"/>
      <c r="AA482" s="116"/>
      <c r="AB482" s="116"/>
      <c r="AC482" s="116"/>
      <c r="AD482" s="116"/>
      <c r="AE482" s="116"/>
      <c r="AF482" s="117"/>
      <c r="AG482" s="116"/>
      <c r="AH482" s="116"/>
      <c r="AI482" s="116"/>
      <c r="AJ482" s="116"/>
      <c r="AK482" s="116"/>
      <c r="AL482" s="116"/>
      <c r="AM482" s="117"/>
      <c r="AN482" s="116"/>
      <c r="AO482" s="116"/>
      <c r="AP482" s="116"/>
      <c r="AQ482" s="46" t="s">
        <v>28</v>
      </c>
      <c r="AR482" s="47">
        <f>AR479+AR480</f>
        <v>18</v>
      </c>
      <c r="AS482" s="437"/>
      <c r="AT482" s="48"/>
      <c r="AU482" s="25"/>
      <c r="AV482" s="48"/>
      <c r="AW482" s="48"/>
      <c r="AX482" s="48"/>
      <c r="AY482" s="48"/>
      <c r="AZ482" s="48"/>
      <c r="BA482" s="48"/>
      <c r="BB482" s="48"/>
      <c r="BC482" s="416"/>
      <c r="BD482" s="440"/>
      <c r="BE482" s="530"/>
      <c r="BF482" s="530"/>
      <c r="BG482" s="530"/>
      <c r="BH482" s="530"/>
      <c r="BI482" s="530"/>
      <c r="BJ482" s="422"/>
      <c r="BK482" s="443"/>
      <c r="BL482" s="416"/>
      <c r="BM482" s="425"/>
      <c r="BN482" s="443"/>
    </row>
    <row r="483" spans="8:66" ht="16.5" thickTop="1" thickBot="1" x14ac:dyDescent="0.3">
      <c r="H483" s="527"/>
      <c r="I483" s="429">
        <v>25000</v>
      </c>
      <c r="J483" s="432">
        <f>I483/225</f>
        <v>111.11111111111111</v>
      </c>
      <c r="K483" s="82" t="s">
        <v>25</v>
      </c>
      <c r="L483" s="118">
        <v>7.5</v>
      </c>
      <c r="M483" s="118">
        <v>7.5</v>
      </c>
      <c r="N483" s="118">
        <v>7.5</v>
      </c>
      <c r="O483" s="116"/>
      <c r="P483" s="118">
        <v>7.5</v>
      </c>
      <c r="Q483" s="118" t="s">
        <v>61</v>
      </c>
      <c r="R483" s="118">
        <v>7.5</v>
      </c>
      <c r="S483" s="118">
        <v>7.5</v>
      </c>
      <c r="T483" s="118">
        <v>7.5</v>
      </c>
      <c r="U483" s="118">
        <v>7.5</v>
      </c>
      <c r="V483" s="118">
        <v>7.5</v>
      </c>
      <c r="W483" s="118">
        <v>7.5</v>
      </c>
      <c r="X483" s="118" t="s">
        <v>61</v>
      </c>
      <c r="Y483" s="118">
        <v>7.5</v>
      </c>
      <c r="Z483" s="118">
        <v>7.5</v>
      </c>
      <c r="AA483" s="118">
        <v>7.5</v>
      </c>
      <c r="AB483" s="118">
        <v>7.5</v>
      </c>
      <c r="AC483" s="118">
        <v>7.5</v>
      </c>
      <c r="AD483" s="118">
        <v>7.5</v>
      </c>
      <c r="AE483" s="118" t="s">
        <v>61</v>
      </c>
      <c r="AF483" s="118" t="s">
        <v>36</v>
      </c>
      <c r="AG483" s="118" t="s">
        <v>36</v>
      </c>
      <c r="AH483" s="118">
        <v>7.5</v>
      </c>
      <c r="AI483" s="118">
        <v>7.5</v>
      </c>
      <c r="AJ483" s="118">
        <v>7.5</v>
      </c>
      <c r="AK483" s="118" t="s">
        <v>36</v>
      </c>
      <c r="AL483" s="118" t="s">
        <v>36</v>
      </c>
      <c r="AM483" s="119">
        <v>7.5</v>
      </c>
      <c r="AN483" s="119">
        <v>7.5</v>
      </c>
      <c r="AO483" s="119">
        <v>7.5</v>
      </c>
      <c r="AP483" s="119">
        <v>7.5</v>
      </c>
      <c r="AQ483" s="20"/>
      <c r="AR483" s="20">
        <f>COUNTIF(L483:AP483,"&gt;0")</f>
        <v>23</v>
      </c>
      <c r="AS483" s="435"/>
      <c r="AT483" s="25">
        <f>SUM(L483:AP483)/7.5</f>
        <v>23</v>
      </c>
      <c r="AU483" s="25">
        <f>COUNTIF(L483:AP483,"B")</f>
        <v>0</v>
      </c>
      <c r="AV483" s="25">
        <f>COUNTIF(L483:AP483,"h")</f>
        <v>3</v>
      </c>
      <c r="AW483" s="25">
        <f>COUNTIF(L483:AP483,"ik")</f>
        <v>0</v>
      </c>
      <c r="AX483" s="25">
        <f>COUNTIF(L483:AP483,"İZ")</f>
        <v>0</v>
      </c>
      <c r="AY483" s="25">
        <f>COUNTIF(L483:AP483,"R")</f>
        <v>0</v>
      </c>
      <c r="AZ483" s="25">
        <f>COUNTIF(L483:AP483,"y")</f>
        <v>4</v>
      </c>
      <c r="BA483" s="25">
        <f>IF((AT483+AU483+AV483+AW483+AX483)&gt;30,30,(AT483+AU483+AV483+AW483+AX483))</f>
        <v>26</v>
      </c>
      <c r="BB483" s="25">
        <f>(BA483)*J483*7.5</f>
        <v>21666.666666666668</v>
      </c>
      <c r="BC483" s="414"/>
      <c r="BD483" s="438">
        <f>SUM(BB483:BB485)+BC483</f>
        <v>25416.666666666668</v>
      </c>
      <c r="BE483" s="528"/>
      <c r="BF483" s="528">
        <v>12041.68</v>
      </c>
      <c r="BG483" s="528"/>
      <c r="BH483" s="528">
        <v>3000</v>
      </c>
      <c r="BI483" s="528"/>
      <c r="BJ483" s="420">
        <f>BD483-BE483-BF483-BG483-BH483+BI483</f>
        <v>10374.986666666668</v>
      </c>
      <c r="BK483" s="441"/>
      <c r="BL483" s="414"/>
      <c r="BM483" s="423"/>
      <c r="BN483" s="441"/>
    </row>
    <row r="484" spans="8:66" ht="15.75" thickTop="1" x14ac:dyDescent="0.25">
      <c r="H484" s="426" t="s">
        <v>78</v>
      </c>
      <c r="I484" s="430"/>
      <c r="J484" s="433"/>
      <c r="K484" s="83" t="s">
        <v>26</v>
      </c>
      <c r="L484" s="121"/>
      <c r="M484" s="121"/>
      <c r="N484" s="121"/>
      <c r="O484" s="118">
        <v>7.5</v>
      </c>
      <c r="P484" s="121"/>
      <c r="Q484" s="121"/>
      <c r="R484" s="122"/>
      <c r="S484" s="121"/>
      <c r="T484" s="121">
        <v>2.5</v>
      </c>
      <c r="U484" s="121"/>
      <c r="V484" s="121"/>
      <c r="W484" s="121"/>
      <c r="X484" s="121"/>
      <c r="Y484" s="122"/>
      <c r="Z484" s="121"/>
      <c r="AA484" s="121"/>
      <c r="AB484" s="121">
        <v>2.5</v>
      </c>
      <c r="AC484" s="121"/>
      <c r="AD484" s="121"/>
      <c r="AE484" s="121"/>
      <c r="AF484" s="122"/>
      <c r="AG484" s="121"/>
      <c r="AH484" s="121"/>
      <c r="AI484" s="121"/>
      <c r="AJ484" s="121"/>
      <c r="AK484" s="121"/>
      <c r="AL484" s="121"/>
      <c r="AM484" s="122"/>
      <c r="AN484" s="123"/>
      <c r="AO484" s="121"/>
      <c r="AP484" s="121"/>
      <c r="AQ484" s="32"/>
      <c r="AR484" s="20">
        <f>COUNTIF(L484:AP484,"&gt;7")</f>
        <v>1</v>
      </c>
      <c r="AS484" s="436"/>
      <c r="AT484" s="33">
        <f>SUM(L484:AP484)</f>
        <v>12.5</v>
      </c>
      <c r="AU484" s="25"/>
      <c r="AV484" s="33"/>
      <c r="AW484" s="33"/>
      <c r="AX484" s="33"/>
      <c r="AY484" s="33"/>
      <c r="AZ484" s="33"/>
      <c r="BA484" s="33">
        <f>AT484*1.5</f>
        <v>18.75</v>
      </c>
      <c r="BB484" s="33">
        <f>AT484*J483*1.5</f>
        <v>2083.3333333333335</v>
      </c>
      <c r="BC484" s="415"/>
      <c r="BD484" s="439"/>
      <c r="BE484" s="529"/>
      <c r="BF484" s="529"/>
      <c r="BG484" s="529"/>
      <c r="BH484" s="529"/>
      <c r="BI484" s="529"/>
      <c r="BJ484" s="421"/>
      <c r="BK484" s="442"/>
      <c r="BL484" s="415"/>
      <c r="BM484" s="424"/>
      <c r="BN484" s="442"/>
    </row>
    <row r="485" spans="8:66" x14ac:dyDescent="0.25">
      <c r="H485" s="427"/>
      <c r="I485" s="430"/>
      <c r="J485" s="433"/>
      <c r="K485" s="84" t="s">
        <v>27</v>
      </c>
      <c r="L485" s="112"/>
      <c r="M485" s="112"/>
      <c r="N485" s="112"/>
      <c r="O485" s="121"/>
      <c r="P485" s="112"/>
      <c r="Q485" s="112"/>
      <c r="R485" s="113"/>
      <c r="S485" s="112"/>
      <c r="T485" s="112"/>
      <c r="U485" s="112"/>
      <c r="V485" s="112"/>
      <c r="W485" s="112"/>
      <c r="X485" s="112"/>
      <c r="Y485" s="113"/>
      <c r="Z485" s="112"/>
      <c r="AA485" s="112"/>
      <c r="AB485" s="112"/>
      <c r="AC485" s="112"/>
      <c r="AD485" s="125"/>
      <c r="AE485" s="112"/>
      <c r="AF485" s="113"/>
      <c r="AG485" s="112"/>
      <c r="AH485" s="112"/>
      <c r="AI485" s="112"/>
      <c r="AJ485" s="112"/>
      <c r="AK485" s="112"/>
      <c r="AL485" s="112"/>
      <c r="AM485" s="113"/>
      <c r="AN485" s="114"/>
      <c r="AO485" s="112">
        <v>7.5</v>
      </c>
      <c r="AP485" s="112"/>
      <c r="AQ485" s="40"/>
      <c r="AR485" s="41"/>
      <c r="AS485" s="436"/>
      <c r="AT485" s="33">
        <f>SUM(L485:AP485)</f>
        <v>7.5</v>
      </c>
      <c r="AU485" s="25"/>
      <c r="AV485" s="42"/>
      <c r="AW485" s="42"/>
      <c r="AX485" s="42"/>
      <c r="AY485" s="42"/>
      <c r="AZ485" s="42"/>
      <c r="BA485" s="33">
        <f>AT485*2</f>
        <v>15</v>
      </c>
      <c r="BB485" s="42">
        <f>AT485*J483*2</f>
        <v>1666.6666666666667</v>
      </c>
      <c r="BC485" s="415"/>
      <c r="BD485" s="439"/>
      <c r="BE485" s="529"/>
      <c r="BF485" s="529"/>
      <c r="BG485" s="529"/>
      <c r="BH485" s="529"/>
      <c r="BI485" s="529"/>
      <c r="BJ485" s="421"/>
      <c r="BK485" s="442"/>
      <c r="BL485" s="415"/>
      <c r="BM485" s="424"/>
      <c r="BN485" s="442"/>
    </row>
    <row r="486" spans="8:66" ht="15.75" thickBot="1" x14ac:dyDescent="0.3">
      <c r="H486" s="427"/>
      <c r="I486" s="431"/>
      <c r="J486" s="434"/>
      <c r="K486" s="85"/>
      <c r="L486" s="116"/>
      <c r="M486" s="116"/>
      <c r="N486" s="116"/>
      <c r="O486" s="112"/>
      <c r="P486" s="116"/>
      <c r="Q486" s="116"/>
      <c r="R486" s="117"/>
      <c r="S486" s="116"/>
      <c r="T486" s="116"/>
      <c r="U486" s="116"/>
      <c r="V486" s="116"/>
      <c r="W486" s="116"/>
      <c r="X486" s="116"/>
      <c r="Y486" s="117"/>
      <c r="Z486" s="116"/>
      <c r="AA486" s="116"/>
      <c r="AB486" s="116"/>
      <c r="AC486" s="116"/>
      <c r="AD486" s="116"/>
      <c r="AE486" s="116"/>
      <c r="AF486" s="117"/>
      <c r="AG486" s="116"/>
      <c r="AH486" s="116"/>
      <c r="AI486" s="116"/>
      <c r="AJ486" s="116"/>
      <c r="AK486" s="116"/>
      <c r="AL486" s="116"/>
      <c r="AM486" s="117"/>
      <c r="AN486" s="116"/>
      <c r="AO486" s="116"/>
      <c r="AP486" s="116"/>
      <c r="AQ486" s="46" t="s">
        <v>28</v>
      </c>
      <c r="AR486" s="47">
        <f>AR483+AR484</f>
        <v>24</v>
      </c>
      <c r="AS486" s="437"/>
      <c r="AT486" s="48"/>
      <c r="AU486" s="25"/>
      <c r="AV486" s="48"/>
      <c r="AW486" s="48"/>
      <c r="AX486" s="48"/>
      <c r="AY486" s="48"/>
      <c r="AZ486" s="48"/>
      <c r="BA486" s="48"/>
      <c r="BB486" s="48"/>
      <c r="BC486" s="416"/>
      <c r="BD486" s="440"/>
      <c r="BE486" s="530"/>
      <c r="BF486" s="530"/>
      <c r="BG486" s="530"/>
      <c r="BH486" s="530"/>
      <c r="BI486" s="530"/>
      <c r="BJ486" s="422"/>
      <c r="BK486" s="443"/>
      <c r="BL486" s="416"/>
      <c r="BM486" s="425"/>
      <c r="BN486" s="443"/>
    </row>
    <row r="487" spans="8:66" ht="16.5" thickTop="1" thickBot="1" x14ac:dyDescent="0.3">
      <c r="H487" s="428"/>
      <c r="I487" s="429">
        <v>24000</v>
      </c>
      <c r="J487" s="432">
        <f>I487/225</f>
        <v>106.66666666666667</v>
      </c>
      <c r="K487" s="82" t="s">
        <v>25</v>
      </c>
      <c r="L487" s="118">
        <v>7.5</v>
      </c>
      <c r="M487" s="118">
        <v>7.5</v>
      </c>
      <c r="N487" s="118">
        <v>7.5</v>
      </c>
      <c r="O487" s="116"/>
      <c r="P487" s="118" t="s">
        <v>36</v>
      </c>
      <c r="Q487" s="118" t="s">
        <v>36</v>
      </c>
      <c r="R487" s="119">
        <v>7.5</v>
      </c>
      <c r="S487" s="119">
        <v>7.5</v>
      </c>
      <c r="T487" s="119">
        <v>7.5</v>
      </c>
      <c r="U487" s="119">
        <v>7.5</v>
      </c>
      <c r="V487" s="119">
        <v>7.5</v>
      </c>
      <c r="W487" s="118" t="s">
        <v>36</v>
      </c>
      <c r="X487" s="118" t="s">
        <v>36</v>
      </c>
      <c r="Y487" s="119">
        <v>7.5</v>
      </c>
      <c r="Z487" s="119">
        <v>7.5</v>
      </c>
      <c r="AA487" s="119">
        <v>7.5</v>
      </c>
      <c r="AB487" s="119">
        <v>7.5</v>
      </c>
      <c r="AC487" s="119">
        <v>7.5</v>
      </c>
      <c r="AD487" s="119">
        <v>7.5</v>
      </c>
      <c r="AE487" s="118" t="s">
        <v>61</v>
      </c>
      <c r="AF487" s="119">
        <v>7.5</v>
      </c>
      <c r="AG487" s="119">
        <v>7.5</v>
      </c>
      <c r="AH487" s="119">
        <v>7.5</v>
      </c>
      <c r="AI487" s="119">
        <v>7.5</v>
      </c>
      <c r="AJ487" s="119">
        <v>7.5</v>
      </c>
      <c r="AK487" s="119">
        <v>7.5</v>
      </c>
      <c r="AL487" s="118" t="s">
        <v>61</v>
      </c>
      <c r="AM487" s="119">
        <v>7.5</v>
      </c>
      <c r="AN487" s="118">
        <v>7.5</v>
      </c>
      <c r="AO487" s="118" t="s">
        <v>72</v>
      </c>
      <c r="AP487" s="118">
        <v>7.5</v>
      </c>
      <c r="AQ487" s="20"/>
      <c r="AR487" s="20">
        <f>COUNTIF(L487:AP487,"&gt;0")</f>
        <v>23</v>
      </c>
      <c r="AS487" s="435"/>
      <c r="AT487" s="25">
        <f>SUM(L487:AP487)/7.5</f>
        <v>23</v>
      </c>
      <c r="AU487" s="25">
        <f>COUNTIF(L487:AP487,"B")</f>
        <v>1</v>
      </c>
      <c r="AV487" s="25">
        <f>COUNTIF(L487:AP487,"h")</f>
        <v>2</v>
      </c>
      <c r="AW487" s="25">
        <f>COUNTIF(L487:AP487,"ik")</f>
        <v>0</v>
      </c>
      <c r="AX487" s="25">
        <f>COUNTIF(L487:AP487,"İZ")</f>
        <v>0</v>
      </c>
      <c r="AY487" s="25">
        <f>COUNTIF(L487:AP487,"R")</f>
        <v>0</v>
      </c>
      <c r="AZ487" s="25">
        <f>COUNTIF(L487:AP487,"y")</f>
        <v>4</v>
      </c>
      <c r="BA487" s="25">
        <f>IF((AT487+AU487+AV487+AW487+AX487)&gt;30,30,(AT487+AU487+AV487+AW487+AX487))</f>
        <v>26</v>
      </c>
      <c r="BB487" s="25">
        <f>(BA487)*J487*7.5</f>
        <v>20800</v>
      </c>
      <c r="BC487" s="414"/>
      <c r="BD487" s="438">
        <f>SUM(BB487:BB489)+BC487</f>
        <v>22000</v>
      </c>
      <c r="BE487" s="528"/>
      <c r="BF487" s="528">
        <v>10642.17</v>
      </c>
      <c r="BG487" s="528"/>
      <c r="BH487" s="528"/>
      <c r="BI487" s="528"/>
      <c r="BJ487" s="420">
        <f>BD487-BE487-BF487-BG487-BH487+BI487</f>
        <v>11357.83</v>
      </c>
      <c r="BK487" s="441"/>
      <c r="BL487" s="414"/>
      <c r="BM487" s="423"/>
      <c r="BN487" s="441"/>
    </row>
    <row r="488" spans="8:66" ht="15.75" thickTop="1" x14ac:dyDescent="0.25">
      <c r="H488" s="426" t="s">
        <v>84</v>
      </c>
      <c r="I488" s="430"/>
      <c r="J488" s="433"/>
      <c r="K488" s="83" t="s">
        <v>26</v>
      </c>
      <c r="L488" s="121"/>
      <c r="M488" s="121"/>
      <c r="N488" s="121"/>
      <c r="O488" s="118">
        <v>7.5</v>
      </c>
      <c r="P488" s="121"/>
      <c r="Q488" s="121"/>
      <c r="R488" s="122"/>
      <c r="S488" s="121"/>
      <c r="T488" s="121"/>
      <c r="U488" s="121"/>
      <c r="V488" s="121"/>
      <c r="W488" s="121"/>
      <c r="X488" s="121"/>
      <c r="Y488" s="122"/>
      <c r="Z488" s="121"/>
      <c r="AA488" s="121"/>
      <c r="AB488" s="121"/>
      <c r="AC488" s="121"/>
      <c r="AD488" s="121"/>
      <c r="AE488" s="121"/>
      <c r="AF488" s="122"/>
      <c r="AG488" s="121"/>
      <c r="AH488" s="121"/>
      <c r="AI488" s="121"/>
      <c r="AJ488" s="121"/>
      <c r="AK488" s="121"/>
      <c r="AL488" s="121"/>
      <c r="AM488" s="122"/>
      <c r="AN488" s="123"/>
      <c r="AO488" s="121"/>
      <c r="AP488" s="121"/>
      <c r="AQ488" s="32"/>
      <c r="AR488" s="20">
        <f>COUNTIF(L488:AP488,"&gt;7")</f>
        <v>1</v>
      </c>
      <c r="AS488" s="436"/>
      <c r="AT488" s="33">
        <f>SUM(L488:AP488)</f>
        <v>7.5</v>
      </c>
      <c r="AU488" s="25"/>
      <c r="AV488" s="33"/>
      <c r="AW488" s="33"/>
      <c r="AX488" s="33"/>
      <c r="AY488" s="33"/>
      <c r="AZ488" s="33"/>
      <c r="BA488" s="33">
        <f>AT488*1.5</f>
        <v>11.25</v>
      </c>
      <c r="BB488" s="33">
        <f>AT488*J487*1.5</f>
        <v>1200</v>
      </c>
      <c r="BC488" s="415"/>
      <c r="BD488" s="439"/>
      <c r="BE488" s="529"/>
      <c r="BF488" s="529"/>
      <c r="BG488" s="529"/>
      <c r="BH488" s="529"/>
      <c r="BI488" s="529"/>
      <c r="BJ488" s="421"/>
      <c r="BK488" s="442"/>
      <c r="BL488" s="415"/>
      <c r="BM488" s="424"/>
      <c r="BN488" s="442"/>
    </row>
    <row r="489" spans="8:66" x14ac:dyDescent="0.25">
      <c r="H489" s="427"/>
      <c r="I489" s="430"/>
      <c r="J489" s="433"/>
      <c r="K489" s="84" t="s">
        <v>27</v>
      </c>
      <c r="L489" s="112"/>
      <c r="M489" s="112"/>
      <c r="N489" s="112"/>
      <c r="O489" s="121"/>
      <c r="P489" s="112"/>
      <c r="Q489" s="112"/>
      <c r="R489" s="113"/>
      <c r="S489" s="112"/>
      <c r="T489" s="112"/>
      <c r="U489" s="112"/>
      <c r="V489" s="112"/>
      <c r="W489" s="112"/>
      <c r="X489" s="112"/>
      <c r="Y489" s="113"/>
      <c r="Z489" s="112"/>
      <c r="AA489" s="112"/>
      <c r="AB489" s="112"/>
      <c r="AC489" s="112"/>
      <c r="AD489" s="125"/>
      <c r="AE489" s="112"/>
      <c r="AF489" s="113"/>
      <c r="AG489" s="112"/>
      <c r="AH489" s="112"/>
      <c r="AI489" s="112"/>
      <c r="AJ489" s="112"/>
      <c r="AK489" s="112"/>
      <c r="AL489" s="112"/>
      <c r="AM489" s="113"/>
      <c r="AN489" s="114"/>
      <c r="AO489" s="112"/>
      <c r="AP489" s="112"/>
      <c r="AQ489" s="40"/>
      <c r="AR489" s="41"/>
      <c r="AS489" s="436"/>
      <c r="AT489" s="33">
        <f>SUM(L489:AP489)</f>
        <v>0</v>
      </c>
      <c r="AU489" s="25"/>
      <c r="AV489" s="42"/>
      <c r="AW489" s="42"/>
      <c r="AX489" s="42"/>
      <c r="AY489" s="42"/>
      <c r="AZ489" s="42"/>
      <c r="BA489" s="33">
        <f>AT489*2</f>
        <v>0</v>
      </c>
      <c r="BB489" s="42">
        <f>AT489*J487*2</f>
        <v>0</v>
      </c>
      <c r="BC489" s="415"/>
      <c r="BD489" s="439"/>
      <c r="BE489" s="529"/>
      <c r="BF489" s="529"/>
      <c r="BG489" s="529"/>
      <c r="BH489" s="529"/>
      <c r="BI489" s="529"/>
      <c r="BJ489" s="421"/>
      <c r="BK489" s="442"/>
      <c r="BL489" s="415"/>
      <c r="BM489" s="424"/>
      <c r="BN489" s="442"/>
    </row>
    <row r="490" spans="8:66" ht="15.75" thickBot="1" x14ac:dyDescent="0.3">
      <c r="H490" s="427"/>
      <c r="I490" s="431"/>
      <c r="J490" s="434"/>
      <c r="K490" s="85"/>
      <c r="L490" s="116"/>
      <c r="M490" s="116"/>
      <c r="N490" s="116"/>
      <c r="O490" s="112"/>
      <c r="P490" s="116"/>
      <c r="Q490" s="116"/>
      <c r="R490" s="117"/>
      <c r="S490" s="116"/>
      <c r="T490" s="116"/>
      <c r="U490" s="116"/>
      <c r="V490" s="116"/>
      <c r="W490" s="116"/>
      <c r="X490" s="116"/>
      <c r="Y490" s="117"/>
      <c r="Z490" s="116"/>
      <c r="AA490" s="116"/>
      <c r="AB490" s="116"/>
      <c r="AC490" s="116"/>
      <c r="AD490" s="116"/>
      <c r="AE490" s="116"/>
      <c r="AF490" s="117"/>
      <c r="AG490" s="116"/>
      <c r="AH490" s="116"/>
      <c r="AI490" s="116"/>
      <c r="AJ490" s="116"/>
      <c r="AK490" s="116"/>
      <c r="AL490" s="116"/>
      <c r="AM490" s="117"/>
      <c r="AN490" s="116"/>
      <c r="AO490" s="116"/>
      <c r="AP490" s="116"/>
      <c r="AQ490" s="46" t="s">
        <v>28</v>
      </c>
      <c r="AR490" s="47">
        <f>AR487+AR488</f>
        <v>24</v>
      </c>
      <c r="AS490" s="437"/>
      <c r="AT490" s="48"/>
      <c r="AU490" s="25"/>
      <c r="AV490" s="48"/>
      <c r="AW490" s="48"/>
      <c r="AX490" s="48"/>
      <c r="AY490" s="48"/>
      <c r="AZ490" s="48"/>
      <c r="BA490" s="48"/>
      <c r="BB490" s="48"/>
      <c r="BC490" s="416"/>
      <c r="BD490" s="440"/>
      <c r="BE490" s="530"/>
      <c r="BF490" s="530"/>
      <c r="BG490" s="530"/>
      <c r="BH490" s="530"/>
      <c r="BI490" s="530"/>
      <c r="BJ490" s="422"/>
      <c r="BK490" s="443"/>
      <c r="BL490" s="416"/>
      <c r="BM490" s="425"/>
      <c r="BN490" s="443"/>
    </row>
    <row r="491" spans="8:66" ht="16.5" thickTop="1" thickBot="1" x14ac:dyDescent="0.3">
      <c r="H491" s="428"/>
      <c r="I491" s="429">
        <v>20000</v>
      </c>
      <c r="J491" s="432">
        <f>I491/225</f>
        <v>88.888888888888886</v>
      </c>
      <c r="K491" s="82" t="s">
        <v>25</v>
      </c>
      <c r="L491" s="134">
        <v>7.5</v>
      </c>
      <c r="M491" s="134">
        <v>7.5</v>
      </c>
      <c r="N491" s="134">
        <v>7.5</v>
      </c>
      <c r="O491" s="116"/>
      <c r="P491" s="118">
        <v>7.5</v>
      </c>
      <c r="Q491" s="118" t="s">
        <v>36</v>
      </c>
      <c r="R491" s="119">
        <v>7.5</v>
      </c>
      <c r="S491" s="119">
        <v>7.5</v>
      </c>
      <c r="T491" s="119">
        <v>7.5</v>
      </c>
      <c r="U491" s="119">
        <v>7.5</v>
      </c>
      <c r="V491" s="119">
        <v>7.5</v>
      </c>
      <c r="W491" s="119">
        <v>7.5</v>
      </c>
      <c r="X491" s="118" t="s">
        <v>61</v>
      </c>
      <c r="Y491" s="119">
        <v>7.5</v>
      </c>
      <c r="Z491" s="119">
        <v>7.5</v>
      </c>
      <c r="AA491" s="119">
        <v>7.5</v>
      </c>
      <c r="AB491" s="119">
        <v>7.5</v>
      </c>
      <c r="AC491" s="119">
        <v>7.5</v>
      </c>
      <c r="AD491" s="119">
        <v>7.5</v>
      </c>
      <c r="AE491" s="118" t="s">
        <v>61</v>
      </c>
      <c r="AF491" s="119">
        <v>7.5</v>
      </c>
      <c r="AG491" s="119">
        <v>7.5</v>
      </c>
      <c r="AH491" s="119">
        <v>7.5</v>
      </c>
      <c r="AI491" s="119">
        <v>7.5</v>
      </c>
      <c r="AJ491" s="119">
        <v>7.5</v>
      </c>
      <c r="AK491" s="119">
        <v>7.5</v>
      </c>
      <c r="AL491" s="118" t="s">
        <v>61</v>
      </c>
      <c r="AM491" s="128">
        <v>7.5</v>
      </c>
      <c r="AN491" s="118">
        <v>7.5</v>
      </c>
      <c r="AO491" s="118">
        <v>7.5</v>
      </c>
      <c r="AP491" s="118">
        <v>7.5</v>
      </c>
      <c r="AQ491" s="20"/>
      <c r="AR491" s="20">
        <f>COUNTIF(L491:AP491,"&gt;0")</f>
        <v>26</v>
      </c>
      <c r="AS491" s="435"/>
      <c r="AT491" s="25">
        <f>SUM(L491:AP491)/7.5</f>
        <v>26</v>
      </c>
      <c r="AU491" s="25">
        <f>COUNTIF(L491:AP491,"B")</f>
        <v>0</v>
      </c>
      <c r="AV491" s="25">
        <f>COUNTIF(L491:AP491,"h")</f>
        <v>3</v>
      </c>
      <c r="AW491" s="25">
        <f>COUNTIF(L491:AP491,"ik")</f>
        <v>0</v>
      </c>
      <c r="AX491" s="25">
        <f>COUNTIF(L491:AP491,"İZ")</f>
        <v>0</v>
      </c>
      <c r="AY491" s="25">
        <f>COUNTIF(L491:AP491,"R")</f>
        <v>0</v>
      </c>
      <c r="AZ491" s="25">
        <f>COUNTIF(L491:AP491,"y")</f>
        <v>1</v>
      </c>
      <c r="BA491" s="25">
        <f>IF((AT491+AU491+AV491+AW491+AX491)&gt;30,30,(AT491+AU491+AV491+AW491+AX491))</f>
        <v>29</v>
      </c>
      <c r="BB491" s="25">
        <f>(BA491)*J491*7.5</f>
        <v>19333.333333333332</v>
      </c>
      <c r="BC491" s="414"/>
      <c r="BD491" s="438">
        <f>SUM(BB491:BB493)+BC491</f>
        <v>20666.666666666664</v>
      </c>
      <c r="BE491" s="528"/>
      <c r="BF491" s="528">
        <v>11722</v>
      </c>
      <c r="BG491" s="528"/>
      <c r="BH491" s="528"/>
      <c r="BI491" s="528"/>
      <c r="BJ491" s="420">
        <f>BD491-BE491-BF491-BG491-BH491+BI491</f>
        <v>8944.6666666666642</v>
      </c>
      <c r="BK491" s="531"/>
      <c r="BL491" s="414"/>
      <c r="BM491" s="423"/>
      <c r="BN491" s="441"/>
    </row>
    <row r="492" spans="8:66" ht="15.75" thickTop="1" x14ac:dyDescent="0.25">
      <c r="H492" s="525" t="s">
        <v>74</v>
      </c>
      <c r="I492" s="430"/>
      <c r="J492" s="433"/>
      <c r="K492" s="83" t="s">
        <v>26</v>
      </c>
      <c r="L492" s="27"/>
      <c r="M492" s="27"/>
      <c r="N492" s="27"/>
      <c r="O492" s="118" t="s">
        <v>36</v>
      </c>
      <c r="P492" s="27"/>
      <c r="Q492" s="27"/>
      <c r="R492" s="61"/>
      <c r="S492" s="27"/>
      <c r="T492" s="27"/>
      <c r="U492" s="27"/>
      <c r="V492" s="27"/>
      <c r="W492" s="27"/>
      <c r="X492" s="27"/>
      <c r="Y492" s="61"/>
      <c r="Z492" s="27"/>
      <c r="AA492" s="27"/>
      <c r="AB492" s="27"/>
      <c r="AC492" s="27"/>
      <c r="AD492" s="27"/>
      <c r="AE492" s="27"/>
      <c r="AF492" s="60"/>
      <c r="AG492" s="27"/>
      <c r="AH492" s="27"/>
      <c r="AI492" s="28"/>
      <c r="AJ492" s="27"/>
      <c r="AK492" s="27"/>
      <c r="AL492" s="27"/>
      <c r="AM492" s="61"/>
      <c r="AN492" s="30"/>
      <c r="AO492" s="27"/>
      <c r="AP492" s="27"/>
      <c r="AQ492" s="32"/>
      <c r="AR492" s="20">
        <f>COUNTIF(L492:AP492,"&gt;7")</f>
        <v>0</v>
      </c>
      <c r="AS492" s="436"/>
      <c r="AT492" s="33">
        <f>SUM(L492:AP492)</f>
        <v>0</v>
      </c>
      <c r="AU492" s="25"/>
      <c r="AV492" s="33"/>
      <c r="AW492" s="33"/>
      <c r="AX492" s="33"/>
      <c r="AY492" s="33"/>
      <c r="AZ492" s="33"/>
      <c r="BA492" s="33">
        <f>AT492*1.5</f>
        <v>0</v>
      </c>
      <c r="BB492" s="33">
        <f>AT492*J491*1.5</f>
        <v>0</v>
      </c>
      <c r="BC492" s="415"/>
      <c r="BD492" s="439"/>
      <c r="BE492" s="529"/>
      <c r="BF492" s="529"/>
      <c r="BG492" s="529"/>
      <c r="BH492" s="529"/>
      <c r="BI492" s="529"/>
      <c r="BJ492" s="421"/>
      <c r="BK492" s="532"/>
      <c r="BL492" s="415"/>
      <c r="BM492" s="424"/>
      <c r="BN492" s="442"/>
    </row>
    <row r="493" spans="8:66" x14ac:dyDescent="0.25">
      <c r="H493" s="526"/>
      <c r="I493" s="430"/>
      <c r="J493" s="433"/>
      <c r="K493" s="84" t="s">
        <v>27</v>
      </c>
      <c r="L493" s="28"/>
      <c r="M493" s="28"/>
      <c r="N493" s="28"/>
      <c r="O493" s="27"/>
      <c r="P493" s="28"/>
      <c r="Q493" s="28"/>
      <c r="R493" s="62"/>
      <c r="S493" s="28"/>
      <c r="T493" s="28"/>
      <c r="U493" s="28"/>
      <c r="V493" s="28"/>
      <c r="W493" s="28"/>
      <c r="X493" s="28"/>
      <c r="Y493" s="62"/>
      <c r="Z493" s="28"/>
      <c r="AA493" s="28"/>
      <c r="AB493" s="28"/>
      <c r="AC493" s="28"/>
      <c r="AD493" s="49"/>
      <c r="AE493" s="28"/>
      <c r="AF493" s="62"/>
      <c r="AG493" s="28"/>
      <c r="AH493" s="28"/>
      <c r="AI493" s="53"/>
      <c r="AJ493" s="28"/>
      <c r="AK493" s="28"/>
      <c r="AL493" s="28"/>
      <c r="AM493" s="62"/>
      <c r="AN493" s="38"/>
      <c r="AO493" s="28">
        <v>7.5</v>
      </c>
      <c r="AP493" s="28"/>
      <c r="AQ493" s="40"/>
      <c r="AR493" s="41"/>
      <c r="AS493" s="436"/>
      <c r="AT493" s="33">
        <f>SUM(L493:AP493)</f>
        <v>7.5</v>
      </c>
      <c r="AU493" s="25"/>
      <c r="AV493" s="42"/>
      <c r="AW493" s="42"/>
      <c r="AX493" s="42"/>
      <c r="AY493" s="42"/>
      <c r="AZ493" s="42"/>
      <c r="BA493" s="33">
        <f>AT493*2</f>
        <v>15</v>
      </c>
      <c r="BB493" s="42">
        <f>AT493*J491*2</f>
        <v>1333.3333333333333</v>
      </c>
      <c r="BC493" s="415"/>
      <c r="BD493" s="439"/>
      <c r="BE493" s="529"/>
      <c r="BF493" s="529"/>
      <c r="BG493" s="529"/>
      <c r="BH493" s="529"/>
      <c r="BI493" s="529"/>
      <c r="BJ493" s="421"/>
      <c r="BK493" s="532"/>
      <c r="BL493" s="415"/>
      <c r="BM493" s="424"/>
      <c r="BN493" s="442"/>
    </row>
    <row r="494" spans="8:66" ht="15.75" thickBot="1" x14ac:dyDescent="0.3">
      <c r="H494" s="526"/>
      <c r="I494" s="431"/>
      <c r="J494" s="434"/>
      <c r="K494" s="85"/>
      <c r="L494" s="44"/>
      <c r="M494" s="44"/>
      <c r="N494" s="44"/>
      <c r="O494" s="28"/>
      <c r="P494" s="44"/>
      <c r="Q494" s="44"/>
      <c r="R494" s="63"/>
      <c r="S494" s="44"/>
      <c r="T494" s="44"/>
      <c r="U494" s="44"/>
      <c r="V494" s="44"/>
      <c r="W494" s="44"/>
      <c r="X494" s="44"/>
      <c r="Y494" s="63"/>
      <c r="Z494" s="44"/>
      <c r="AA494" s="44"/>
      <c r="AB494" s="44"/>
      <c r="AC494" s="44"/>
      <c r="AD494" s="44"/>
      <c r="AE494" s="44"/>
      <c r="AF494" s="63"/>
      <c r="AG494" s="44"/>
      <c r="AH494" s="44"/>
      <c r="AI494" s="44"/>
      <c r="AJ494" s="44"/>
      <c r="AK494" s="44"/>
      <c r="AL494" s="44"/>
      <c r="AM494" s="63"/>
      <c r="AN494" s="44"/>
      <c r="AO494" s="44"/>
      <c r="AP494" s="44"/>
      <c r="AQ494" s="46" t="s">
        <v>28</v>
      </c>
      <c r="AR494" s="47">
        <f>AR491+AR492</f>
        <v>26</v>
      </c>
      <c r="AS494" s="437"/>
      <c r="AT494" s="48"/>
      <c r="AU494" s="25"/>
      <c r="AV494" s="48"/>
      <c r="AW494" s="48"/>
      <c r="AX494" s="48"/>
      <c r="AY494" s="48"/>
      <c r="AZ494" s="48"/>
      <c r="BA494" s="48"/>
      <c r="BB494" s="48"/>
      <c r="BC494" s="416"/>
      <c r="BD494" s="440"/>
      <c r="BE494" s="530"/>
      <c r="BF494" s="530"/>
      <c r="BG494" s="530"/>
      <c r="BH494" s="530"/>
      <c r="BI494" s="530"/>
      <c r="BJ494" s="422"/>
      <c r="BK494" s="533"/>
      <c r="BL494" s="416"/>
      <c r="BM494" s="425"/>
      <c r="BN494" s="443"/>
    </row>
    <row r="495" spans="8:66" ht="16.5" thickTop="1" thickBot="1" x14ac:dyDescent="0.3">
      <c r="H495" s="527"/>
      <c r="I495" s="429">
        <v>24000</v>
      </c>
      <c r="J495" s="432">
        <f>I495/225</f>
        <v>106.66666666666667</v>
      </c>
      <c r="K495" s="82" t="s">
        <v>25</v>
      </c>
      <c r="L495" s="20">
        <v>7.5</v>
      </c>
      <c r="M495" s="20">
        <v>7.5</v>
      </c>
      <c r="N495" s="20">
        <v>7.5</v>
      </c>
      <c r="O495" s="44"/>
      <c r="P495" s="20">
        <v>7.5</v>
      </c>
      <c r="Q495" s="20" t="s">
        <v>61</v>
      </c>
      <c r="R495" s="20">
        <v>7.5</v>
      </c>
      <c r="S495" s="20">
        <v>7.5</v>
      </c>
      <c r="T495" s="20">
        <v>7.5</v>
      </c>
      <c r="U495" s="20" t="s">
        <v>36</v>
      </c>
      <c r="V495" s="20">
        <v>3.75</v>
      </c>
      <c r="W495" s="20">
        <v>7.5</v>
      </c>
      <c r="X495" s="20" t="s">
        <v>61</v>
      </c>
      <c r="Y495" s="60">
        <v>7.5</v>
      </c>
      <c r="Z495" s="60">
        <v>7.5</v>
      </c>
      <c r="AA495" s="60">
        <v>7.5</v>
      </c>
      <c r="AB495" s="60">
        <v>7.5</v>
      </c>
      <c r="AC495" s="60">
        <v>7.5</v>
      </c>
      <c r="AD495" s="60">
        <v>7.5</v>
      </c>
      <c r="AE495" s="20" t="s">
        <v>61</v>
      </c>
      <c r="AF495" s="60">
        <v>7.5</v>
      </c>
      <c r="AG495" s="60">
        <v>7.5</v>
      </c>
      <c r="AH495" s="60">
        <v>7.5</v>
      </c>
      <c r="AI495" s="60">
        <v>7.5</v>
      </c>
      <c r="AJ495" s="60">
        <v>7.5</v>
      </c>
      <c r="AK495" s="60">
        <v>7.5</v>
      </c>
      <c r="AL495" s="20" t="s">
        <v>61</v>
      </c>
      <c r="AM495" s="67">
        <v>7.5</v>
      </c>
      <c r="AN495" s="67">
        <v>7.5</v>
      </c>
      <c r="AO495" s="67" t="s">
        <v>72</v>
      </c>
      <c r="AP495" s="67">
        <v>7.5</v>
      </c>
      <c r="AQ495" s="20"/>
      <c r="AR495" s="20">
        <f>COUNTIF(L495:AP495,"&gt;0")</f>
        <v>24</v>
      </c>
      <c r="AS495" s="435"/>
      <c r="AT495" s="25">
        <f>SUM(L495:AP495)/7.5</f>
        <v>23.5</v>
      </c>
      <c r="AU495" s="25">
        <f>COUNTIF(L495:AP495,"B")</f>
        <v>1</v>
      </c>
      <c r="AV495" s="25">
        <f>COUNTIF(L495:AP495,"h")</f>
        <v>4</v>
      </c>
      <c r="AW495" s="25">
        <f>COUNTIF(L495:AP495,"ik")</f>
        <v>0</v>
      </c>
      <c r="AX495" s="25">
        <f>COUNTIF(L495:AP495,"İZ")</f>
        <v>0</v>
      </c>
      <c r="AY495" s="25">
        <f>COUNTIF(L495:AP495,"R")</f>
        <v>0</v>
      </c>
      <c r="AZ495" s="25">
        <f>COUNTIF(L495:AP495,"y")</f>
        <v>1</v>
      </c>
      <c r="BA495" s="25">
        <f>IF((AT495+AU495+AV495+AW495+AX495)&gt;30,30,(AT495+AU495+AV495+AW495+AX495))</f>
        <v>28.5</v>
      </c>
      <c r="BB495" s="25">
        <f>(BA495)*J495*7.5</f>
        <v>22800</v>
      </c>
      <c r="BC495" s="414"/>
      <c r="BD495" s="438">
        <f>SUM(BB495:BB497)+BC495</f>
        <v>24000</v>
      </c>
      <c r="BE495" s="528"/>
      <c r="BF495" s="528">
        <v>11402.32</v>
      </c>
      <c r="BG495" s="528"/>
      <c r="BH495" s="528"/>
      <c r="BI495" s="528"/>
      <c r="BJ495" s="420">
        <f>BD495-BE495-BF495-BG495-BH495+BI495</f>
        <v>12597.68</v>
      </c>
      <c r="BK495" s="531"/>
      <c r="BL495" s="414"/>
      <c r="BM495" s="423"/>
      <c r="BN495" s="441"/>
    </row>
    <row r="496" spans="8:66" ht="15.75" thickTop="1" x14ac:dyDescent="0.25">
      <c r="H496" s="525" t="s">
        <v>75</v>
      </c>
      <c r="I496" s="430"/>
      <c r="J496" s="433"/>
      <c r="K496" s="83" t="s">
        <v>26</v>
      </c>
      <c r="L496" s="27"/>
      <c r="M496" s="27"/>
      <c r="N496" s="27"/>
      <c r="O496" s="20">
        <v>7.5</v>
      </c>
      <c r="P496" s="27"/>
      <c r="Q496" s="27"/>
      <c r="R496" s="61"/>
      <c r="S496" s="27"/>
      <c r="T496" s="27"/>
      <c r="U496" s="27"/>
      <c r="V496" s="27"/>
      <c r="W496" s="27"/>
      <c r="X496" s="27"/>
      <c r="Y496" s="61"/>
      <c r="Z496" s="27"/>
      <c r="AA496" s="27"/>
      <c r="AB496" s="27"/>
      <c r="AC496" s="27"/>
      <c r="AD496" s="27"/>
      <c r="AE496" s="27"/>
      <c r="AF496" s="61"/>
      <c r="AG496" s="27"/>
      <c r="AH496" s="27"/>
      <c r="AI496" s="27"/>
      <c r="AJ496" s="27"/>
      <c r="AK496" s="27"/>
      <c r="AL496" s="27"/>
      <c r="AM496" s="61"/>
      <c r="AN496" s="30"/>
      <c r="AO496" s="27"/>
      <c r="AP496" s="27"/>
      <c r="AQ496" s="32"/>
      <c r="AR496" s="20">
        <f>COUNTIF(L496:AP496,"&gt;7")</f>
        <v>1</v>
      </c>
      <c r="AS496" s="436"/>
      <c r="AT496" s="33">
        <f>SUM(L496:AP496)</f>
        <v>7.5</v>
      </c>
      <c r="AU496" s="25"/>
      <c r="AV496" s="33"/>
      <c r="AW496" s="33"/>
      <c r="AX496" s="33"/>
      <c r="AY496" s="33"/>
      <c r="AZ496" s="33"/>
      <c r="BA496" s="33">
        <f>AT496*1.5</f>
        <v>11.25</v>
      </c>
      <c r="BB496" s="33">
        <f>AT496*J495*1.5</f>
        <v>1200</v>
      </c>
      <c r="BC496" s="415"/>
      <c r="BD496" s="439"/>
      <c r="BE496" s="529"/>
      <c r="BF496" s="529"/>
      <c r="BG496" s="529"/>
      <c r="BH496" s="529"/>
      <c r="BI496" s="529"/>
      <c r="BJ496" s="421"/>
      <c r="BK496" s="532"/>
      <c r="BL496" s="415"/>
      <c r="BM496" s="424"/>
      <c r="BN496" s="442"/>
    </row>
    <row r="497" spans="8:66" x14ac:dyDescent="0.25">
      <c r="H497" s="526"/>
      <c r="I497" s="430"/>
      <c r="J497" s="433"/>
      <c r="K497" s="84" t="s">
        <v>27</v>
      </c>
      <c r="L497" s="28"/>
      <c r="M497" s="28"/>
      <c r="N497" s="28"/>
      <c r="O497" s="27"/>
      <c r="P497" s="28"/>
      <c r="Q497" s="28"/>
      <c r="R497" s="62"/>
      <c r="S497" s="28"/>
      <c r="T497" s="28"/>
      <c r="U497" s="28"/>
      <c r="V497" s="28"/>
      <c r="W497" s="28"/>
      <c r="X497" s="28"/>
      <c r="Y497" s="62"/>
      <c r="Z497" s="28"/>
      <c r="AA497" s="28"/>
      <c r="AB497" s="28"/>
      <c r="AC497" s="28"/>
      <c r="AD497" s="28"/>
      <c r="AE497" s="28"/>
      <c r="AF497" s="62"/>
      <c r="AG497" s="28"/>
      <c r="AH497" s="28"/>
      <c r="AI497" s="28"/>
      <c r="AJ497" s="28"/>
      <c r="AK497" s="28"/>
      <c r="AL497" s="28"/>
      <c r="AM497" s="62"/>
      <c r="AN497" s="38"/>
      <c r="AO497" s="28"/>
      <c r="AP497" s="28"/>
      <c r="AQ497" s="40"/>
      <c r="AR497" s="41"/>
      <c r="AS497" s="436"/>
      <c r="AT497" s="33">
        <f>SUM(L497:AP497)</f>
        <v>0</v>
      </c>
      <c r="AU497" s="25"/>
      <c r="AV497" s="42"/>
      <c r="AW497" s="42"/>
      <c r="AX497" s="42"/>
      <c r="AY497" s="42"/>
      <c r="AZ497" s="42"/>
      <c r="BA497" s="33">
        <f>AT497*2</f>
        <v>0</v>
      </c>
      <c r="BB497" s="42">
        <f>AT497*J495*2</f>
        <v>0</v>
      </c>
      <c r="BC497" s="415"/>
      <c r="BD497" s="439"/>
      <c r="BE497" s="529"/>
      <c r="BF497" s="529"/>
      <c r="BG497" s="529"/>
      <c r="BH497" s="529"/>
      <c r="BI497" s="529"/>
      <c r="BJ497" s="421"/>
      <c r="BK497" s="532"/>
      <c r="BL497" s="415"/>
      <c r="BM497" s="424"/>
      <c r="BN497" s="442"/>
    </row>
    <row r="498" spans="8:66" ht="15.75" thickBot="1" x14ac:dyDescent="0.3">
      <c r="H498" s="526"/>
      <c r="I498" s="431"/>
      <c r="J498" s="434"/>
      <c r="K498" s="85"/>
      <c r="L498" s="44"/>
      <c r="M498" s="44"/>
      <c r="N498" s="44"/>
      <c r="O498" s="28"/>
      <c r="P498" s="44"/>
      <c r="Q498" s="44"/>
      <c r="R498" s="63"/>
      <c r="S498" s="44"/>
      <c r="T498" s="44"/>
      <c r="U498" s="44"/>
      <c r="V498" s="44"/>
      <c r="W498" s="44"/>
      <c r="X498" s="44"/>
      <c r="Y498" s="63"/>
      <c r="Z498" s="44"/>
      <c r="AA498" s="44"/>
      <c r="AB498" s="44"/>
      <c r="AC498" s="44"/>
      <c r="AD498" s="44"/>
      <c r="AE498" s="44"/>
      <c r="AF498" s="63"/>
      <c r="AG498" s="44"/>
      <c r="AH498" s="44"/>
      <c r="AI498" s="44"/>
      <c r="AJ498" s="44"/>
      <c r="AK498" s="44"/>
      <c r="AL498" s="44"/>
      <c r="AM498" s="63"/>
      <c r="AN498" s="44"/>
      <c r="AO498" s="44"/>
      <c r="AP498" s="44"/>
      <c r="AQ498" s="46" t="s">
        <v>28</v>
      </c>
      <c r="AR498" s="47">
        <f>AR495+AR496</f>
        <v>25</v>
      </c>
      <c r="AS498" s="437"/>
      <c r="AT498" s="48"/>
      <c r="AU498" s="25"/>
      <c r="AV498" s="48"/>
      <c r="AW498" s="48"/>
      <c r="AX498" s="48"/>
      <c r="AY498" s="48"/>
      <c r="AZ498" s="48"/>
      <c r="BA498" s="48"/>
      <c r="BB498" s="48"/>
      <c r="BC498" s="416"/>
      <c r="BD498" s="440"/>
      <c r="BE498" s="530"/>
      <c r="BF498" s="530"/>
      <c r="BG498" s="530"/>
      <c r="BH498" s="530"/>
      <c r="BI498" s="530"/>
      <c r="BJ498" s="422"/>
      <c r="BK498" s="533"/>
      <c r="BL498" s="416"/>
      <c r="BM498" s="425"/>
      <c r="BN498" s="443"/>
    </row>
    <row r="499" spans="8:66" ht="16.5" thickTop="1" thickBot="1" x14ac:dyDescent="0.3">
      <c r="H499" s="527"/>
      <c r="I499" s="429">
        <v>20000</v>
      </c>
      <c r="J499" s="432">
        <f>I499/225</f>
        <v>88.888888888888886</v>
      </c>
      <c r="K499" s="82" t="s">
        <v>25</v>
      </c>
      <c r="L499" s="136">
        <v>7.5</v>
      </c>
      <c r="M499" s="136">
        <v>7.5</v>
      </c>
      <c r="N499" s="136">
        <v>7.5</v>
      </c>
      <c r="O499" s="44"/>
      <c r="P499" s="136">
        <v>7.5</v>
      </c>
      <c r="Q499" s="136" t="s">
        <v>36</v>
      </c>
      <c r="R499" s="137">
        <v>7.5</v>
      </c>
      <c r="S499" s="136" t="s">
        <v>36</v>
      </c>
      <c r="T499" s="136">
        <v>7.5</v>
      </c>
      <c r="U499" s="136">
        <v>7.5</v>
      </c>
      <c r="V499" s="136">
        <v>7.5</v>
      </c>
      <c r="W499" s="136" t="s">
        <v>36</v>
      </c>
      <c r="X499" s="136" t="s">
        <v>36</v>
      </c>
      <c r="Y499" s="137">
        <v>7.5</v>
      </c>
      <c r="Z499" s="136">
        <v>7.5</v>
      </c>
      <c r="AA499" s="136">
        <v>3.75</v>
      </c>
      <c r="AB499" s="136">
        <v>7.5</v>
      </c>
      <c r="AC499" s="136" t="s">
        <v>36</v>
      </c>
      <c r="AD499" s="136" t="s">
        <v>36</v>
      </c>
      <c r="AE499" s="136" t="s">
        <v>36</v>
      </c>
      <c r="AF499" s="137">
        <v>7.5</v>
      </c>
      <c r="AG499" s="136">
        <v>7.5</v>
      </c>
      <c r="AH499" s="136">
        <v>7.5</v>
      </c>
      <c r="AI499" s="136" t="s">
        <v>36</v>
      </c>
      <c r="AJ499" s="136" t="s">
        <v>36</v>
      </c>
      <c r="AK499" s="136" t="s">
        <v>36</v>
      </c>
      <c r="AL499" s="136" t="s">
        <v>36</v>
      </c>
      <c r="AM499" s="136" t="s">
        <v>36</v>
      </c>
      <c r="AN499" s="136" t="s">
        <v>36</v>
      </c>
      <c r="AO499" s="136" t="s">
        <v>36</v>
      </c>
      <c r="AP499" s="136" t="s">
        <v>36</v>
      </c>
      <c r="AQ499" s="20"/>
      <c r="AR499" s="20">
        <f>COUNTIF(L499:AP499,"&gt;0")</f>
        <v>15</v>
      </c>
      <c r="AS499" s="435"/>
      <c r="AT499" s="25">
        <f>SUM(L499:AP499)/7.5</f>
        <v>14.5</v>
      </c>
      <c r="AU499" s="25">
        <f>COUNTIF(L499:AP499,"B")</f>
        <v>0</v>
      </c>
      <c r="AV499" s="25">
        <f>COUNTIF(L499:AP499,"h")</f>
        <v>0</v>
      </c>
      <c r="AW499" s="25">
        <f>COUNTIF(L499:AP499,"ik")</f>
        <v>0</v>
      </c>
      <c r="AX499" s="25">
        <f>COUNTIF(L499:AP499,"İZ")</f>
        <v>0</v>
      </c>
      <c r="AY499" s="25">
        <f>COUNTIF(L499:AP499,"R")</f>
        <v>0</v>
      </c>
      <c r="AZ499" s="25">
        <f>COUNTIF(L499:AP499,"y")</f>
        <v>15</v>
      </c>
      <c r="BA499" s="25">
        <f>IF((AT499+AU499+AV499+AW499+AX499)&gt;30,30,(AT499+AU499+AV499+AW499+AX499))</f>
        <v>14.5</v>
      </c>
      <c r="BB499" s="25">
        <f>(BA499)*J499*7.5</f>
        <v>9666.6666666666661</v>
      </c>
      <c r="BC499" s="414"/>
      <c r="BD499" s="438">
        <f>SUM(BB499:BB501)+BC499</f>
        <v>9666.6666666666661</v>
      </c>
      <c r="BE499" s="528"/>
      <c r="BF499" s="528">
        <v>6461.31</v>
      </c>
      <c r="BG499" s="528"/>
      <c r="BH499" s="528">
        <v>2030</v>
      </c>
      <c r="BI499" s="528"/>
      <c r="BJ499" s="420">
        <f>BD499-BE499-BF499-BG499-BH499+BI499</f>
        <v>1175.3566666666657</v>
      </c>
      <c r="BK499" s="531"/>
      <c r="BL499" s="414"/>
      <c r="BM499" s="423"/>
      <c r="BN499" s="441"/>
    </row>
    <row r="500" spans="8:66" ht="15.75" thickTop="1" x14ac:dyDescent="0.25">
      <c r="H500" s="426" t="s">
        <v>83</v>
      </c>
      <c r="I500" s="430"/>
      <c r="J500" s="433"/>
      <c r="K500" s="83" t="s">
        <v>26</v>
      </c>
      <c r="L500" s="27"/>
      <c r="M500" s="27"/>
      <c r="N500" s="27"/>
      <c r="O500" s="136" t="s">
        <v>36</v>
      </c>
      <c r="P500" s="27"/>
      <c r="Q500" s="27"/>
      <c r="R500" s="61"/>
      <c r="S500" s="27"/>
      <c r="T500" s="27"/>
      <c r="U500" s="27"/>
      <c r="V500" s="27"/>
      <c r="W500" s="27"/>
      <c r="X500" s="27"/>
      <c r="Y500" s="61"/>
      <c r="Z500" s="27"/>
      <c r="AA500" s="27"/>
      <c r="AB500" s="27"/>
      <c r="AC500" s="27"/>
      <c r="AD500" s="27"/>
      <c r="AE500" s="27"/>
      <c r="AF500" s="61"/>
      <c r="AG500" s="27"/>
      <c r="AH500" s="27"/>
      <c r="AI500" s="27"/>
      <c r="AJ500" s="27"/>
      <c r="AK500" s="27"/>
      <c r="AL500" s="27"/>
      <c r="AM500" s="61"/>
      <c r="AN500" s="30"/>
      <c r="AO500" s="27"/>
      <c r="AP500" s="27"/>
      <c r="AQ500" s="32"/>
      <c r="AR500" s="20">
        <f>COUNTIF(L500:AP500,"&gt;7")</f>
        <v>0</v>
      </c>
      <c r="AS500" s="436"/>
      <c r="AT500" s="33">
        <f>SUM(L500:AP500)</f>
        <v>0</v>
      </c>
      <c r="AU500" s="25"/>
      <c r="AV500" s="33"/>
      <c r="AW500" s="33"/>
      <c r="AX500" s="33"/>
      <c r="AY500" s="33"/>
      <c r="AZ500" s="33"/>
      <c r="BA500" s="33">
        <f>AT500*1.5</f>
        <v>0</v>
      </c>
      <c r="BB500" s="33">
        <f>AT500*J499*1.5</f>
        <v>0</v>
      </c>
      <c r="BC500" s="415"/>
      <c r="BD500" s="439"/>
      <c r="BE500" s="529"/>
      <c r="BF500" s="529"/>
      <c r="BG500" s="529"/>
      <c r="BH500" s="529"/>
      <c r="BI500" s="529"/>
      <c r="BJ500" s="421"/>
      <c r="BK500" s="532"/>
      <c r="BL500" s="415"/>
      <c r="BM500" s="424"/>
      <c r="BN500" s="442"/>
    </row>
    <row r="501" spans="8:66" x14ac:dyDescent="0.25">
      <c r="H501" s="427"/>
      <c r="I501" s="430"/>
      <c r="J501" s="433"/>
      <c r="K501" s="84" t="s">
        <v>27</v>
      </c>
      <c r="L501" s="28"/>
      <c r="M501" s="28"/>
      <c r="N501" s="28"/>
      <c r="O501" s="27"/>
      <c r="P501" s="28"/>
      <c r="Q501" s="28"/>
      <c r="R501" s="62"/>
      <c r="S501" s="28"/>
      <c r="T501" s="28"/>
      <c r="U501" s="28"/>
      <c r="V501" s="28"/>
      <c r="W501" s="28"/>
      <c r="X501" s="28"/>
      <c r="Y501" s="62"/>
      <c r="Z501" s="28"/>
      <c r="AA501" s="28"/>
      <c r="AB501" s="28"/>
      <c r="AC501" s="28"/>
      <c r="AD501" s="49"/>
      <c r="AE501" s="28"/>
      <c r="AF501" s="62"/>
      <c r="AG501" s="28"/>
      <c r="AH501" s="28"/>
      <c r="AI501" s="28"/>
      <c r="AJ501" s="28"/>
      <c r="AK501" s="28"/>
      <c r="AL501" s="28"/>
      <c r="AM501" s="62"/>
      <c r="AN501" s="38"/>
      <c r="AO501" s="28"/>
      <c r="AP501" s="28"/>
      <c r="AQ501" s="40"/>
      <c r="AR501" s="41"/>
      <c r="AS501" s="436"/>
      <c r="AT501" s="33">
        <f>SUM(L501:AP501)</f>
        <v>0</v>
      </c>
      <c r="AU501" s="25"/>
      <c r="AV501" s="42"/>
      <c r="AW501" s="42"/>
      <c r="AX501" s="42"/>
      <c r="AY501" s="42"/>
      <c r="AZ501" s="42"/>
      <c r="BA501" s="33">
        <f>AT501*2</f>
        <v>0</v>
      </c>
      <c r="BB501" s="42">
        <f>AT501*J499*2</f>
        <v>0</v>
      </c>
      <c r="BC501" s="415"/>
      <c r="BD501" s="439"/>
      <c r="BE501" s="529"/>
      <c r="BF501" s="529"/>
      <c r="BG501" s="529"/>
      <c r="BH501" s="529"/>
      <c r="BI501" s="529"/>
      <c r="BJ501" s="421"/>
      <c r="BK501" s="532"/>
      <c r="BL501" s="415"/>
      <c r="BM501" s="424"/>
      <c r="BN501" s="442"/>
    </row>
    <row r="502" spans="8:66" ht="15.75" thickBot="1" x14ac:dyDescent="0.3">
      <c r="H502" s="427"/>
      <c r="I502" s="431"/>
      <c r="J502" s="434"/>
      <c r="K502" s="85"/>
      <c r="L502" s="44"/>
      <c r="M502" s="44"/>
      <c r="N502" s="44"/>
      <c r="O502" s="28"/>
      <c r="P502" s="44"/>
      <c r="Q502" s="44"/>
      <c r="R502" s="63"/>
      <c r="S502" s="44"/>
      <c r="T502" s="44"/>
      <c r="U502" s="44"/>
      <c r="V502" s="44"/>
      <c r="W502" s="44"/>
      <c r="X502" s="44"/>
      <c r="Y502" s="63"/>
      <c r="Z502" s="44"/>
      <c r="AA502" s="44"/>
      <c r="AB502" s="44"/>
      <c r="AC502" s="44"/>
      <c r="AD502" s="44"/>
      <c r="AE502" s="44"/>
      <c r="AF502" s="63"/>
      <c r="AG502" s="44"/>
      <c r="AH502" s="44"/>
      <c r="AI502" s="44"/>
      <c r="AJ502" s="44"/>
      <c r="AK502" s="44"/>
      <c r="AL502" s="44"/>
      <c r="AM502" s="63"/>
      <c r="AN502" s="44"/>
      <c r="AO502" s="44"/>
      <c r="AP502" s="44"/>
      <c r="AQ502" s="46" t="s">
        <v>28</v>
      </c>
      <c r="AR502" s="47">
        <f>AR499+AR500</f>
        <v>15</v>
      </c>
      <c r="AS502" s="437"/>
      <c r="AT502" s="48"/>
      <c r="AU502" s="25"/>
      <c r="AV502" s="48"/>
      <c r="AW502" s="48"/>
      <c r="AX502" s="48"/>
      <c r="AY502" s="48"/>
      <c r="AZ502" s="48"/>
      <c r="BA502" s="48"/>
      <c r="BB502" s="48"/>
      <c r="BC502" s="416"/>
      <c r="BD502" s="440"/>
      <c r="BE502" s="530"/>
      <c r="BF502" s="530"/>
      <c r="BG502" s="530"/>
      <c r="BH502" s="530"/>
      <c r="BI502" s="530"/>
      <c r="BJ502" s="422"/>
      <c r="BK502" s="533"/>
      <c r="BL502" s="416"/>
      <c r="BM502" s="425"/>
      <c r="BN502" s="443"/>
    </row>
    <row r="503" spans="8:66" ht="16.5" thickTop="1" thickBot="1" x14ac:dyDescent="0.3">
      <c r="H503" s="428"/>
      <c r="I503" s="429">
        <v>22000</v>
      </c>
      <c r="J503" s="432">
        <f>I503/225</f>
        <v>97.777777777777771</v>
      </c>
      <c r="K503" s="82" t="s">
        <v>25</v>
      </c>
      <c r="L503" s="136" t="s">
        <v>36</v>
      </c>
      <c r="M503" s="136" t="s">
        <v>36</v>
      </c>
      <c r="N503" s="136" t="s">
        <v>36</v>
      </c>
      <c r="O503" s="44"/>
      <c r="P503" s="136" t="s">
        <v>36</v>
      </c>
      <c r="Q503" s="136" t="s">
        <v>36</v>
      </c>
      <c r="R503" s="136" t="s">
        <v>36</v>
      </c>
      <c r="S503" s="136" t="s">
        <v>36</v>
      </c>
      <c r="T503" s="136" t="s">
        <v>36</v>
      </c>
      <c r="U503" s="136" t="s">
        <v>36</v>
      </c>
      <c r="V503" s="136" t="s">
        <v>36</v>
      </c>
      <c r="W503" s="136" t="s">
        <v>36</v>
      </c>
      <c r="X503" s="136" t="s">
        <v>36</v>
      </c>
      <c r="Y503" s="136" t="s">
        <v>36</v>
      </c>
      <c r="Z503" s="136" t="s">
        <v>36</v>
      </c>
      <c r="AA503" s="136" t="s">
        <v>36</v>
      </c>
      <c r="AB503" s="136" t="s">
        <v>36</v>
      </c>
      <c r="AC503" s="136" t="s">
        <v>36</v>
      </c>
      <c r="AD503" s="136" t="s">
        <v>36</v>
      </c>
      <c r="AE503" s="136" t="s">
        <v>36</v>
      </c>
      <c r="AF503" s="136" t="s">
        <v>36</v>
      </c>
      <c r="AG503" s="136" t="s">
        <v>36</v>
      </c>
      <c r="AH503" s="136" t="s">
        <v>36</v>
      </c>
      <c r="AI503" s="136" t="s">
        <v>36</v>
      </c>
      <c r="AJ503" s="136" t="s">
        <v>36</v>
      </c>
      <c r="AK503" s="136" t="s">
        <v>36</v>
      </c>
      <c r="AL503" s="136" t="s">
        <v>36</v>
      </c>
      <c r="AM503" s="136" t="s">
        <v>36</v>
      </c>
      <c r="AN503" s="136" t="s">
        <v>36</v>
      </c>
      <c r="AO503" s="136" t="s">
        <v>36</v>
      </c>
      <c r="AP503" s="136" t="s">
        <v>36</v>
      </c>
      <c r="AQ503" s="20"/>
      <c r="AR503" s="20">
        <f>COUNTIF(L503:AP503,"&gt;0")</f>
        <v>0</v>
      </c>
      <c r="AS503" s="435"/>
      <c r="AT503" s="25">
        <f>SUM(L503:AP503)/7.5</f>
        <v>0</v>
      </c>
      <c r="AU503" s="25">
        <f>COUNTIF(L503:AP503,"B")</f>
        <v>0</v>
      </c>
      <c r="AV503" s="25">
        <f>COUNTIF(L503:AP503,"h")</f>
        <v>0</v>
      </c>
      <c r="AW503" s="25">
        <f>COUNTIF(L503:AP503,"ik")</f>
        <v>0</v>
      </c>
      <c r="AX503" s="25">
        <f>COUNTIF(L503:AP503,"İZ")</f>
        <v>0</v>
      </c>
      <c r="AY503" s="25">
        <f>COUNTIF(L503:AP503,"R")</f>
        <v>0</v>
      </c>
      <c r="AZ503" s="25">
        <f>COUNTIF(L503:AP503,"y")</f>
        <v>30</v>
      </c>
      <c r="BA503" s="25">
        <f>IF((AT503+AU503+AV503+AW503+AX503)&gt;30,30,(AT503+AU503+AV503+AW503+AX503))</f>
        <v>0</v>
      </c>
      <c r="BB503" s="25">
        <f>(BA503)*J503*7.5</f>
        <v>0</v>
      </c>
      <c r="BC503" s="444"/>
      <c r="BD503" s="438">
        <f>SUM(BB503:BB505)+BC503</f>
        <v>0</v>
      </c>
      <c r="BE503" s="528"/>
      <c r="BF503" s="528"/>
      <c r="BG503" s="528">
        <v>0</v>
      </c>
      <c r="BH503" s="528"/>
      <c r="BI503" s="528"/>
      <c r="BJ503" s="420">
        <f>BD503-BE503-BF503-BG503-BH503+BI503</f>
        <v>0</v>
      </c>
      <c r="BK503" s="441"/>
      <c r="BL503" s="414"/>
      <c r="BM503" s="423"/>
      <c r="BN503" s="441"/>
    </row>
    <row r="504" spans="8:66" ht="15.75" thickTop="1" x14ac:dyDescent="0.25">
      <c r="H504" s="426" t="s">
        <v>81</v>
      </c>
      <c r="I504" s="430"/>
      <c r="J504" s="433"/>
      <c r="K504" s="83" t="s">
        <v>26</v>
      </c>
      <c r="L504" s="27"/>
      <c r="M504" s="27"/>
      <c r="N504" s="27"/>
      <c r="O504" s="136" t="s">
        <v>36</v>
      </c>
      <c r="P504" s="27"/>
      <c r="Q504" s="27"/>
      <c r="R504" s="61"/>
      <c r="S504" s="27"/>
      <c r="T504" s="27"/>
      <c r="U504" s="27"/>
      <c r="V504" s="27"/>
      <c r="W504" s="27"/>
      <c r="X504" s="27"/>
      <c r="Y504" s="61"/>
      <c r="Z504" s="27"/>
      <c r="AA504" s="27"/>
      <c r="AB504" s="27"/>
      <c r="AC504" s="27"/>
      <c r="AD504" s="27"/>
      <c r="AE504" s="27"/>
      <c r="AF504" s="61"/>
      <c r="AG504" s="27"/>
      <c r="AH504" s="27"/>
      <c r="AI504" s="27"/>
      <c r="AJ504" s="27"/>
      <c r="AK504" s="27"/>
      <c r="AL504" s="27"/>
      <c r="AM504" s="61"/>
      <c r="AN504" s="30"/>
      <c r="AO504" s="27"/>
      <c r="AP504" s="27"/>
      <c r="AQ504" s="32"/>
      <c r="AR504" s="20">
        <f>COUNTIF(L504:AP504,"&gt;7")</f>
        <v>0</v>
      </c>
      <c r="AS504" s="436"/>
      <c r="AT504" s="33">
        <f>SUM(L504:AP504)</f>
        <v>0</v>
      </c>
      <c r="AU504" s="25"/>
      <c r="AV504" s="33"/>
      <c r="AW504" s="33"/>
      <c r="AX504" s="33"/>
      <c r="AY504" s="33"/>
      <c r="AZ504" s="33"/>
      <c r="BA504" s="33">
        <f>AT504*1.5</f>
        <v>0</v>
      </c>
      <c r="BB504" s="33">
        <f>AT504*J503*1.5</f>
        <v>0</v>
      </c>
      <c r="BC504" s="445"/>
      <c r="BD504" s="439"/>
      <c r="BE504" s="529"/>
      <c r="BF504" s="529"/>
      <c r="BG504" s="529"/>
      <c r="BH504" s="529"/>
      <c r="BI504" s="529"/>
      <c r="BJ504" s="421"/>
      <c r="BK504" s="442"/>
      <c r="BL504" s="415"/>
      <c r="BM504" s="424"/>
      <c r="BN504" s="442"/>
    </row>
    <row r="505" spans="8:66" x14ac:dyDescent="0.25">
      <c r="H505" s="427"/>
      <c r="I505" s="430"/>
      <c r="J505" s="433"/>
      <c r="K505" s="84" t="s">
        <v>27</v>
      </c>
      <c r="L505" s="28"/>
      <c r="M505" s="28"/>
      <c r="N505" s="28"/>
      <c r="O505" s="27"/>
      <c r="P505" s="28"/>
      <c r="Q505" s="28"/>
      <c r="R505" s="62"/>
      <c r="S505" s="28"/>
      <c r="T505" s="28"/>
      <c r="U505" s="28"/>
      <c r="V505" s="28"/>
      <c r="W505" s="28"/>
      <c r="X505" s="28"/>
      <c r="Y505" s="62"/>
      <c r="Z505" s="28"/>
      <c r="AA505" s="28"/>
      <c r="AB505" s="28"/>
      <c r="AC505" s="28"/>
      <c r="AD505" s="28"/>
      <c r="AE505" s="28"/>
      <c r="AF505" s="62"/>
      <c r="AG505" s="28"/>
      <c r="AH505" s="28"/>
      <c r="AI505" s="28"/>
      <c r="AJ505" s="28"/>
      <c r="AK505" s="28"/>
      <c r="AL505" s="28"/>
      <c r="AM505" s="62"/>
      <c r="AN505" s="38"/>
      <c r="AO505" s="28"/>
      <c r="AP505" s="28"/>
      <c r="AQ505" s="40"/>
      <c r="AR505" s="41"/>
      <c r="AS505" s="436"/>
      <c r="AT505" s="33">
        <f>SUM(L505:AP505)</f>
        <v>0</v>
      </c>
      <c r="AU505" s="25"/>
      <c r="AV505" s="42"/>
      <c r="AW505" s="42"/>
      <c r="AX505" s="42"/>
      <c r="AY505" s="42"/>
      <c r="AZ505" s="42"/>
      <c r="BA505" s="33">
        <f>AT505*2</f>
        <v>0</v>
      </c>
      <c r="BB505" s="42">
        <f>AT505*J503*2</f>
        <v>0</v>
      </c>
      <c r="BC505" s="445"/>
      <c r="BD505" s="439"/>
      <c r="BE505" s="529"/>
      <c r="BF505" s="529"/>
      <c r="BG505" s="529"/>
      <c r="BH505" s="529"/>
      <c r="BI505" s="529"/>
      <c r="BJ505" s="421"/>
      <c r="BK505" s="442"/>
      <c r="BL505" s="415"/>
      <c r="BM505" s="424"/>
      <c r="BN505" s="442"/>
    </row>
    <row r="506" spans="8:66" ht="15.75" thickBot="1" x14ac:dyDescent="0.3">
      <c r="H506" s="427"/>
      <c r="I506" s="431"/>
      <c r="J506" s="434"/>
      <c r="K506" s="85"/>
      <c r="L506" s="44"/>
      <c r="M506" s="44"/>
      <c r="N506" s="44"/>
      <c r="O506" s="28"/>
      <c r="P506" s="44"/>
      <c r="Q506" s="44"/>
      <c r="R506" s="63"/>
      <c r="S506" s="44"/>
      <c r="T506" s="44"/>
      <c r="U506" s="44"/>
      <c r="V506" s="44"/>
      <c r="W506" s="44"/>
      <c r="X506" s="44"/>
      <c r="Y506" s="63"/>
      <c r="Z506" s="44"/>
      <c r="AA506" s="44"/>
      <c r="AB506" s="44"/>
      <c r="AC506" s="44"/>
      <c r="AD506" s="44"/>
      <c r="AE506" s="44"/>
      <c r="AF506" s="63"/>
      <c r="AG506" s="44"/>
      <c r="AH506" s="44"/>
      <c r="AI506" s="44"/>
      <c r="AJ506" s="44"/>
      <c r="AK506" s="44"/>
      <c r="AL506" s="44"/>
      <c r="AM506" s="63"/>
      <c r="AN506" s="44"/>
      <c r="AO506" s="44"/>
      <c r="AP506" s="44"/>
      <c r="AQ506" s="46" t="s">
        <v>28</v>
      </c>
      <c r="AR506" s="47">
        <f>AR503+AR504</f>
        <v>0</v>
      </c>
      <c r="AS506" s="437"/>
      <c r="AT506" s="48"/>
      <c r="AU506" s="25"/>
      <c r="AV506" s="48"/>
      <c r="AW506" s="48"/>
      <c r="AX506" s="48"/>
      <c r="AY506" s="48"/>
      <c r="AZ506" s="48"/>
      <c r="BA506" s="48"/>
      <c r="BB506" s="48"/>
      <c r="BC506" s="446"/>
      <c r="BD506" s="440"/>
      <c r="BE506" s="530"/>
      <c r="BF506" s="530"/>
      <c r="BG506" s="530"/>
      <c r="BH506" s="530"/>
      <c r="BI506" s="530"/>
      <c r="BJ506" s="422"/>
      <c r="BK506" s="443"/>
      <c r="BL506" s="416"/>
      <c r="BM506" s="425"/>
      <c r="BN506" s="443"/>
    </row>
    <row r="507" spans="8:66" ht="16.5" thickTop="1" thickBot="1" x14ac:dyDescent="0.3">
      <c r="H507" s="428"/>
      <c r="I507" s="429">
        <v>20000</v>
      </c>
      <c r="J507" s="432">
        <f>I507/225</f>
        <v>88.888888888888886</v>
      </c>
      <c r="K507" s="82" t="s">
        <v>25</v>
      </c>
      <c r="L507" s="136">
        <v>7.5</v>
      </c>
      <c r="M507" s="136">
        <v>7.5</v>
      </c>
      <c r="N507" s="136">
        <v>7.5</v>
      </c>
      <c r="O507" s="44"/>
      <c r="P507" s="136">
        <v>7.5</v>
      </c>
      <c r="Q507" s="136">
        <v>7.5</v>
      </c>
      <c r="R507" s="136">
        <v>7.5</v>
      </c>
      <c r="S507" s="136">
        <v>7.5</v>
      </c>
      <c r="T507" s="136">
        <v>7.5</v>
      </c>
      <c r="U507" s="136">
        <v>7.5</v>
      </c>
      <c r="V507" s="136">
        <v>7.5</v>
      </c>
      <c r="W507" s="136">
        <v>7.5</v>
      </c>
      <c r="X507" s="136">
        <v>7.5</v>
      </c>
      <c r="Y507" s="136">
        <v>7.5</v>
      </c>
      <c r="Z507" s="136">
        <v>7.5</v>
      </c>
      <c r="AA507" s="136">
        <v>7.5</v>
      </c>
      <c r="AB507" s="136">
        <v>7.5</v>
      </c>
      <c r="AC507" s="136">
        <v>7.5</v>
      </c>
      <c r="AD507" s="136">
        <v>7.5</v>
      </c>
      <c r="AE507" s="136">
        <v>7.5</v>
      </c>
      <c r="AF507" s="136">
        <v>7.5</v>
      </c>
      <c r="AG507" s="136">
        <v>7.5</v>
      </c>
      <c r="AH507" s="136">
        <v>7.5</v>
      </c>
      <c r="AI507" s="136">
        <v>7.5</v>
      </c>
      <c r="AJ507" s="136">
        <v>7.5</v>
      </c>
      <c r="AK507" s="136">
        <v>7.5</v>
      </c>
      <c r="AL507" s="136">
        <v>7.5</v>
      </c>
      <c r="AM507" s="136">
        <v>7.5</v>
      </c>
      <c r="AN507" s="136">
        <v>7.5</v>
      </c>
      <c r="AO507" s="136">
        <v>7.5</v>
      </c>
      <c r="AP507" s="136"/>
      <c r="AQ507" s="20"/>
      <c r="AR507" s="20">
        <f>COUNTIF(L507:AP507,"&gt;0")</f>
        <v>29</v>
      </c>
      <c r="AS507" s="435"/>
      <c r="AT507" s="25">
        <f>SUM(L507:AP507)/7.5</f>
        <v>29</v>
      </c>
      <c r="AU507" s="25">
        <f>COUNTIF(L507:AP507,"B")</f>
        <v>0</v>
      </c>
      <c r="AV507" s="25">
        <f>COUNTIF(L507:AP507,"h")</f>
        <v>0</v>
      </c>
      <c r="AW507" s="25">
        <f>COUNTIF(L507:AP507,"ik")</f>
        <v>0</v>
      </c>
      <c r="AX507" s="25">
        <f>COUNTIF(L507:AP507,"İZ")</f>
        <v>0</v>
      </c>
      <c r="AY507" s="25">
        <f>COUNTIF(L507:AP507,"R")</f>
        <v>0</v>
      </c>
      <c r="AZ507" s="25">
        <f>COUNTIF(L507:AP507,"y")</f>
        <v>0</v>
      </c>
      <c r="BA507" s="25">
        <f>IF((AT507+AU507+AV507+AW507+AX507)&gt;30,30,(AT507+AU507+AV507+AW507+AX507))</f>
        <v>29</v>
      </c>
      <c r="BB507" s="25">
        <f>(BA507)*J507*7.5</f>
        <v>19333.333333333332</v>
      </c>
      <c r="BC507" s="444"/>
      <c r="BD507" s="438">
        <f>SUM(BB507:BB509)+BC507</f>
        <v>20333.333333333332</v>
      </c>
      <c r="BE507" s="528"/>
      <c r="BF507" s="528">
        <v>11092</v>
      </c>
      <c r="BG507" s="528">
        <v>408</v>
      </c>
      <c r="BH507" s="528"/>
      <c r="BI507" s="528"/>
      <c r="BJ507" s="420">
        <f>BD507-BE507-BF507-BG507-BH507+BI507</f>
        <v>8833.3333333333321</v>
      </c>
      <c r="BK507" s="441"/>
      <c r="BL507" s="414"/>
      <c r="BM507" s="423"/>
      <c r="BN507" s="441"/>
    </row>
    <row r="508" spans="8:66" ht="15.75" thickTop="1" x14ac:dyDescent="0.25">
      <c r="H508" s="426" t="s">
        <v>85</v>
      </c>
      <c r="I508" s="430"/>
      <c r="J508" s="433"/>
      <c r="K508" s="83" t="s">
        <v>26</v>
      </c>
      <c r="L508" s="27"/>
      <c r="M508" s="27"/>
      <c r="N508" s="27"/>
      <c r="O508" s="136">
        <v>7.5</v>
      </c>
      <c r="P508" s="27"/>
      <c r="Q508" s="27"/>
      <c r="R508" s="61"/>
      <c r="S508" s="27"/>
      <c r="T508" s="27"/>
      <c r="U508" s="27"/>
      <c r="V508" s="27"/>
      <c r="W508" s="27"/>
      <c r="X508" s="27"/>
      <c r="Y508" s="61"/>
      <c r="Z508" s="27"/>
      <c r="AA508" s="27"/>
      <c r="AB508" s="27"/>
      <c r="AC508" s="27"/>
      <c r="AD508" s="27"/>
      <c r="AE508" s="27"/>
      <c r="AF508" s="61"/>
      <c r="AG508" s="27"/>
      <c r="AH508" s="27"/>
      <c r="AI508" s="27"/>
      <c r="AJ508" s="27"/>
      <c r="AK508" s="27"/>
      <c r="AL508" s="27"/>
      <c r="AM508" s="61"/>
      <c r="AN508" s="30"/>
      <c r="AO508" s="27"/>
      <c r="AP508" s="27"/>
      <c r="AQ508" s="32"/>
      <c r="AR508" s="20">
        <f>COUNTIF(L508:AP508,"&gt;7")</f>
        <v>1</v>
      </c>
      <c r="AS508" s="436"/>
      <c r="AT508" s="33">
        <f>SUM(L508:AP508)</f>
        <v>7.5</v>
      </c>
      <c r="AU508" s="25"/>
      <c r="AV508" s="33"/>
      <c r="AW508" s="33"/>
      <c r="AX508" s="33"/>
      <c r="AY508" s="33"/>
      <c r="AZ508" s="33"/>
      <c r="BA508" s="33">
        <f>AT508*1.5</f>
        <v>11.25</v>
      </c>
      <c r="BB508" s="33">
        <f>AT508*J507*1.5</f>
        <v>1000</v>
      </c>
      <c r="BC508" s="445"/>
      <c r="BD508" s="439"/>
      <c r="BE508" s="529"/>
      <c r="BF508" s="529"/>
      <c r="BG508" s="529"/>
      <c r="BH508" s="529"/>
      <c r="BI508" s="529"/>
      <c r="BJ508" s="421"/>
      <c r="BK508" s="442"/>
      <c r="BL508" s="415"/>
      <c r="BM508" s="424"/>
      <c r="BN508" s="442"/>
    </row>
    <row r="509" spans="8:66" x14ac:dyDescent="0.25">
      <c r="H509" s="427"/>
      <c r="I509" s="430"/>
      <c r="J509" s="433"/>
      <c r="K509" s="84" t="s">
        <v>27</v>
      </c>
      <c r="L509" s="28"/>
      <c r="M509" s="28"/>
      <c r="N509" s="28"/>
      <c r="O509" s="27"/>
      <c r="P509" s="28"/>
      <c r="Q509" s="28"/>
      <c r="R509" s="62"/>
      <c r="S509" s="28"/>
      <c r="T509" s="28"/>
      <c r="U509" s="28"/>
      <c r="V509" s="28"/>
      <c r="W509" s="28"/>
      <c r="X509" s="28"/>
      <c r="Y509" s="62"/>
      <c r="Z509" s="28"/>
      <c r="AA509" s="28"/>
      <c r="AB509" s="28"/>
      <c r="AC509" s="28"/>
      <c r="AD509" s="28"/>
      <c r="AE509" s="28"/>
      <c r="AF509" s="62"/>
      <c r="AG509" s="28"/>
      <c r="AH509" s="28"/>
      <c r="AI509" s="28"/>
      <c r="AJ509" s="28"/>
      <c r="AK509" s="28"/>
      <c r="AL509" s="28"/>
      <c r="AM509" s="62"/>
      <c r="AN509" s="38"/>
      <c r="AO509" s="28"/>
      <c r="AP509" s="28"/>
      <c r="AQ509" s="40"/>
      <c r="AR509" s="41"/>
      <c r="AS509" s="436"/>
      <c r="AT509" s="33">
        <f>SUM(L509:AP509)</f>
        <v>0</v>
      </c>
      <c r="AU509" s="25"/>
      <c r="AV509" s="42"/>
      <c r="AW509" s="42"/>
      <c r="AX509" s="42"/>
      <c r="AY509" s="42"/>
      <c r="AZ509" s="42"/>
      <c r="BA509" s="33">
        <f>AT509*2</f>
        <v>0</v>
      </c>
      <c r="BB509" s="42">
        <f>AT509*J507*2</f>
        <v>0</v>
      </c>
      <c r="BC509" s="445"/>
      <c r="BD509" s="439"/>
      <c r="BE509" s="529"/>
      <c r="BF509" s="529"/>
      <c r="BG509" s="529"/>
      <c r="BH509" s="529"/>
      <c r="BI509" s="529"/>
      <c r="BJ509" s="421"/>
      <c r="BK509" s="442"/>
      <c r="BL509" s="415"/>
      <c r="BM509" s="424"/>
      <c r="BN509" s="442"/>
    </row>
    <row r="510" spans="8:66" ht="15.75" thickBot="1" x14ac:dyDescent="0.3">
      <c r="H510" s="427"/>
      <c r="I510" s="431"/>
      <c r="J510" s="434"/>
      <c r="K510" s="85"/>
      <c r="L510" s="44"/>
      <c r="M510" s="44"/>
      <c r="N510" s="44"/>
      <c r="O510" s="28"/>
      <c r="P510" s="44"/>
      <c r="Q510" s="44"/>
      <c r="R510" s="63"/>
      <c r="S510" s="44"/>
      <c r="T510" s="44"/>
      <c r="U510" s="44"/>
      <c r="V510" s="44"/>
      <c r="W510" s="44"/>
      <c r="X510" s="44"/>
      <c r="Y510" s="63"/>
      <c r="Z510" s="44"/>
      <c r="AA510" s="44"/>
      <c r="AB510" s="44"/>
      <c r="AC510" s="44"/>
      <c r="AD510" s="44"/>
      <c r="AE510" s="44"/>
      <c r="AF510" s="63"/>
      <c r="AG510" s="44"/>
      <c r="AH510" s="44"/>
      <c r="AI510" s="44"/>
      <c r="AJ510" s="44"/>
      <c r="AK510" s="44"/>
      <c r="AL510" s="44"/>
      <c r="AM510" s="63"/>
      <c r="AN510" s="44"/>
      <c r="AO510" s="44"/>
      <c r="AP510" s="44"/>
      <c r="AQ510" s="46" t="s">
        <v>28</v>
      </c>
      <c r="AR510" s="47">
        <f>AR507+AR508</f>
        <v>30</v>
      </c>
      <c r="AS510" s="437"/>
      <c r="AT510" s="48"/>
      <c r="AU510" s="25"/>
      <c r="AV510" s="48"/>
      <c r="AW510" s="48"/>
      <c r="AX510" s="48"/>
      <c r="AY510" s="48"/>
      <c r="AZ510" s="48"/>
      <c r="BA510" s="48"/>
      <c r="BB510" s="48"/>
      <c r="BC510" s="446"/>
      <c r="BD510" s="440"/>
      <c r="BE510" s="530"/>
      <c r="BF510" s="530"/>
      <c r="BG510" s="530"/>
      <c r="BH510" s="530"/>
      <c r="BI510" s="530"/>
      <c r="BJ510" s="422"/>
      <c r="BK510" s="443"/>
      <c r="BL510" s="416"/>
      <c r="BM510" s="425"/>
      <c r="BN510" s="443"/>
    </row>
    <row r="511" spans="8:66" ht="16.5" thickTop="1" thickBot="1" x14ac:dyDescent="0.3">
      <c r="H511" s="428"/>
      <c r="I511" s="429">
        <v>25000</v>
      </c>
      <c r="J511" s="432">
        <f>I511/225</f>
        <v>111.11111111111111</v>
      </c>
      <c r="K511" s="82" t="s">
        <v>25</v>
      </c>
      <c r="L511" s="20"/>
      <c r="M511" s="20"/>
      <c r="N511" s="20"/>
      <c r="O511" s="44"/>
      <c r="P511" s="20"/>
      <c r="Q511" s="20"/>
      <c r="R511" s="60"/>
      <c r="S511" s="20"/>
      <c r="T511" s="20"/>
      <c r="U511" s="20"/>
      <c r="V511" s="20"/>
      <c r="W511" s="20"/>
      <c r="X511" s="20"/>
      <c r="Y511" s="60"/>
      <c r="Z511" s="20"/>
      <c r="AA511" s="20"/>
      <c r="AB511" s="20"/>
      <c r="AC511" s="20"/>
      <c r="AD511" s="20"/>
      <c r="AE511" s="20"/>
      <c r="AF511" s="60"/>
      <c r="AG511" s="20"/>
      <c r="AH511" s="20"/>
      <c r="AI511" s="20" t="s">
        <v>70</v>
      </c>
      <c r="AJ511" s="20" t="s">
        <v>70</v>
      </c>
      <c r="AK511" s="20" t="s">
        <v>70</v>
      </c>
      <c r="AL511" s="20" t="s">
        <v>61</v>
      </c>
      <c r="AM511" s="20" t="s">
        <v>70</v>
      </c>
      <c r="AN511" s="20" t="s">
        <v>70</v>
      </c>
      <c r="AO511" s="20" t="s">
        <v>70</v>
      </c>
      <c r="AP511" s="20" t="s">
        <v>70</v>
      </c>
      <c r="AQ511" s="20"/>
      <c r="AR511" s="20">
        <f>COUNTIF(L511:AP511,"&gt;0")</f>
        <v>0</v>
      </c>
      <c r="AS511" s="435"/>
      <c r="AT511" s="25">
        <f>SUM(L511:AP511)/7.5</f>
        <v>0</v>
      </c>
      <c r="AU511" s="25">
        <f>COUNTIF(L511:AP511,"B")</f>
        <v>0</v>
      </c>
      <c r="AV511" s="25">
        <f>COUNTIF(L511:AP511,"h")</f>
        <v>1</v>
      </c>
      <c r="AW511" s="25">
        <f>COUNTIF(L511:AP511,"ik")</f>
        <v>0</v>
      </c>
      <c r="AX511" s="25">
        <f>COUNTIF(L511:AP511,"İZ")</f>
        <v>7</v>
      </c>
      <c r="AY511" s="25">
        <f>COUNTIF(L511:AP511,"R")</f>
        <v>0</v>
      </c>
      <c r="AZ511" s="25">
        <f>COUNTIF(L511:AP511,"y")</f>
        <v>0</v>
      </c>
      <c r="BA511" s="25">
        <f>IF((AT511+AU511+AV511+AW511+AX511)&gt;30,30,(AT511+AU511+AV511+AW511+AX511))</f>
        <v>8</v>
      </c>
      <c r="BB511" s="25">
        <f>(BA511)*J511*7.5</f>
        <v>6666.666666666667</v>
      </c>
      <c r="BC511" s="414"/>
      <c r="BD511" s="438">
        <f>SUM(BB511:BB513)+BC511</f>
        <v>6666.666666666667</v>
      </c>
      <c r="BE511" s="528"/>
      <c r="BF511" s="528">
        <v>3066.66</v>
      </c>
      <c r="BG511" s="528">
        <v>0</v>
      </c>
      <c r="BH511" s="528"/>
      <c r="BI511" s="528"/>
      <c r="BJ511" s="420">
        <f>BD511-BE511-BF511-BG511-BH511+BI511</f>
        <v>3600.0066666666671</v>
      </c>
      <c r="BK511" s="441"/>
      <c r="BL511" s="414"/>
      <c r="BM511" s="423"/>
      <c r="BN511" s="441"/>
    </row>
    <row r="512" spans="8:66" ht="15.75" thickTop="1" x14ac:dyDescent="0.25">
      <c r="H512" s="426" t="s">
        <v>34</v>
      </c>
      <c r="I512" s="430"/>
      <c r="J512" s="433"/>
      <c r="K512" s="83" t="s">
        <v>26</v>
      </c>
      <c r="L512" s="27"/>
      <c r="M512" s="27"/>
      <c r="N512" s="27"/>
      <c r="O512" s="20"/>
      <c r="P512" s="27"/>
      <c r="Q512" s="27"/>
      <c r="R512" s="61"/>
      <c r="S512" s="27"/>
      <c r="T512" s="27"/>
      <c r="U512" s="27"/>
      <c r="V512" s="27"/>
      <c r="W512" s="27"/>
      <c r="X512" s="27"/>
      <c r="Y512" s="61"/>
      <c r="Z512" s="27"/>
      <c r="AA512" s="27"/>
      <c r="AB512" s="27"/>
      <c r="AC512" s="27"/>
      <c r="AD512" s="27"/>
      <c r="AE512" s="27"/>
      <c r="AF512" s="61"/>
      <c r="AG512" s="27"/>
      <c r="AH512" s="27"/>
      <c r="AI512" s="27"/>
      <c r="AJ512" s="27"/>
      <c r="AK512" s="27"/>
      <c r="AL512" s="27"/>
      <c r="AM512" s="61"/>
      <c r="AN512" s="27"/>
      <c r="AO512" s="27"/>
      <c r="AP512" s="27"/>
      <c r="AQ512" s="32"/>
      <c r="AR512" s="20">
        <f>COUNTIF(L512:AP512,"&gt;7")</f>
        <v>0</v>
      </c>
      <c r="AS512" s="436"/>
      <c r="AT512" s="33">
        <f>SUM(L512:AP512)</f>
        <v>0</v>
      </c>
      <c r="AU512" s="25"/>
      <c r="AV512" s="33"/>
      <c r="AW512" s="33"/>
      <c r="AX512" s="33"/>
      <c r="AY512" s="33"/>
      <c r="AZ512" s="33"/>
      <c r="BA512" s="33">
        <f>AT512*1.5</f>
        <v>0</v>
      </c>
      <c r="BB512" s="33">
        <f>AT512*J511*1.5</f>
        <v>0</v>
      </c>
      <c r="BC512" s="415"/>
      <c r="BD512" s="439"/>
      <c r="BE512" s="529"/>
      <c r="BF512" s="529"/>
      <c r="BG512" s="529"/>
      <c r="BH512" s="529"/>
      <c r="BI512" s="529"/>
      <c r="BJ512" s="421"/>
      <c r="BK512" s="442"/>
      <c r="BL512" s="415"/>
      <c r="BM512" s="424"/>
      <c r="BN512" s="442"/>
    </row>
    <row r="513" spans="8:66" x14ac:dyDescent="0.25">
      <c r="H513" s="427"/>
      <c r="I513" s="430"/>
      <c r="J513" s="433"/>
      <c r="K513" s="84" t="s">
        <v>27</v>
      </c>
      <c r="L513" s="28"/>
      <c r="M513" s="28"/>
      <c r="N513" s="28"/>
      <c r="O513" s="27"/>
      <c r="P513" s="28"/>
      <c r="Q513" s="28"/>
      <c r="R513" s="62"/>
      <c r="S513" s="28"/>
      <c r="T513" s="28"/>
      <c r="U513" s="28"/>
      <c r="V513" s="28"/>
      <c r="W513" s="28"/>
      <c r="X513" s="28"/>
      <c r="Y513" s="62"/>
      <c r="Z513" s="28"/>
      <c r="AA513" s="28"/>
      <c r="AB513" s="28"/>
      <c r="AC513" s="28"/>
      <c r="AD513" s="28"/>
      <c r="AE513" s="28"/>
      <c r="AF513" s="62"/>
      <c r="AG513" s="28"/>
      <c r="AH513" s="28"/>
      <c r="AI513" s="28"/>
      <c r="AJ513" s="28"/>
      <c r="AK513" s="28"/>
      <c r="AL513" s="28"/>
      <c r="AM513" s="62"/>
      <c r="AN513" s="28"/>
      <c r="AO513" s="28"/>
      <c r="AP513" s="28"/>
      <c r="AQ513" s="40"/>
      <c r="AR513" s="41"/>
      <c r="AS513" s="436"/>
      <c r="AT513" s="33">
        <f>SUM(L513:AP513)</f>
        <v>0</v>
      </c>
      <c r="AU513" s="25"/>
      <c r="AV513" s="42"/>
      <c r="AW513" s="42"/>
      <c r="AX513" s="42"/>
      <c r="AY513" s="42"/>
      <c r="AZ513" s="42"/>
      <c r="BA513" s="33">
        <f>AT513*2</f>
        <v>0</v>
      </c>
      <c r="BB513" s="42">
        <f>AT513*J511*2</f>
        <v>0</v>
      </c>
      <c r="BC513" s="415"/>
      <c r="BD513" s="439"/>
      <c r="BE513" s="529"/>
      <c r="BF513" s="529"/>
      <c r="BG513" s="529"/>
      <c r="BH513" s="529"/>
      <c r="BI513" s="529"/>
      <c r="BJ513" s="421"/>
      <c r="BK513" s="442"/>
      <c r="BL513" s="415"/>
      <c r="BM513" s="424"/>
      <c r="BN513" s="442"/>
    </row>
    <row r="514" spans="8:66" ht="15.75" thickBot="1" x14ac:dyDescent="0.3">
      <c r="H514" s="427"/>
      <c r="I514" s="431"/>
      <c r="J514" s="434"/>
      <c r="K514" s="85"/>
      <c r="L514" s="44"/>
      <c r="M514" s="44"/>
      <c r="N514" s="44"/>
      <c r="O514" s="28"/>
      <c r="P514" s="44"/>
      <c r="Q514" s="44"/>
      <c r="R514" s="63"/>
      <c r="S514" s="44"/>
      <c r="T514" s="44"/>
      <c r="U514" s="44"/>
      <c r="V514" s="44"/>
      <c r="W514" s="44"/>
      <c r="X514" s="44"/>
      <c r="Y514" s="63"/>
      <c r="Z514" s="44"/>
      <c r="AA514" s="44"/>
      <c r="AB514" s="44"/>
      <c r="AC514" s="44"/>
      <c r="AD514" s="44"/>
      <c r="AE514" s="44"/>
      <c r="AF514" s="63"/>
      <c r="AG514" s="44"/>
      <c r="AH514" s="44"/>
      <c r="AI514" s="44"/>
      <c r="AJ514" s="44"/>
      <c r="AK514" s="44"/>
      <c r="AL514" s="44"/>
      <c r="AM514" s="63"/>
      <c r="AN514" s="44"/>
      <c r="AO514" s="44"/>
      <c r="AP514" s="44"/>
      <c r="AQ514" s="46" t="s">
        <v>28</v>
      </c>
      <c r="AR514" s="47">
        <f>AR511+AR512</f>
        <v>0</v>
      </c>
      <c r="AS514" s="437"/>
      <c r="AT514" s="48"/>
      <c r="AU514" s="25"/>
      <c r="AV514" s="48"/>
      <c r="AW514" s="48"/>
      <c r="AX514" s="48"/>
      <c r="AY514" s="48"/>
      <c r="AZ514" s="48"/>
      <c r="BA514" s="48"/>
      <c r="BB514" s="48"/>
      <c r="BC514" s="416"/>
      <c r="BD514" s="440"/>
      <c r="BE514" s="530"/>
      <c r="BF514" s="530"/>
      <c r="BG514" s="530"/>
      <c r="BH514" s="530"/>
      <c r="BI514" s="530"/>
      <c r="BJ514" s="422"/>
      <c r="BK514" s="443"/>
      <c r="BL514" s="416"/>
      <c r="BM514" s="425"/>
      <c r="BN514" s="443"/>
    </row>
    <row r="515" spans="8:66" ht="16.5" thickTop="1" thickBot="1" x14ac:dyDescent="0.3">
      <c r="H515" s="428"/>
      <c r="I515" s="429">
        <v>50000</v>
      </c>
      <c r="J515" s="432">
        <f>I515/225</f>
        <v>222.22222222222223</v>
      </c>
      <c r="K515" s="82" t="s">
        <v>25</v>
      </c>
      <c r="L515" s="20"/>
      <c r="M515" s="20"/>
      <c r="N515" s="20"/>
      <c r="O515" s="44"/>
      <c r="P515" s="20"/>
      <c r="Q515" s="20"/>
      <c r="R515" s="60"/>
      <c r="S515" s="20"/>
      <c r="T515" s="20"/>
      <c r="U515" s="20"/>
      <c r="V515" s="20"/>
      <c r="W515" s="20"/>
      <c r="X515" s="20"/>
      <c r="Y515" s="60"/>
      <c r="Z515" s="20"/>
      <c r="AA515" s="20"/>
      <c r="AB515" s="20"/>
      <c r="AC515" s="20"/>
      <c r="AD515" s="20"/>
      <c r="AE515" s="20"/>
      <c r="AF515" s="60"/>
      <c r="AG515" s="20"/>
      <c r="AH515" s="20"/>
      <c r="AI515" s="20"/>
      <c r="AJ515" s="20"/>
      <c r="AK515" s="20"/>
      <c r="AL515" s="20"/>
      <c r="AM515" s="67"/>
      <c r="AN515" s="20"/>
      <c r="AO515" s="20"/>
      <c r="AP515" s="20">
        <v>225</v>
      </c>
      <c r="AQ515" s="20"/>
      <c r="AR515" s="20">
        <f>COUNTIF(L515:AP515,"&gt;0")</f>
        <v>1</v>
      </c>
      <c r="AS515" s="435"/>
      <c r="AT515" s="25">
        <f>SUM(L515:AP515)/7.5</f>
        <v>30</v>
      </c>
      <c r="AU515" s="25">
        <f>COUNTIF(L515:AP515,"B")</f>
        <v>0</v>
      </c>
      <c r="AV515" s="25">
        <f>COUNTIF(L515:AP515,"h")</f>
        <v>0</v>
      </c>
      <c r="AW515" s="25">
        <f>COUNTIF(L515:AP515,"ik")</f>
        <v>0</v>
      </c>
      <c r="AX515" s="25">
        <f>COUNTIF(L515:AP515,"İZ")</f>
        <v>0</v>
      </c>
      <c r="AY515" s="25">
        <f>COUNTIF(L515:AP515,"R")</f>
        <v>0</v>
      </c>
      <c r="AZ515" s="25">
        <f>COUNTIF(L515:AP515,"y")</f>
        <v>0</v>
      </c>
      <c r="BA515" s="25">
        <f>IF((AT515+AU515+AV515+AW515+AX515)&gt;30,30,(AT515+AU515+AV515+AW515+AX515))</f>
        <v>30</v>
      </c>
      <c r="BB515" s="25">
        <f>(BA515)*J515*7.5</f>
        <v>50000</v>
      </c>
      <c r="BC515" s="414"/>
      <c r="BD515" s="438">
        <f>SUM(BB515:BB517)+BC515</f>
        <v>50000</v>
      </c>
      <c r="BE515" s="528">
        <f>3066.66</f>
        <v>3066.66</v>
      </c>
      <c r="BF515" s="528">
        <v>11691.67</v>
      </c>
      <c r="BG515" s="528">
        <v>0</v>
      </c>
      <c r="BH515" s="528"/>
      <c r="BI515" s="528"/>
      <c r="BJ515" s="420">
        <f>BD515-BE515-BF515-BG515-BH515+BI515</f>
        <v>35241.67</v>
      </c>
      <c r="BK515" s="441"/>
      <c r="BL515" s="414"/>
      <c r="BM515" s="423"/>
      <c r="BN515" s="441"/>
    </row>
    <row r="516" spans="8:66" ht="15.75" thickTop="1" x14ac:dyDescent="0.25">
      <c r="H516" s="426" t="s">
        <v>30</v>
      </c>
      <c r="I516" s="430"/>
      <c r="J516" s="433"/>
      <c r="K516" s="83" t="s">
        <v>26</v>
      </c>
      <c r="L516" s="27"/>
      <c r="M516" s="27"/>
      <c r="N516" s="27"/>
      <c r="O516" s="20"/>
      <c r="P516" s="27"/>
      <c r="Q516" s="27"/>
      <c r="R516" s="61"/>
      <c r="S516" s="27"/>
      <c r="T516" s="27"/>
      <c r="U516" s="27"/>
      <c r="V516" s="27"/>
      <c r="W516" s="27"/>
      <c r="X516" s="27"/>
      <c r="Y516" s="61"/>
      <c r="Z516" s="27"/>
      <c r="AA516" s="27"/>
      <c r="AB516" s="27"/>
      <c r="AC516" s="27"/>
      <c r="AD516" s="27"/>
      <c r="AE516" s="27"/>
      <c r="AF516" s="61"/>
      <c r="AG516" s="27"/>
      <c r="AH516" s="27"/>
      <c r="AI516" s="27"/>
      <c r="AJ516" s="27"/>
      <c r="AK516" s="27"/>
      <c r="AL516" s="27"/>
      <c r="AM516" s="61"/>
      <c r="AN516" s="27"/>
      <c r="AO516" s="27"/>
      <c r="AP516" s="27"/>
      <c r="AQ516" s="32"/>
      <c r="AR516" s="20">
        <f>COUNTIF(L516:AP516,"&gt;7")</f>
        <v>0</v>
      </c>
      <c r="AS516" s="436"/>
      <c r="AT516" s="33">
        <f>SUM(L516:AP516)</f>
        <v>0</v>
      </c>
      <c r="AU516" s="25"/>
      <c r="AV516" s="33"/>
      <c r="AW516" s="33"/>
      <c r="AX516" s="33"/>
      <c r="AY516" s="33"/>
      <c r="AZ516" s="33"/>
      <c r="BA516" s="33">
        <f>AT516*1.5</f>
        <v>0</v>
      </c>
      <c r="BB516" s="33">
        <f>AT516*J515*1.5</f>
        <v>0</v>
      </c>
      <c r="BC516" s="415"/>
      <c r="BD516" s="439"/>
      <c r="BE516" s="529"/>
      <c r="BF516" s="529"/>
      <c r="BG516" s="529"/>
      <c r="BH516" s="529"/>
      <c r="BI516" s="529"/>
      <c r="BJ516" s="421"/>
      <c r="BK516" s="442"/>
      <c r="BL516" s="415"/>
      <c r="BM516" s="424"/>
      <c r="BN516" s="442"/>
    </row>
    <row r="517" spans="8:66" x14ac:dyDescent="0.25">
      <c r="H517" s="427"/>
      <c r="I517" s="430"/>
      <c r="J517" s="433"/>
      <c r="K517" s="84" t="s">
        <v>27</v>
      </c>
      <c r="L517" s="28"/>
      <c r="M517" s="28"/>
      <c r="N517" s="28"/>
      <c r="O517" s="27"/>
      <c r="P517" s="28"/>
      <c r="Q517" s="28"/>
      <c r="R517" s="62"/>
      <c r="S517" s="28"/>
      <c r="T517" s="28"/>
      <c r="U517" s="28"/>
      <c r="V517" s="28"/>
      <c r="W517" s="28"/>
      <c r="X517" s="28"/>
      <c r="Y517" s="62"/>
      <c r="Z517" s="28"/>
      <c r="AA517" s="28"/>
      <c r="AB517" s="28"/>
      <c r="AC517" s="28"/>
      <c r="AD517" s="28"/>
      <c r="AE517" s="28"/>
      <c r="AF517" s="62"/>
      <c r="AG517" s="28"/>
      <c r="AH517" s="28"/>
      <c r="AI517" s="28"/>
      <c r="AJ517" s="28"/>
      <c r="AK517" s="28"/>
      <c r="AL517" s="28"/>
      <c r="AM517" s="62"/>
      <c r="AN517" s="28"/>
      <c r="AO517" s="28"/>
      <c r="AP517" s="28"/>
      <c r="AQ517" s="40"/>
      <c r="AR517" s="41"/>
      <c r="AS517" s="436"/>
      <c r="AT517" s="33">
        <f>SUM(L517:AP517)</f>
        <v>0</v>
      </c>
      <c r="AU517" s="25"/>
      <c r="AV517" s="42"/>
      <c r="AW517" s="42"/>
      <c r="AX517" s="42"/>
      <c r="AY517" s="42"/>
      <c r="AZ517" s="42"/>
      <c r="BA517" s="33">
        <f>AT517*2</f>
        <v>0</v>
      </c>
      <c r="BB517" s="42">
        <f>AT517*J515*2</f>
        <v>0</v>
      </c>
      <c r="BC517" s="415"/>
      <c r="BD517" s="439"/>
      <c r="BE517" s="529"/>
      <c r="BF517" s="529"/>
      <c r="BG517" s="529"/>
      <c r="BH517" s="529"/>
      <c r="BI517" s="529"/>
      <c r="BJ517" s="421"/>
      <c r="BK517" s="442"/>
      <c r="BL517" s="415"/>
      <c r="BM517" s="424"/>
      <c r="BN517" s="442"/>
    </row>
    <row r="518" spans="8:66" ht="15.75" thickBot="1" x14ac:dyDescent="0.3">
      <c r="H518" s="427"/>
      <c r="I518" s="431"/>
      <c r="J518" s="434"/>
      <c r="K518" s="85"/>
      <c r="L518" s="44"/>
      <c r="M518" s="44"/>
      <c r="N518" s="44"/>
      <c r="O518" s="28"/>
      <c r="P518" s="44"/>
      <c r="Q518" s="44"/>
      <c r="R518" s="63"/>
      <c r="S518" s="44"/>
      <c r="T518" s="44"/>
      <c r="U518" s="44"/>
      <c r="V518" s="44"/>
      <c r="W518" s="44"/>
      <c r="X518" s="44"/>
      <c r="Y518" s="63"/>
      <c r="Z518" s="44"/>
      <c r="AA518" s="44"/>
      <c r="AB518" s="44"/>
      <c r="AC518" s="44"/>
      <c r="AD518" s="44"/>
      <c r="AE518" s="44"/>
      <c r="AF518" s="63"/>
      <c r="AG518" s="44"/>
      <c r="AH518" s="44"/>
      <c r="AI518" s="44"/>
      <c r="AJ518" s="44"/>
      <c r="AK518" s="44"/>
      <c r="AL518" s="44"/>
      <c r="AM518" s="63"/>
      <c r="AN518" s="44"/>
      <c r="AO518" s="44"/>
      <c r="AP518" s="44"/>
      <c r="AQ518" s="46" t="s">
        <v>28</v>
      </c>
      <c r="AR518" s="47">
        <f>AR515+AR516</f>
        <v>1</v>
      </c>
      <c r="AS518" s="437"/>
      <c r="AT518" s="48"/>
      <c r="AU518" s="25"/>
      <c r="AV518" s="48"/>
      <c r="AW518" s="48"/>
      <c r="AX518" s="48"/>
      <c r="AY518" s="48"/>
      <c r="AZ518" s="48"/>
      <c r="BA518" s="48"/>
      <c r="BB518" s="48"/>
      <c r="BC518" s="416"/>
      <c r="BD518" s="440"/>
      <c r="BE518" s="530"/>
      <c r="BF518" s="530"/>
      <c r="BG518" s="530"/>
      <c r="BH518" s="530"/>
      <c r="BI518" s="530"/>
      <c r="BJ518" s="422"/>
      <c r="BK518" s="443"/>
      <c r="BL518" s="416"/>
      <c r="BM518" s="425"/>
      <c r="BN518" s="443"/>
    </row>
    <row r="519" spans="8:66" ht="16.5" thickTop="1" thickBot="1" x14ac:dyDescent="0.3">
      <c r="H519" s="428"/>
      <c r="I519" s="55"/>
      <c r="J519" s="23"/>
      <c r="K519" s="23"/>
      <c r="L519" s="23"/>
      <c r="M519" s="23"/>
      <c r="N519" s="23"/>
      <c r="O519" s="44"/>
      <c r="P519" s="66"/>
      <c r="Q519" s="23"/>
      <c r="R519" s="23"/>
      <c r="S519" s="23"/>
      <c r="T519" s="23"/>
      <c r="U519" s="23"/>
      <c r="V519" s="23"/>
      <c r="W519" s="66"/>
      <c r="X519" s="23"/>
      <c r="Y519" s="23"/>
      <c r="Z519" s="23"/>
      <c r="AA519" s="23"/>
      <c r="AB519" s="23"/>
      <c r="AC519" s="23"/>
      <c r="AD519" s="66"/>
      <c r="AE519" s="23"/>
      <c r="AF519" s="23"/>
      <c r="AG519" s="23"/>
      <c r="AH519" s="23"/>
      <c r="AI519" s="23"/>
      <c r="AJ519" s="23"/>
      <c r="AK519" s="66"/>
      <c r="AL519" s="23"/>
      <c r="AM519" s="23"/>
      <c r="AN519" s="23"/>
      <c r="BB519" s="72"/>
      <c r="BE519" s="66"/>
      <c r="BF519" s="66"/>
      <c r="BG519" s="66"/>
      <c r="BH519" s="154"/>
      <c r="BI519" s="154"/>
      <c r="BL519" s="11"/>
    </row>
    <row r="520" spans="8:66" ht="15.75" thickTop="1" x14ac:dyDescent="0.25">
      <c r="H520" s="54"/>
      <c r="I520" s="55"/>
      <c r="J520" s="23"/>
      <c r="K520" s="23"/>
      <c r="L520" s="23"/>
      <c r="M520" s="23"/>
      <c r="N520" s="23"/>
      <c r="O520" s="23"/>
      <c r="P520" s="66"/>
      <c r="Q520" s="23"/>
      <c r="R520" s="23"/>
      <c r="S520" s="23"/>
      <c r="T520" s="23"/>
      <c r="U520" s="23"/>
      <c r="V520" s="23"/>
      <c r="W520" s="66"/>
      <c r="X520" s="23"/>
      <c r="Y520" s="23"/>
      <c r="Z520" s="23"/>
      <c r="AA520" s="23"/>
      <c r="AB520" s="23"/>
      <c r="AC520" s="23"/>
      <c r="AD520" s="66"/>
      <c r="AE520" s="23"/>
      <c r="AF520" s="23"/>
      <c r="AG520" s="23"/>
      <c r="AH520" s="23"/>
      <c r="AI520" s="23"/>
      <c r="AJ520" s="23"/>
      <c r="AK520" s="66"/>
      <c r="AL520" s="23"/>
      <c r="AM520" s="23"/>
      <c r="AN520" s="23"/>
      <c r="BA520" s="57"/>
      <c r="BB520" s="11"/>
      <c r="BE520" s="66"/>
      <c r="BF520" s="66"/>
      <c r="BG520" s="66"/>
      <c r="BH520" s="66"/>
      <c r="BI520" s="66"/>
    </row>
    <row r="521" spans="8:66" x14ac:dyDescent="0.25">
      <c r="H521" s="54"/>
      <c r="O521" s="23"/>
      <c r="R521" s="66"/>
      <c r="V521" s="23"/>
      <c r="Y521" s="66"/>
      <c r="AC521" s="23"/>
      <c r="AF521" s="66"/>
      <c r="AJ521" s="23"/>
      <c r="AM521" s="66"/>
      <c r="BE521" s="66"/>
      <c r="BF521" s="155"/>
      <c r="BG521" s="66"/>
      <c r="BH521" s="66"/>
      <c r="BI521" s="66"/>
    </row>
    <row r="522" spans="8:66" x14ac:dyDescent="0.25">
      <c r="O522" s="23"/>
      <c r="R522" s="66"/>
      <c r="V522" s="23"/>
      <c r="Y522" s="66"/>
      <c r="AC522" s="23"/>
      <c r="AF522" s="66"/>
      <c r="AJ522" s="23"/>
      <c r="AM522" s="66"/>
      <c r="BE522" s="66"/>
      <c r="BF522" s="66"/>
      <c r="BG522" s="66"/>
      <c r="BH522" s="66"/>
      <c r="BI522" s="66"/>
      <c r="BJ522" s="100"/>
    </row>
    <row r="523" spans="8:66" x14ac:dyDescent="0.25">
      <c r="O523" s="23"/>
      <c r="R523" s="66"/>
      <c r="V523" s="23"/>
      <c r="Y523" s="66"/>
      <c r="AC523" s="23"/>
      <c r="AF523" s="66"/>
      <c r="AJ523" s="23"/>
      <c r="AM523" s="66"/>
      <c r="BE523" s="66"/>
      <c r="BF523" s="66"/>
      <c r="BG523" s="156"/>
      <c r="BH523" s="66"/>
      <c r="BI523" s="66"/>
    </row>
    <row r="524" spans="8:66" x14ac:dyDescent="0.25">
      <c r="O524" s="23"/>
      <c r="R524" s="66"/>
      <c r="V524" s="23"/>
      <c r="Y524" s="66"/>
      <c r="AC524" s="23"/>
      <c r="AF524" s="66"/>
      <c r="AJ524" s="23"/>
      <c r="AM524" s="66"/>
      <c r="BE524" s="66"/>
      <c r="BF524" s="66"/>
      <c r="BG524" s="66"/>
      <c r="BH524" s="66"/>
      <c r="BI524" s="66"/>
    </row>
    <row r="525" spans="8:66" x14ac:dyDescent="0.25">
      <c r="O525" s="23"/>
      <c r="R525" s="66"/>
      <c r="V525" s="23"/>
      <c r="Y525" s="66"/>
      <c r="AC525" s="23"/>
      <c r="AF525" s="66"/>
      <c r="AJ525" s="23"/>
      <c r="AM525" s="66"/>
      <c r="BE525" s="66"/>
      <c r="BF525" s="66"/>
      <c r="BG525" s="66"/>
      <c r="BH525" s="66"/>
      <c r="BI525" s="66"/>
    </row>
    <row r="526" spans="8:66" x14ac:dyDescent="0.25">
      <c r="O526" s="23"/>
      <c r="R526" s="66"/>
      <c r="V526" s="23"/>
      <c r="Y526" s="66"/>
      <c r="AC526" s="23"/>
      <c r="AF526" s="66"/>
      <c r="AJ526" s="23"/>
      <c r="AM526" s="66"/>
      <c r="BE526" s="66"/>
      <c r="BF526" s="66"/>
      <c r="BG526" s="66"/>
      <c r="BH526" s="66"/>
      <c r="BI526" s="66"/>
    </row>
    <row r="527" spans="8:66" x14ac:dyDescent="0.25">
      <c r="O527" s="23"/>
      <c r="R527" s="66"/>
      <c r="V527" s="23"/>
      <c r="Y527" s="66"/>
      <c r="AC527" s="23"/>
      <c r="AF527" s="66"/>
      <c r="AJ527" s="23"/>
      <c r="AM527" s="66"/>
      <c r="BE527" s="66"/>
      <c r="BF527" s="66"/>
      <c r="BG527" s="66"/>
      <c r="BH527" s="66"/>
      <c r="BI527" s="66"/>
    </row>
    <row r="528" spans="8:66" x14ac:dyDescent="0.25">
      <c r="O528" s="23"/>
      <c r="R528" s="66"/>
      <c r="V528" s="23"/>
      <c r="Y528" s="66"/>
      <c r="AC528" s="23"/>
      <c r="AF528" s="66"/>
      <c r="AJ528" s="23"/>
      <c r="AM528" s="66"/>
      <c r="BE528" s="66"/>
      <c r="BF528" s="66"/>
      <c r="BG528" s="66"/>
      <c r="BH528" s="66"/>
      <c r="BI528" s="66"/>
    </row>
    <row r="529" spans="15:61" x14ac:dyDescent="0.25">
      <c r="O529" s="23"/>
      <c r="R529" s="66"/>
      <c r="V529" s="23"/>
      <c r="Y529" s="66"/>
      <c r="AC529" s="23"/>
      <c r="AF529" s="66"/>
      <c r="AJ529" s="23"/>
      <c r="AM529" s="66"/>
      <c r="BE529" s="66"/>
      <c r="BF529" s="66"/>
      <c r="BG529" s="66"/>
      <c r="BH529" s="66"/>
      <c r="BI529" s="66"/>
    </row>
    <row r="530" spans="15:61" x14ac:dyDescent="0.25">
      <c r="O530" s="23"/>
      <c r="R530" s="66"/>
      <c r="V530" s="23"/>
      <c r="Y530" s="66"/>
      <c r="AC530" s="23"/>
      <c r="AF530" s="66"/>
      <c r="AJ530" s="23"/>
      <c r="AM530" s="66"/>
      <c r="BE530" s="66"/>
      <c r="BF530" s="66"/>
      <c r="BG530" s="66"/>
      <c r="BH530" s="66"/>
      <c r="BI530" s="66"/>
    </row>
    <row r="531" spans="15:61" x14ac:dyDescent="0.25">
      <c r="O531" s="23"/>
      <c r="R531" s="66"/>
      <c r="V531" s="23"/>
      <c r="Y531" s="66"/>
      <c r="AC531" s="23"/>
      <c r="AF531" s="66"/>
      <c r="AJ531" s="23"/>
      <c r="AM531" s="66"/>
      <c r="BE531" s="66"/>
      <c r="BF531" s="66"/>
      <c r="BG531" s="66"/>
      <c r="BH531" s="66"/>
      <c r="BI531" s="66"/>
    </row>
    <row r="532" spans="15:61" x14ac:dyDescent="0.25">
      <c r="O532" s="23"/>
      <c r="R532" s="66"/>
      <c r="V532" s="23"/>
      <c r="Y532" s="66"/>
      <c r="AC532" s="23"/>
      <c r="AF532" s="66"/>
      <c r="AJ532" s="23"/>
      <c r="AM532" s="66"/>
      <c r="BE532" s="66"/>
      <c r="BF532" s="66"/>
      <c r="BG532" s="66"/>
      <c r="BH532" s="66"/>
      <c r="BI532" s="66"/>
    </row>
    <row r="533" spans="15:61" x14ac:dyDescent="0.25">
      <c r="O533" s="23"/>
      <c r="R533" s="66"/>
      <c r="V533" s="23"/>
      <c r="Y533" s="66"/>
      <c r="AC533" s="23"/>
      <c r="AF533" s="66"/>
      <c r="AJ533" s="23"/>
      <c r="AM533" s="66"/>
      <c r="BE533" s="66"/>
      <c r="BF533" s="66"/>
      <c r="BG533" s="66"/>
      <c r="BH533" s="66"/>
      <c r="BI533" s="66"/>
    </row>
    <row r="534" spans="15:61" x14ac:dyDescent="0.25">
      <c r="O534" s="23"/>
      <c r="R534" s="66"/>
      <c r="V534" s="23"/>
      <c r="Y534" s="66"/>
      <c r="AC534" s="23"/>
      <c r="AF534" s="66"/>
      <c r="AJ534" s="23"/>
      <c r="AM534" s="66"/>
      <c r="BE534" s="66"/>
      <c r="BF534" s="66"/>
      <c r="BG534" s="66"/>
      <c r="BH534" s="66"/>
      <c r="BI534" s="66"/>
    </row>
    <row r="535" spans="15:61" x14ac:dyDescent="0.25">
      <c r="O535" s="23"/>
      <c r="R535" s="66"/>
      <c r="V535" s="23"/>
      <c r="Y535" s="66"/>
      <c r="AC535" s="23"/>
      <c r="AF535" s="66"/>
      <c r="AJ535" s="23"/>
      <c r="AM535" s="66"/>
      <c r="BE535" s="66"/>
      <c r="BF535" s="66"/>
      <c r="BG535" s="66"/>
      <c r="BH535" s="66"/>
      <c r="BI535" s="66"/>
    </row>
    <row r="536" spans="15:61" x14ac:dyDescent="0.25">
      <c r="O536" s="23"/>
      <c r="R536" s="66"/>
      <c r="V536" s="23"/>
      <c r="Y536" s="66"/>
      <c r="AC536" s="23"/>
      <c r="AF536" s="66"/>
      <c r="AJ536" s="23"/>
      <c r="AM536" s="66"/>
      <c r="BE536" s="66"/>
      <c r="BF536" s="66"/>
      <c r="BG536" s="66"/>
      <c r="BH536" s="66"/>
      <c r="BI536" s="66"/>
    </row>
    <row r="537" spans="15:61" x14ac:dyDescent="0.25">
      <c r="O537" s="23"/>
      <c r="R537" s="66"/>
      <c r="V537" s="23"/>
      <c r="Y537" s="66"/>
      <c r="AC537" s="23"/>
      <c r="AF537" s="66"/>
      <c r="AJ537" s="23"/>
      <c r="AM537" s="66"/>
      <c r="BE537" s="66"/>
      <c r="BF537" s="66"/>
      <c r="BG537" s="66"/>
      <c r="BH537" s="66"/>
      <c r="BI537" s="66"/>
    </row>
    <row r="538" spans="15:61" x14ac:dyDescent="0.25">
      <c r="O538" s="23"/>
      <c r="R538" s="66"/>
      <c r="V538" s="23"/>
      <c r="Y538" s="66"/>
      <c r="AC538" s="23"/>
      <c r="AF538" s="66"/>
      <c r="AJ538" s="23"/>
      <c r="AM538" s="66"/>
      <c r="BE538" s="66"/>
      <c r="BF538" s="66"/>
      <c r="BG538" s="66"/>
      <c r="BH538" s="66"/>
      <c r="BI538" s="66"/>
    </row>
    <row r="539" spans="15:61" x14ac:dyDescent="0.25">
      <c r="O539" s="23"/>
      <c r="R539" s="66"/>
      <c r="V539" s="23"/>
      <c r="Y539" s="66"/>
      <c r="AC539" s="23"/>
      <c r="AF539" s="66"/>
      <c r="AJ539" s="23"/>
      <c r="AM539" s="66"/>
      <c r="BE539" s="66"/>
      <c r="BF539" s="66"/>
      <c r="BG539" s="66"/>
      <c r="BH539" s="66"/>
      <c r="BI539" s="66"/>
    </row>
    <row r="540" spans="15:61" x14ac:dyDescent="0.25">
      <c r="O540" s="23"/>
      <c r="R540" s="66"/>
      <c r="V540" s="23"/>
      <c r="Y540" s="66"/>
      <c r="AC540" s="23"/>
      <c r="AF540" s="66"/>
      <c r="AJ540" s="23"/>
      <c r="AM540" s="66"/>
      <c r="BE540" s="66"/>
      <c r="BF540" s="66"/>
      <c r="BG540" s="66"/>
      <c r="BH540" s="66"/>
      <c r="BI540" s="66"/>
    </row>
    <row r="541" spans="15:61" x14ac:dyDescent="0.25">
      <c r="O541" s="23"/>
      <c r="R541" s="66"/>
      <c r="V541" s="23"/>
      <c r="Y541" s="66"/>
      <c r="AC541" s="23"/>
      <c r="AF541" s="66"/>
      <c r="AJ541" s="23"/>
      <c r="AM541" s="66"/>
      <c r="BE541" s="66"/>
      <c r="BF541" s="66"/>
      <c r="BG541" s="66"/>
      <c r="BH541" s="66"/>
      <c r="BI541" s="66"/>
    </row>
    <row r="542" spans="15:61" x14ac:dyDescent="0.25">
      <c r="O542" s="23"/>
      <c r="R542" s="66"/>
      <c r="V542" s="23"/>
      <c r="Y542" s="66"/>
      <c r="AC542" s="23"/>
      <c r="AF542" s="66"/>
      <c r="AJ542" s="23"/>
      <c r="AM542" s="66"/>
      <c r="BE542" s="66"/>
      <c r="BF542" s="66"/>
      <c r="BG542" s="66"/>
      <c r="BH542" s="66"/>
      <c r="BI542" s="66"/>
    </row>
    <row r="543" spans="15:61" x14ac:dyDescent="0.25">
      <c r="O543" s="23"/>
      <c r="R543" s="66"/>
      <c r="V543" s="23"/>
      <c r="Y543" s="66"/>
      <c r="AC543" s="23"/>
      <c r="AF543" s="66"/>
      <c r="AJ543" s="23"/>
      <c r="AM543" s="66"/>
      <c r="BE543" s="66"/>
      <c r="BF543" s="66"/>
      <c r="BG543" s="66"/>
      <c r="BH543" s="66"/>
      <c r="BI543" s="66"/>
    </row>
    <row r="544" spans="15:61" x14ac:dyDescent="0.25">
      <c r="O544" s="23"/>
      <c r="R544" s="66"/>
      <c r="V544" s="23"/>
      <c r="Y544" s="66"/>
      <c r="AC544" s="23"/>
      <c r="AF544" s="66"/>
      <c r="AJ544" s="23"/>
      <c r="AM544" s="66"/>
      <c r="BE544" s="66"/>
      <c r="BF544" s="66"/>
      <c r="BG544" s="66"/>
      <c r="BH544" s="66"/>
      <c r="BI544" s="66"/>
    </row>
    <row r="545" spans="15:61" x14ac:dyDescent="0.25">
      <c r="O545" s="23"/>
      <c r="R545" s="66"/>
      <c r="V545" s="23"/>
      <c r="Y545" s="66"/>
      <c r="AC545" s="23"/>
      <c r="AF545" s="66"/>
      <c r="AJ545" s="23"/>
      <c r="AM545" s="66"/>
      <c r="BE545" s="66"/>
      <c r="BF545" s="66"/>
      <c r="BG545" s="66"/>
      <c r="BH545" s="66"/>
      <c r="BI545" s="66"/>
    </row>
    <row r="546" spans="15:61" x14ac:dyDescent="0.25">
      <c r="O546" s="23"/>
      <c r="R546" s="66"/>
      <c r="V546" s="23"/>
      <c r="Y546" s="66"/>
      <c r="AC546" s="23"/>
      <c r="AF546" s="66"/>
      <c r="AJ546" s="23"/>
      <c r="AM546" s="66"/>
      <c r="BE546" s="66"/>
      <c r="BF546" s="66"/>
      <c r="BG546" s="66"/>
      <c r="BH546" s="66"/>
      <c r="BI546" s="66"/>
    </row>
    <row r="547" spans="15:61" x14ac:dyDescent="0.25">
      <c r="O547" s="23"/>
      <c r="R547" s="66"/>
      <c r="V547" s="23"/>
      <c r="Y547" s="66"/>
      <c r="AC547" s="23"/>
      <c r="AF547" s="66"/>
      <c r="AJ547" s="23"/>
      <c r="AM547" s="66"/>
      <c r="BE547" s="66"/>
      <c r="BF547" s="66"/>
      <c r="BG547" s="66"/>
      <c r="BH547" s="66"/>
      <c r="BI547" s="66"/>
    </row>
    <row r="548" spans="15:61" x14ac:dyDescent="0.25">
      <c r="O548" s="23"/>
      <c r="R548" s="66"/>
      <c r="V548" s="23"/>
      <c r="Y548" s="66"/>
      <c r="AC548" s="23"/>
      <c r="AF548" s="66"/>
      <c r="AJ548" s="23"/>
      <c r="AM548" s="66"/>
      <c r="BE548" s="66"/>
      <c r="BF548" s="66"/>
      <c r="BG548" s="66"/>
      <c r="BH548" s="66"/>
      <c r="BI548" s="66"/>
    </row>
    <row r="549" spans="15:61" x14ac:dyDescent="0.25">
      <c r="O549" s="23"/>
      <c r="R549" s="66"/>
      <c r="V549" s="23"/>
      <c r="Y549" s="66"/>
      <c r="AC549" s="23"/>
      <c r="AF549" s="66"/>
      <c r="AJ549" s="23"/>
      <c r="AM549" s="66"/>
      <c r="BE549" s="66"/>
      <c r="BF549" s="66"/>
      <c r="BG549" s="66"/>
      <c r="BH549" s="66"/>
      <c r="BI549" s="66"/>
    </row>
    <row r="550" spans="15:61" x14ac:dyDescent="0.25">
      <c r="O550" s="23"/>
      <c r="R550" s="66"/>
      <c r="V550" s="23"/>
      <c r="Y550" s="66"/>
      <c r="AC550" s="23"/>
      <c r="AF550" s="66"/>
      <c r="AJ550" s="23"/>
      <c r="AM550" s="66"/>
      <c r="BE550" s="66"/>
      <c r="BF550" s="66"/>
      <c r="BG550" s="66"/>
      <c r="BH550" s="66"/>
      <c r="BI550" s="66"/>
    </row>
    <row r="551" spans="15:61" x14ac:dyDescent="0.25">
      <c r="O551" s="23"/>
      <c r="R551" s="66"/>
      <c r="V551" s="23"/>
      <c r="Y551" s="66"/>
      <c r="AC551" s="23"/>
      <c r="AF551" s="66"/>
      <c r="AJ551" s="23"/>
      <c r="AM551" s="66"/>
      <c r="BE551" s="66"/>
      <c r="BF551" s="66"/>
      <c r="BG551" s="66"/>
      <c r="BH551" s="66"/>
      <c r="BI551" s="66"/>
    </row>
    <row r="552" spans="15:61" x14ac:dyDescent="0.25">
      <c r="O552" s="23"/>
      <c r="R552" s="66"/>
      <c r="V552" s="23"/>
      <c r="Y552" s="66"/>
      <c r="AC552" s="23"/>
      <c r="AF552" s="66"/>
      <c r="AJ552" s="23"/>
      <c r="AM552" s="66"/>
      <c r="BE552" s="66"/>
      <c r="BF552" s="66"/>
      <c r="BG552" s="66"/>
      <c r="BH552" s="66"/>
      <c r="BI552" s="66"/>
    </row>
    <row r="553" spans="15:61" x14ac:dyDescent="0.25">
      <c r="O553" s="23"/>
      <c r="R553" s="66"/>
      <c r="V553" s="23"/>
      <c r="Y553" s="66"/>
      <c r="AC553" s="23"/>
      <c r="AF553" s="66"/>
      <c r="AJ553" s="23"/>
      <c r="AM553" s="66"/>
      <c r="BE553" s="66"/>
      <c r="BF553" s="66"/>
      <c r="BG553" s="66"/>
      <c r="BH553" s="66"/>
      <c r="BI553" s="66"/>
    </row>
    <row r="554" spans="15:61" x14ac:dyDescent="0.25">
      <c r="O554" s="23"/>
      <c r="R554" s="66"/>
      <c r="V554" s="23"/>
      <c r="Y554" s="66"/>
      <c r="AC554" s="23"/>
      <c r="AF554" s="66"/>
      <c r="AJ554" s="23"/>
      <c r="AM554" s="66"/>
      <c r="BE554" s="66"/>
      <c r="BF554" s="66"/>
      <c r="BG554" s="66"/>
      <c r="BH554" s="66"/>
      <c r="BI554" s="66"/>
    </row>
    <row r="555" spans="15:61" x14ac:dyDescent="0.25">
      <c r="O555" s="23"/>
      <c r="R555" s="66"/>
      <c r="V555" s="23"/>
      <c r="Y555" s="66"/>
      <c r="AC555" s="23"/>
      <c r="AF555" s="66"/>
      <c r="AJ555" s="23"/>
      <c r="AM555" s="66"/>
      <c r="BE555" s="66"/>
      <c r="BF555" s="66"/>
      <c r="BG555" s="66"/>
      <c r="BH555" s="66"/>
      <c r="BI555" s="66"/>
    </row>
    <row r="556" spans="15:61" x14ac:dyDescent="0.25">
      <c r="O556" s="23"/>
      <c r="R556" s="66"/>
      <c r="V556" s="23"/>
      <c r="Y556" s="66"/>
      <c r="AC556" s="23"/>
      <c r="AF556" s="66"/>
      <c r="AJ556" s="23"/>
      <c r="AM556" s="66"/>
      <c r="BE556" s="66"/>
      <c r="BF556" s="66"/>
      <c r="BG556" s="66"/>
      <c r="BH556" s="66"/>
      <c r="BI556" s="66"/>
    </row>
    <row r="557" spans="15:61" x14ac:dyDescent="0.25">
      <c r="O557" s="23"/>
      <c r="R557" s="66"/>
      <c r="V557" s="23"/>
      <c r="Y557" s="66"/>
      <c r="AC557" s="23"/>
      <c r="AF557" s="66"/>
      <c r="AJ557" s="23"/>
      <c r="AM557" s="66"/>
      <c r="BE557" s="66"/>
      <c r="BF557" s="66"/>
      <c r="BG557" s="66"/>
      <c r="BH557" s="66"/>
      <c r="BI557" s="66"/>
    </row>
    <row r="558" spans="15:61" x14ac:dyDescent="0.25">
      <c r="O558" s="23"/>
      <c r="R558" s="66"/>
      <c r="V558" s="23"/>
      <c r="Y558" s="66"/>
      <c r="AC558" s="23"/>
      <c r="AF558" s="66"/>
      <c r="AJ558" s="23"/>
      <c r="AM558" s="66"/>
      <c r="BE558" s="66"/>
      <c r="BF558" s="66"/>
      <c r="BG558" s="66"/>
      <c r="BH558" s="66"/>
      <c r="BI558" s="66"/>
    </row>
    <row r="559" spans="15:61" x14ac:dyDescent="0.25">
      <c r="O559" s="23"/>
      <c r="R559" s="66"/>
      <c r="V559" s="23"/>
      <c r="Y559" s="66"/>
      <c r="AC559" s="23"/>
      <c r="AF559" s="66"/>
      <c r="AJ559" s="23"/>
      <c r="AM559" s="66"/>
      <c r="BE559" s="66"/>
      <c r="BF559" s="66"/>
      <c r="BG559" s="66"/>
      <c r="BH559" s="66"/>
      <c r="BI559" s="66"/>
    </row>
    <row r="560" spans="15:61" x14ac:dyDescent="0.25">
      <c r="O560" s="23"/>
      <c r="R560" s="66"/>
      <c r="V560" s="23"/>
      <c r="Y560" s="66"/>
      <c r="AC560" s="23"/>
      <c r="AF560" s="66"/>
      <c r="AJ560" s="23"/>
      <c r="AM560" s="66"/>
      <c r="BE560" s="66"/>
      <c r="BF560" s="66"/>
      <c r="BG560" s="66"/>
      <c r="BH560" s="66"/>
      <c r="BI560" s="66"/>
    </row>
    <row r="561" spans="15:61" x14ac:dyDescent="0.25">
      <c r="O561" s="23"/>
      <c r="R561" s="66"/>
      <c r="V561" s="23"/>
      <c r="Y561" s="66"/>
      <c r="AC561" s="23"/>
      <c r="AF561" s="66"/>
      <c r="AJ561" s="23"/>
      <c r="AM561" s="66"/>
      <c r="BE561" s="66"/>
      <c r="BF561" s="66"/>
      <c r="BG561" s="66"/>
      <c r="BH561" s="66"/>
      <c r="BI561" s="66"/>
    </row>
    <row r="562" spans="15:61" x14ac:dyDescent="0.25">
      <c r="O562" s="23"/>
      <c r="R562" s="66"/>
      <c r="V562" s="23"/>
      <c r="Y562" s="66"/>
      <c r="AC562" s="23"/>
      <c r="AF562" s="66"/>
      <c r="AJ562" s="23"/>
      <c r="AM562" s="66"/>
      <c r="BE562" s="66"/>
      <c r="BF562" s="66"/>
      <c r="BG562" s="66"/>
      <c r="BH562" s="66"/>
      <c r="BI562" s="66"/>
    </row>
    <row r="563" spans="15:61" x14ac:dyDescent="0.25">
      <c r="O563" s="23"/>
      <c r="R563" s="66"/>
      <c r="V563" s="23"/>
      <c r="Y563" s="66"/>
      <c r="AC563" s="23"/>
      <c r="AF563" s="66"/>
      <c r="AJ563" s="23"/>
      <c r="AM563" s="66"/>
      <c r="BE563" s="66"/>
      <c r="BF563" s="66"/>
      <c r="BG563" s="66"/>
      <c r="BH563" s="66"/>
      <c r="BI563" s="66"/>
    </row>
    <row r="564" spans="15:61" x14ac:dyDescent="0.25">
      <c r="O564" s="23"/>
      <c r="R564" s="66"/>
      <c r="V564" s="23"/>
      <c r="Y564" s="66"/>
      <c r="AC564" s="23"/>
      <c r="AF564" s="66"/>
      <c r="AJ564" s="23"/>
      <c r="AM564" s="66"/>
      <c r="BE564" s="66"/>
      <c r="BF564" s="66"/>
      <c r="BG564" s="66"/>
      <c r="BH564" s="66"/>
      <c r="BI564" s="66"/>
    </row>
    <row r="565" spans="15:61" x14ac:dyDescent="0.25">
      <c r="O565" s="23"/>
      <c r="R565" s="66"/>
      <c r="V565" s="23"/>
      <c r="Y565" s="66"/>
      <c r="AC565" s="23"/>
      <c r="AF565" s="66"/>
      <c r="AJ565" s="23"/>
      <c r="AM565" s="66"/>
      <c r="BE565" s="66"/>
      <c r="BF565" s="66"/>
      <c r="BG565" s="66"/>
      <c r="BH565" s="66"/>
      <c r="BI565" s="66"/>
    </row>
    <row r="566" spans="15:61" x14ac:dyDescent="0.25">
      <c r="O566" s="23"/>
      <c r="R566" s="66"/>
      <c r="V566" s="23"/>
      <c r="Y566" s="66"/>
      <c r="AC566" s="23"/>
      <c r="AF566" s="66"/>
      <c r="AJ566" s="23"/>
      <c r="AM566" s="66"/>
      <c r="BE566" s="66"/>
      <c r="BF566" s="66"/>
      <c r="BG566" s="66"/>
      <c r="BH566" s="66"/>
      <c r="BI566" s="66"/>
    </row>
    <row r="567" spans="15:61" x14ac:dyDescent="0.25">
      <c r="O567" s="23"/>
      <c r="R567" s="66"/>
      <c r="V567" s="23"/>
      <c r="Y567" s="66"/>
      <c r="AC567" s="23"/>
      <c r="AF567" s="66"/>
      <c r="AJ567" s="23"/>
      <c r="AM567" s="66"/>
      <c r="BE567" s="66"/>
      <c r="BF567" s="66"/>
      <c r="BG567" s="66"/>
      <c r="BH567" s="66"/>
      <c r="BI567" s="66"/>
    </row>
    <row r="568" spans="15:61" x14ac:dyDescent="0.25">
      <c r="O568" s="23"/>
      <c r="R568" s="66"/>
      <c r="V568" s="23"/>
      <c r="Y568" s="66"/>
      <c r="AC568" s="23"/>
      <c r="AF568" s="66"/>
      <c r="AJ568" s="23"/>
      <c r="AM568" s="66"/>
      <c r="BE568" s="66"/>
      <c r="BF568" s="66"/>
      <c r="BG568" s="66"/>
      <c r="BH568" s="66"/>
      <c r="BI568" s="66"/>
    </row>
    <row r="569" spans="15:61" x14ac:dyDescent="0.25">
      <c r="O569" s="23"/>
      <c r="R569" s="66"/>
      <c r="V569" s="23"/>
      <c r="Y569" s="66"/>
      <c r="AC569" s="23"/>
      <c r="AF569" s="66"/>
      <c r="AJ569" s="23"/>
      <c r="AM569" s="66"/>
      <c r="BE569" s="66"/>
      <c r="BF569" s="66"/>
      <c r="BG569" s="66"/>
      <c r="BH569" s="66"/>
      <c r="BI569" s="66"/>
    </row>
    <row r="570" spans="15:61" x14ac:dyDescent="0.25">
      <c r="O570" s="23"/>
      <c r="R570" s="66"/>
      <c r="V570" s="23"/>
      <c r="Y570" s="66"/>
      <c r="AC570" s="23"/>
      <c r="AF570" s="66"/>
      <c r="AJ570" s="23"/>
      <c r="AM570" s="66"/>
      <c r="BE570" s="66"/>
      <c r="BF570" s="66"/>
      <c r="BG570" s="66"/>
      <c r="BH570" s="66"/>
      <c r="BI570" s="66"/>
    </row>
    <row r="571" spans="15:61" x14ac:dyDescent="0.25">
      <c r="O571" s="23"/>
      <c r="R571" s="66"/>
      <c r="V571" s="23"/>
      <c r="Y571" s="66"/>
      <c r="AC571" s="23"/>
      <c r="AF571" s="66"/>
      <c r="AJ571" s="23"/>
      <c r="AM571" s="66"/>
      <c r="BE571" s="66"/>
      <c r="BF571" s="66"/>
      <c r="BG571" s="66"/>
      <c r="BH571" s="66"/>
      <c r="BI571" s="66"/>
    </row>
    <row r="572" spans="15:61" x14ac:dyDescent="0.25">
      <c r="O572" s="23"/>
      <c r="R572" s="66"/>
      <c r="V572" s="23"/>
      <c r="Y572" s="66"/>
      <c r="AC572" s="23"/>
      <c r="AF572" s="66"/>
      <c r="AJ572" s="23"/>
      <c r="AM572" s="66"/>
      <c r="BE572" s="66"/>
      <c r="BF572" s="66"/>
      <c r="BG572" s="66"/>
      <c r="BH572" s="66"/>
      <c r="BI572" s="66"/>
    </row>
    <row r="573" spans="15:61" x14ac:dyDescent="0.25">
      <c r="O573" s="23"/>
      <c r="R573" s="66"/>
      <c r="V573" s="23"/>
      <c r="Y573" s="66"/>
      <c r="AC573" s="23"/>
      <c r="AF573" s="66"/>
      <c r="AJ573" s="23"/>
      <c r="AM573" s="66"/>
      <c r="BE573" s="66"/>
      <c r="BF573" s="66"/>
      <c r="BG573" s="66"/>
      <c r="BH573" s="66"/>
      <c r="BI573" s="66"/>
    </row>
    <row r="574" spans="15:61" x14ac:dyDescent="0.25">
      <c r="O574" s="23"/>
      <c r="R574" s="66"/>
      <c r="V574" s="23"/>
      <c r="Y574" s="66"/>
      <c r="AC574" s="23"/>
      <c r="AF574" s="66"/>
      <c r="AJ574" s="23"/>
      <c r="AM574" s="66"/>
      <c r="BE574" s="66"/>
      <c r="BF574" s="66"/>
      <c r="BG574" s="66"/>
      <c r="BH574" s="66"/>
      <c r="BI574" s="66"/>
    </row>
    <row r="575" spans="15:61" x14ac:dyDescent="0.25">
      <c r="O575" s="23"/>
      <c r="R575" s="66"/>
      <c r="V575" s="23"/>
      <c r="Y575" s="66"/>
      <c r="AC575" s="23"/>
      <c r="AF575" s="66"/>
      <c r="AJ575" s="23"/>
      <c r="AM575" s="66"/>
      <c r="BE575" s="66"/>
      <c r="BF575" s="66"/>
      <c r="BG575" s="66"/>
      <c r="BH575" s="66"/>
      <c r="BI575" s="66"/>
    </row>
    <row r="576" spans="15:61" x14ac:dyDescent="0.25">
      <c r="O576" s="23"/>
      <c r="R576" s="66"/>
      <c r="V576" s="23"/>
      <c r="Y576" s="66"/>
      <c r="AC576" s="23"/>
      <c r="AF576" s="66"/>
      <c r="AJ576" s="23"/>
      <c r="AM576" s="66"/>
      <c r="BE576" s="66"/>
      <c r="BF576" s="66"/>
      <c r="BG576" s="66"/>
      <c r="BH576" s="66"/>
      <c r="BI576" s="66"/>
    </row>
    <row r="577" spans="15:61" x14ac:dyDescent="0.25">
      <c r="O577" s="23"/>
      <c r="R577" s="66"/>
      <c r="V577" s="23"/>
      <c r="Y577" s="66"/>
      <c r="AC577" s="23"/>
      <c r="AF577" s="66"/>
      <c r="AJ577" s="23"/>
      <c r="AM577" s="66"/>
      <c r="BE577" s="66"/>
      <c r="BF577" s="66"/>
      <c r="BG577" s="66"/>
      <c r="BH577" s="66"/>
      <c r="BI577" s="66"/>
    </row>
    <row r="578" spans="15:61" x14ac:dyDescent="0.25">
      <c r="O578" s="23"/>
      <c r="R578" s="66"/>
      <c r="V578" s="23"/>
      <c r="Y578" s="66"/>
      <c r="AC578" s="23"/>
      <c r="AF578" s="66"/>
      <c r="AJ578" s="23"/>
      <c r="AM578" s="66"/>
      <c r="BE578" s="66"/>
      <c r="BF578" s="66"/>
      <c r="BG578" s="66"/>
      <c r="BH578" s="66"/>
      <c r="BI578" s="66"/>
    </row>
    <row r="579" spans="15:61" x14ac:dyDescent="0.25">
      <c r="O579" s="23"/>
      <c r="R579" s="66"/>
      <c r="V579" s="23"/>
      <c r="Y579" s="66"/>
      <c r="AC579" s="23"/>
      <c r="AF579" s="66"/>
      <c r="AJ579" s="23"/>
      <c r="AM579" s="66"/>
      <c r="BE579" s="66"/>
      <c r="BF579" s="66"/>
      <c r="BG579" s="66"/>
      <c r="BH579" s="66"/>
      <c r="BI579" s="66"/>
    </row>
    <row r="580" spans="15:61" x14ac:dyDescent="0.25">
      <c r="O580" s="23"/>
      <c r="R580" s="66"/>
      <c r="V580" s="23"/>
      <c r="Y580" s="66"/>
      <c r="AC580" s="23"/>
      <c r="AF580" s="66"/>
      <c r="AJ580" s="23"/>
      <c r="AM580" s="66"/>
      <c r="BE580" s="66"/>
      <c r="BF580" s="66"/>
      <c r="BG580" s="66"/>
      <c r="BH580" s="66"/>
      <c r="BI580" s="66"/>
    </row>
    <row r="581" spans="15:61" x14ac:dyDescent="0.25">
      <c r="O581" s="23"/>
      <c r="R581" s="66"/>
      <c r="V581" s="23"/>
      <c r="Y581" s="66"/>
      <c r="AC581" s="23"/>
      <c r="AF581" s="66"/>
      <c r="AJ581" s="23"/>
      <c r="AM581" s="66"/>
      <c r="BE581" s="66"/>
      <c r="BF581" s="66"/>
      <c r="BG581" s="66"/>
      <c r="BH581" s="66"/>
      <c r="BI581" s="66"/>
    </row>
    <row r="582" spans="15:61" x14ac:dyDescent="0.25">
      <c r="O582" s="23"/>
      <c r="R582" s="66"/>
      <c r="V582" s="23"/>
      <c r="Y582" s="66"/>
      <c r="AC582" s="23"/>
      <c r="AF582" s="66"/>
      <c r="AJ582" s="23"/>
      <c r="AM582" s="66"/>
      <c r="BE582" s="66"/>
      <c r="BF582" s="66"/>
      <c r="BG582" s="66"/>
      <c r="BH582" s="66"/>
      <c r="BI582" s="66"/>
    </row>
    <row r="583" spans="15:61" x14ac:dyDescent="0.25">
      <c r="O583" s="23"/>
      <c r="R583" s="66"/>
      <c r="V583" s="23"/>
      <c r="Y583" s="66"/>
      <c r="AC583" s="23"/>
      <c r="AF583" s="66"/>
      <c r="AJ583" s="23"/>
      <c r="AM583" s="66"/>
      <c r="BE583" s="66"/>
      <c r="BF583" s="66"/>
      <c r="BG583" s="66"/>
      <c r="BH583" s="66"/>
      <c r="BI583" s="66"/>
    </row>
    <row r="584" spans="15:61" x14ac:dyDescent="0.25">
      <c r="O584" s="23"/>
      <c r="R584" s="66"/>
      <c r="V584" s="23"/>
      <c r="Y584" s="66"/>
      <c r="AC584" s="23"/>
      <c r="AF584" s="66"/>
      <c r="AJ584" s="23"/>
      <c r="AM584" s="66"/>
      <c r="BE584" s="66"/>
      <c r="BF584" s="66"/>
      <c r="BG584" s="66"/>
      <c r="BH584" s="66"/>
      <c r="BI584" s="66"/>
    </row>
    <row r="585" spans="15:61" x14ac:dyDescent="0.25">
      <c r="O585" s="23"/>
      <c r="R585" s="66"/>
      <c r="V585" s="23"/>
      <c r="Y585" s="66"/>
      <c r="AC585" s="23"/>
      <c r="AF585" s="66"/>
      <c r="AJ585" s="23"/>
      <c r="AM585" s="66"/>
      <c r="BE585" s="66"/>
      <c r="BF585" s="66"/>
      <c r="BG585" s="66"/>
      <c r="BH585" s="66"/>
      <c r="BI585" s="66"/>
    </row>
    <row r="586" spans="15:61" x14ac:dyDescent="0.25">
      <c r="O586" s="23"/>
      <c r="R586" s="66"/>
      <c r="V586" s="23"/>
      <c r="Y586" s="66"/>
      <c r="AC586" s="23"/>
      <c r="AF586" s="66"/>
      <c r="AJ586" s="23"/>
      <c r="AM586" s="66"/>
      <c r="BE586" s="66"/>
      <c r="BF586" s="66"/>
      <c r="BG586" s="66"/>
      <c r="BH586" s="66"/>
      <c r="BI586" s="66"/>
    </row>
    <row r="587" spans="15:61" x14ac:dyDescent="0.25">
      <c r="O587" s="23"/>
      <c r="R587" s="66"/>
      <c r="V587" s="23"/>
      <c r="Y587" s="66"/>
      <c r="AC587" s="23"/>
      <c r="AF587" s="66"/>
      <c r="AJ587" s="23"/>
      <c r="AM587" s="66"/>
      <c r="BE587" s="66"/>
      <c r="BF587" s="66"/>
      <c r="BG587" s="66"/>
      <c r="BH587" s="66"/>
      <c r="BI587" s="66"/>
    </row>
    <row r="588" spans="15:61" x14ac:dyDescent="0.25">
      <c r="O588" s="23"/>
      <c r="R588" s="66"/>
      <c r="V588" s="23"/>
      <c r="Y588" s="66"/>
      <c r="AC588" s="23"/>
      <c r="AF588" s="66"/>
      <c r="AJ588" s="23"/>
      <c r="AM588" s="66"/>
      <c r="BE588" s="66"/>
      <c r="BF588" s="66"/>
      <c r="BG588" s="66"/>
      <c r="BH588" s="66"/>
      <c r="BI588" s="66"/>
    </row>
    <row r="589" spans="15:61" x14ac:dyDescent="0.25">
      <c r="O589" s="23"/>
      <c r="R589" s="66"/>
      <c r="V589" s="23"/>
      <c r="Y589" s="66"/>
      <c r="AC589" s="23"/>
      <c r="AF589" s="66"/>
      <c r="AJ589" s="23"/>
      <c r="AM589" s="66"/>
      <c r="BE589" s="66"/>
      <c r="BF589" s="66"/>
      <c r="BG589" s="66"/>
      <c r="BH589" s="66"/>
      <c r="BI589" s="66"/>
    </row>
    <row r="590" spans="15:61" x14ac:dyDescent="0.25">
      <c r="O590" s="23"/>
      <c r="R590" s="66"/>
      <c r="V590" s="23"/>
      <c r="Y590" s="66"/>
      <c r="AC590" s="23"/>
      <c r="AF590" s="66"/>
      <c r="AJ590" s="23"/>
      <c r="AM590" s="66"/>
      <c r="BE590" s="66"/>
      <c r="BF590" s="66"/>
      <c r="BG590" s="66"/>
      <c r="BH590" s="66"/>
      <c r="BI590" s="66"/>
    </row>
    <row r="591" spans="15:61" x14ac:dyDescent="0.25">
      <c r="O591" s="23"/>
      <c r="R591" s="66"/>
      <c r="V591" s="23"/>
      <c r="Y591" s="66"/>
      <c r="AC591" s="23"/>
      <c r="AF591" s="66"/>
      <c r="AJ591" s="23"/>
      <c r="AM591" s="66"/>
      <c r="BE591" s="66"/>
      <c r="BF591" s="66"/>
      <c r="BG591" s="66"/>
      <c r="BH591" s="66"/>
      <c r="BI591" s="66"/>
    </row>
    <row r="592" spans="15:61" x14ac:dyDescent="0.25">
      <c r="O592" s="23"/>
      <c r="R592" s="66"/>
      <c r="V592" s="23"/>
      <c r="Y592" s="66"/>
      <c r="AC592" s="23"/>
      <c r="AF592" s="66"/>
      <c r="AJ592" s="23"/>
      <c r="AM592" s="66"/>
      <c r="BE592" s="66"/>
      <c r="BF592" s="66"/>
      <c r="BG592" s="66"/>
      <c r="BH592" s="66"/>
      <c r="BI592" s="66"/>
    </row>
    <row r="593" spans="15:61" x14ac:dyDescent="0.25">
      <c r="O593" s="23"/>
      <c r="R593" s="66"/>
      <c r="V593" s="23"/>
      <c r="Y593" s="66"/>
      <c r="AC593" s="23"/>
      <c r="AF593" s="66"/>
      <c r="AJ593" s="23"/>
      <c r="AM593" s="66"/>
      <c r="BE593" s="66"/>
      <c r="BF593" s="66"/>
      <c r="BG593" s="66"/>
      <c r="BH593" s="66"/>
      <c r="BI593" s="66"/>
    </row>
    <row r="594" spans="15:61" x14ac:dyDescent="0.25">
      <c r="O594" s="23"/>
      <c r="R594" s="66"/>
      <c r="V594" s="23"/>
      <c r="Y594" s="66"/>
      <c r="AC594" s="23"/>
      <c r="AF594" s="66"/>
      <c r="AJ594" s="23"/>
      <c r="AM594" s="66"/>
      <c r="BE594" s="66"/>
      <c r="BF594" s="66"/>
      <c r="BG594" s="66"/>
      <c r="BH594" s="66"/>
      <c r="BI594" s="66"/>
    </row>
    <row r="595" spans="15:61" x14ac:dyDescent="0.25">
      <c r="O595" s="23"/>
      <c r="R595" s="66"/>
      <c r="V595" s="23"/>
      <c r="Y595" s="66"/>
      <c r="AC595" s="23"/>
      <c r="AF595" s="66"/>
      <c r="AJ595" s="23"/>
      <c r="AM595" s="66"/>
      <c r="BE595" s="66"/>
      <c r="BF595" s="66"/>
      <c r="BG595" s="66"/>
      <c r="BH595" s="66"/>
      <c r="BI595" s="66"/>
    </row>
    <row r="596" spans="15:61" x14ac:dyDescent="0.25">
      <c r="O596" s="23"/>
      <c r="R596" s="66"/>
      <c r="V596" s="23"/>
      <c r="Y596" s="66"/>
      <c r="AC596" s="23"/>
      <c r="AF596" s="66"/>
      <c r="AJ596" s="23"/>
      <c r="AM596" s="66"/>
      <c r="BE596" s="66"/>
      <c r="BF596" s="66"/>
      <c r="BG596" s="66"/>
      <c r="BH596" s="66"/>
      <c r="BI596" s="66"/>
    </row>
    <row r="597" spans="15:61" x14ac:dyDescent="0.25">
      <c r="O597" s="23"/>
      <c r="R597" s="66"/>
      <c r="V597" s="23"/>
      <c r="Y597" s="66"/>
      <c r="AC597" s="23"/>
      <c r="AF597" s="66"/>
      <c r="AJ597" s="23"/>
      <c r="AM597" s="66"/>
      <c r="BE597" s="66"/>
      <c r="BF597" s="66"/>
      <c r="BG597" s="66"/>
      <c r="BH597" s="66"/>
      <c r="BI597" s="66"/>
    </row>
    <row r="598" spans="15:61" x14ac:dyDescent="0.25">
      <c r="O598" s="23"/>
      <c r="R598" s="66"/>
      <c r="V598" s="23"/>
      <c r="Y598" s="66"/>
      <c r="AC598" s="23"/>
      <c r="AF598" s="66"/>
      <c r="AJ598" s="23"/>
      <c r="AM598" s="66"/>
      <c r="BE598" s="66"/>
      <c r="BF598" s="66"/>
      <c r="BG598" s="66"/>
      <c r="BH598" s="66"/>
      <c r="BI598" s="66"/>
    </row>
    <row r="599" spans="15:61" x14ac:dyDescent="0.25">
      <c r="O599" s="23"/>
      <c r="R599" s="66"/>
      <c r="V599" s="23"/>
      <c r="Y599" s="66"/>
      <c r="AC599" s="23"/>
      <c r="AF599" s="66"/>
      <c r="AJ599" s="23"/>
      <c r="AM599" s="66"/>
      <c r="BE599" s="66"/>
      <c r="BF599" s="66"/>
      <c r="BG599" s="66"/>
      <c r="BH599" s="66"/>
      <c r="BI599" s="66"/>
    </row>
    <row r="600" spans="15:61" x14ac:dyDescent="0.25">
      <c r="O600" s="23"/>
      <c r="R600" s="66"/>
      <c r="V600" s="23"/>
      <c r="Y600" s="66"/>
      <c r="AC600" s="23"/>
      <c r="AF600" s="66"/>
      <c r="AJ600" s="23"/>
      <c r="AM600" s="66"/>
      <c r="BE600" s="66"/>
      <c r="BF600" s="66"/>
      <c r="BG600" s="66"/>
      <c r="BH600" s="66"/>
      <c r="BI600" s="66"/>
    </row>
    <row r="601" spans="15:61" x14ac:dyDescent="0.25">
      <c r="O601" s="23"/>
      <c r="R601" s="66"/>
      <c r="V601" s="23"/>
      <c r="Y601" s="66"/>
      <c r="AC601" s="23"/>
      <c r="AF601" s="66"/>
      <c r="AJ601" s="23"/>
      <c r="AM601" s="66"/>
      <c r="BE601" s="66"/>
      <c r="BF601" s="66"/>
      <c r="BG601" s="66"/>
      <c r="BH601" s="66"/>
      <c r="BI601" s="66"/>
    </row>
    <row r="602" spans="15:61" x14ac:dyDescent="0.25">
      <c r="O602" s="23"/>
      <c r="R602" s="66"/>
      <c r="V602" s="23"/>
      <c r="Y602" s="66"/>
      <c r="AC602" s="23"/>
      <c r="AF602" s="66"/>
      <c r="AJ602" s="23"/>
      <c r="AM602" s="66"/>
      <c r="BE602" s="66"/>
      <c r="BF602" s="66"/>
      <c r="BG602" s="66"/>
      <c r="BH602" s="66"/>
      <c r="BI602" s="66"/>
    </row>
    <row r="603" spans="15:61" x14ac:dyDescent="0.25">
      <c r="O603" s="23"/>
      <c r="R603" s="66"/>
      <c r="V603" s="23"/>
      <c r="Y603" s="66"/>
      <c r="AC603" s="23"/>
      <c r="AF603" s="66"/>
      <c r="AJ603" s="23"/>
      <c r="AM603" s="66"/>
      <c r="BE603" s="66"/>
      <c r="BF603" s="66"/>
      <c r="BG603" s="66"/>
      <c r="BH603" s="66"/>
      <c r="BI603" s="66"/>
    </row>
    <row r="604" spans="15:61" x14ac:dyDescent="0.25">
      <c r="O604" s="23"/>
      <c r="R604" s="66"/>
      <c r="V604" s="23"/>
      <c r="Y604" s="66"/>
      <c r="AC604" s="23"/>
      <c r="AF604" s="66"/>
      <c r="AJ604" s="23"/>
      <c r="AM604" s="66"/>
      <c r="BE604" s="66"/>
      <c r="BF604" s="66"/>
      <c r="BG604" s="66"/>
      <c r="BH604" s="66"/>
      <c r="BI604" s="66"/>
    </row>
    <row r="605" spans="15:61" x14ac:dyDescent="0.25">
      <c r="O605" s="23"/>
      <c r="R605" s="66"/>
      <c r="V605" s="23"/>
      <c r="Y605" s="66"/>
      <c r="AC605" s="23"/>
      <c r="AF605" s="66"/>
      <c r="AJ605" s="23"/>
      <c r="AM605" s="66"/>
      <c r="BE605" s="66"/>
      <c r="BF605" s="66"/>
      <c r="BG605" s="66"/>
      <c r="BH605" s="66"/>
      <c r="BI605" s="66"/>
    </row>
    <row r="606" spans="15:61" x14ac:dyDescent="0.25">
      <c r="O606" s="23"/>
      <c r="R606" s="66"/>
      <c r="V606" s="23"/>
      <c r="Y606" s="66"/>
      <c r="AC606" s="23"/>
      <c r="AF606" s="66"/>
      <c r="AJ606" s="23"/>
      <c r="AM606" s="66"/>
      <c r="BE606" s="66"/>
      <c r="BF606" s="66"/>
      <c r="BG606" s="66"/>
      <c r="BH606" s="66"/>
      <c r="BI606" s="66"/>
    </row>
    <row r="607" spans="15:61" x14ac:dyDescent="0.25">
      <c r="O607" s="23"/>
      <c r="R607" s="66"/>
      <c r="V607" s="23"/>
      <c r="Y607" s="66"/>
      <c r="AC607" s="23"/>
      <c r="AF607" s="66"/>
      <c r="AJ607" s="23"/>
      <c r="AM607" s="66"/>
      <c r="BE607" s="66"/>
      <c r="BF607" s="66"/>
      <c r="BG607" s="66"/>
      <c r="BH607" s="66"/>
      <c r="BI607" s="66"/>
    </row>
    <row r="608" spans="15:61" x14ac:dyDescent="0.25">
      <c r="O608" s="23"/>
      <c r="R608" s="66"/>
      <c r="V608" s="23"/>
      <c r="Y608" s="66"/>
      <c r="AC608" s="23"/>
      <c r="AF608" s="66"/>
      <c r="AJ608" s="23"/>
      <c r="AM608" s="66"/>
      <c r="BE608" s="66"/>
      <c r="BF608" s="66"/>
      <c r="BG608" s="66"/>
      <c r="BH608" s="66"/>
      <c r="BI608" s="66"/>
    </row>
    <row r="609" spans="15:61" x14ac:dyDescent="0.25">
      <c r="O609" s="23"/>
      <c r="R609" s="66"/>
      <c r="V609" s="23"/>
      <c r="Y609" s="66"/>
      <c r="AC609" s="23"/>
      <c r="AF609" s="66"/>
      <c r="AJ609" s="23"/>
      <c r="AM609" s="66"/>
      <c r="BE609" s="66"/>
      <c r="BF609" s="66"/>
      <c r="BG609" s="66"/>
      <c r="BH609" s="66"/>
      <c r="BI609" s="66"/>
    </row>
    <row r="610" spans="15:61" x14ac:dyDescent="0.25">
      <c r="O610" s="23"/>
      <c r="R610" s="66"/>
      <c r="V610" s="23"/>
      <c r="Y610" s="66"/>
      <c r="AC610" s="23"/>
      <c r="AF610" s="66"/>
      <c r="AJ610" s="23"/>
      <c r="AM610" s="66"/>
      <c r="BE610" s="66"/>
      <c r="BF610" s="66"/>
      <c r="BG610" s="66"/>
      <c r="BH610" s="66"/>
      <c r="BI610" s="66"/>
    </row>
    <row r="611" spans="15:61" x14ac:dyDescent="0.25">
      <c r="O611" s="23"/>
      <c r="R611" s="66"/>
      <c r="V611" s="23"/>
      <c r="Y611" s="66"/>
      <c r="AC611" s="23"/>
      <c r="AF611" s="66"/>
      <c r="AJ611" s="23"/>
      <c r="AM611" s="66"/>
      <c r="BE611" s="66"/>
      <c r="BF611" s="66"/>
      <c r="BG611" s="66"/>
      <c r="BH611" s="66"/>
      <c r="BI611" s="66"/>
    </row>
    <row r="612" spans="15:61" x14ac:dyDescent="0.25">
      <c r="O612" s="23"/>
      <c r="R612" s="66"/>
      <c r="V612" s="23"/>
      <c r="Y612" s="66"/>
      <c r="AC612" s="23"/>
      <c r="AF612" s="66"/>
      <c r="AJ612" s="23"/>
      <c r="AM612" s="66"/>
      <c r="BE612" s="66"/>
      <c r="BF612" s="66"/>
      <c r="BG612" s="66"/>
      <c r="BH612" s="66"/>
      <c r="BI612" s="66"/>
    </row>
    <row r="613" spans="15:61" x14ac:dyDescent="0.25">
      <c r="O613" s="23"/>
      <c r="R613" s="66"/>
      <c r="V613" s="23"/>
      <c r="Y613" s="66"/>
      <c r="AC613" s="23"/>
      <c r="AF613" s="66"/>
      <c r="AJ613" s="23"/>
      <c r="AM613" s="66"/>
      <c r="BE613" s="66"/>
      <c r="BF613" s="66"/>
      <c r="BG613" s="66"/>
      <c r="BH613" s="66"/>
      <c r="BI613" s="66"/>
    </row>
    <row r="614" spans="15:61" x14ac:dyDescent="0.25">
      <c r="O614" s="23"/>
      <c r="R614" s="66"/>
      <c r="V614" s="23"/>
      <c r="Y614" s="66"/>
      <c r="AC614" s="23"/>
      <c r="AF614" s="66"/>
      <c r="AJ614" s="23"/>
      <c r="AM614" s="66"/>
      <c r="BE614" s="66"/>
      <c r="BF614" s="66"/>
      <c r="BG614" s="66"/>
      <c r="BH614" s="66"/>
      <c r="BI614" s="66"/>
    </row>
    <row r="615" spans="15:61" x14ac:dyDescent="0.25">
      <c r="O615" s="23"/>
      <c r="R615" s="66"/>
      <c r="V615" s="23"/>
      <c r="Y615" s="66"/>
      <c r="AC615" s="23"/>
      <c r="AF615" s="66"/>
      <c r="AJ615" s="23"/>
      <c r="AM615" s="66"/>
      <c r="BE615" s="66"/>
      <c r="BF615" s="66"/>
      <c r="BG615" s="66"/>
      <c r="BH615" s="66"/>
      <c r="BI615" s="66"/>
    </row>
    <row r="616" spans="15:61" x14ac:dyDescent="0.25">
      <c r="O616" s="23"/>
      <c r="R616" s="66"/>
      <c r="V616" s="23"/>
      <c r="Y616" s="66"/>
      <c r="AC616" s="23"/>
      <c r="AF616" s="66"/>
      <c r="AJ616" s="23"/>
      <c r="AM616" s="66"/>
      <c r="BE616" s="66"/>
      <c r="BF616" s="66"/>
      <c r="BG616" s="66"/>
      <c r="BH616" s="66"/>
      <c r="BI616" s="66"/>
    </row>
    <row r="617" spans="15:61" x14ac:dyDescent="0.25">
      <c r="O617" s="23"/>
      <c r="R617" s="66"/>
      <c r="V617" s="23"/>
      <c r="Y617" s="66"/>
      <c r="AC617" s="23"/>
      <c r="AF617" s="66"/>
      <c r="AJ617" s="23"/>
      <c r="AM617" s="66"/>
      <c r="BE617" s="66"/>
      <c r="BF617" s="66"/>
      <c r="BG617" s="66"/>
      <c r="BH617" s="66"/>
      <c r="BI617" s="66"/>
    </row>
    <row r="618" spans="15:61" x14ac:dyDescent="0.25">
      <c r="O618" s="23"/>
      <c r="R618" s="66"/>
      <c r="V618" s="23"/>
      <c r="Y618" s="66"/>
      <c r="AC618" s="23"/>
      <c r="AF618" s="66"/>
      <c r="AJ618" s="23"/>
      <c r="AM618" s="66"/>
      <c r="BE618" s="66"/>
      <c r="BF618" s="66"/>
      <c r="BG618" s="66"/>
      <c r="BH618" s="66"/>
      <c r="BI618" s="66"/>
    </row>
    <row r="619" spans="15:61" x14ac:dyDescent="0.25">
      <c r="O619" s="23"/>
      <c r="R619" s="66"/>
      <c r="V619" s="23"/>
      <c r="Y619" s="66"/>
      <c r="AC619" s="23"/>
      <c r="AF619" s="66"/>
      <c r="AJ619" s="23"/>
      <c r="AM619" s="66"/>
      <c r="BE619" s="66"/>
      <c r="BF619" s="66"/>
      <c r="BG619" s="66"/>
      <c r="BH619" s="66"/>
      <c r="BI619" s="66"/>
    </row>
    <row r="620" spans="15:61" x14ac:dyDescent="0.25">
      <c r="O620" s="23"/>
      <c r="R620" s="66"/>
      <c r="V620" s="23"/>
      <c r="Y620" s="66"/>
      <c r="AC620" s="23"/>
      <c r="AF620" s="66"/>
      <c r="AJ620" s="23"/>
      <c r="AM620" s="66"/>
      <c r="BE620" s="66"/>
      <c r="BF620" s="66"/>
      <c r="BG620" s="66"/>
      <c r="BH620" s="66"/>
      <c r="BI620" s="66"/>
    </row>
    <row r="621" spans="15:61" x14ac:dyDescent="0.25">
      <c r="O621" s="23"/>
      <c r="R621" s="66"/>
      <c r="V621" s="23"/>
      <c r="Y621" s="66"/>
      <c r="AC621" s="23"/>
      <c r="AF621" s="66"/>
      <c r="AJ621" s="23"/>
      <c r="AM621" s="66"/>
      <c r="BE621" s="66"/>
      <c r="BF621" s="66"/>
      <c r="BG621" s="66"/>
      <c r="BH621" s="66"/>
      <c r="BI621" s="66"/>
    </row>
    <row r="622" spans="15:61" x14ac:dyDescent="0.25">
      <c r="O622" s="23"/>
      <c r="R622" s="66"/>
      <c r="V622" s="23"/>
      <c r="Y622" s="66"/>
      <c r="AC622" s="23"/>
      <c r="AF622" s="66"/>
      <c r="AJ622" s="23"/>
      <c r="AM622" s="66"/>
      <c r="BE622" s="66"/>
      <c r="BF622" s="66"/>
      <c r="BG622" s="66"/>
      <c r="BH622" s="66"/>
      <c r="BI622" s="66"/>
    </row>
    <row r="623" spans="15:61" x14ac:dyDescent="0.25">
      <c r="O623" s="23"/>
      <c r="R623" s="66"/>
      <c r="V623" s="23"/>
      <c r="Y623" s="66"/>
      <c r="AC623" s="23"/>
      <c r="AF623" s="66"/>
      <c r="AJ623" s="23"/>
      <c r="AM623" s="66"/>
      <c r="BE623" s="66"/>
      <c r="BF623" s="66"/>
      <c r="BG623" s="66"/>
      <c r="BH623" s="66"/>
      <c r="BI623" s="66"/>
    </row>
    <row r="624" spans="15:61" x14ac:dyDescent="0.25">
      <c r="O624" s="23"/>
      <c r="R624" s="66"/>
      <c r="V624" s="23"/>
      <c r="Y624" s="66"/>
      <c r="AC624" s="23"/>
      <c r="AF624" s="66"/>
      <c r="AJ624" s="23"/>
      <c r="AM624" s="66"/>
      <c r="BE624" s="66"/>
      <c r="BF624" s="66"/>
      <c r="BG624" s="66"/>
      <c r="BH624" s="66"/>
      <c r="BI624" s="66"/>
    </row>
    <row r="625" spans="15:61" x14ac:dyDescent="0.25">
      <c r="O625" s="23"/>
      <c r="R625" s="66"/>
      <c r="V625" s="23"/>
      <c r="Y625" s="66"/>
      <c r="AC625" s="23"/>
      <c r="AF625" s="66"/>
      <c r="AJ625" s="23"/>
      <c r="AM625" s="66"/>
      <c r="BE625" s="66"/>
      <c r="BF625" s="66"/>
      <c r="BG625" s="66"/>
      <c r="BH625" s="66"/>
      <c r="BI625" s="66"/>
    </row>
    <row r="626" spans="15:61" x14ac:dyDescent="0.25">
      <c r="O626" s="23"/>
      <c r="R626" s="66"/>
      <c r="V626" s="23"/>
      <c r="Y626" s="66"/>
      <c r="AC626" s="23"/>
      <c r="AF626" s="66"/>
      <c r="AJ626" s="23"/>
      <c r="AM626" s="66"/>
      <c r="BE626" s="66"/>
      <c r="BF626" s="66"/>
      <c r="BG626" s="66"/>
      <c r="BH626" s="66"/>
      <c r="BI626" s="66"/>
    </row>
    <row r="627" spans="15:61" x14ac:dyDescent="0.25">
      <c r="O627" s="23"/>
      <c r="R627" s="66"/>
      <c r="V627" s="23"/>
      <c r="Y627" s="66"/>
      <c r="AC627" s="23"/>
      <c r="AF627" s="66"/>
      <c r="AJ627" s="23"/>
      <c r="AM627" s="66"/>
      <c r="BE627" s="66"/>
      <c r="BF627" s="66"/>
      <c r="BG627" s="66"/>
      <c r="BH627" s="66"/>
      <c r="BI627" s="66"/>
    </row>
    <row r="628" spans="15:61" x14ac:dyDescent="0.25">
      <c r="O628" s="23"/>
      <c r="R628" s="66"/>
      <c r="V628" s="23"/>
      <c r="Y628" s="66"/>
      <c r="AC628" s="23"/>
      <c r="AF628" s="66"/>
      <c r="AJ628" s="23"/>
      <c r="AM628" s="66"/>
      <c r="BE628" s="66"/>
      <c r="BF628" s="66"/>
      <c r="BG628" s="66"/>
      <c r="BH628" s="66"/>
      <c r="BI628" s="66"/>
    </row>
    <row r="629" spans="15:61" x14ac:dyDescent="0.25">
      <c r="O629" s="23"/>
      <c r="R629" s="66"/>
      <c r="V629" s="23"/>
      <c r="Y629" s="66"/>
      <c r="AC629" s="23"/>
      <c r="AF629" s="66"/>
      <c r="AJ629" s="23"/>
      <c r="AM629" s="66"/>
      <c r="BE629" s="66"/>
      <c r="BF629" s="66"/>
      <c r="BG629" s="66"/>
      <c r="BH629" s="66"/>
      <c r="BI629" s="66"/>
    </row>
    <row r="630" spans="15:61" x14ac:dyDescent="0.25">
      <c r="O630" s="23"/>
      <c r="R630" s="66"/>
      <c r="V630" s="23"/>
      <c r="Y630" s="66"/>
      <c r="AC630" s="23"/>
      <c r="AF630" s="66"/>
      <c r="AJ630" s="23"/>
      <c r="AM630" s="66"/>
      <c r="BE630" s="66"/>
      <c r="BF630" s="66"/>
      <c r="BG630" s="66"/>
      <c r="BH630" s="66"/>
      <c r="BI630" s="66"/>
    </row>
    <row r="631" spans="15:61" x14ac:dyDescent="0.25">
      <c r="O631" s="23"/>
      <c r="R631" s="66"/>
      <c r="V631" s="23"/>
      <c r="Y631" s="66"/>
      <c r="AC631" s="23"/>
      <c r="AF631" s="66"/>
      <c r="AJ631" s="23"/>
      <c r="AM631" s="66"/>
      <c r="BE631" s="66"/>
      <c r="BF631" s="66"/>
      <c r="BG631" s="66"/>
      <c r="BH631" s="66"/>
      <c r="BI631" s="66"/>
    </row>
    <row r="632" spans="15:61" x14ac:dyDescent="0.25">
      <c r="O632" s="23"/>
      <c r="R632" s="66"/>
      <c r="V632" s="23"/>
      <c r="Y632" s="66"/>
      <c r="AC632" s="23"/>
      <c r="AF632" s="66"/>
      <c r="AJ632" s="23"/>
      <c r="AM632" s="66"/>
      <c r="BE632" s="66"/>
      <c r="BF632" s="66"/>
      <c r="BG632" s="66"/>
      <c r="BH632" s="66"/>
      <c r="BI632" s="66"/>
    </row>
    <row r="633" spans="15:61" x14ac:dyDescent="0.25">
      <c r="O633" s="23"/>
      <c r="R633" s="66"/>
      <c r="V633" s="23"/>
      <c r="Y633" s="66"/>
      <c r="AC633" s="23"/>
      <c r="AF633" s="66"/>
      <c r="AJ633" s="23"/>
      <c r="AM633" s="66"/>
      <c r="BE633" s="66"/>
      <c r="BF633" s="66"/>
      <c r="BG633" s="66"/>
      <c r="BH633" s="66"/>
      <c r="BI633" s="66"/>
    </row>
    <row r="634" spans="15:61" x14ac:dyDescent="0.25">
      <c r="O634" s="23"/>
      <c r="R634" s="66"/>
      <c r="V634" s="23"/>
      <c r="Y634" s="66"/>
      <c r="AC634" s="23"/>
      <c r="AF634" s="66"/>
      <c r="AJ634" s="23"/>
      <c r="AM634" s="66"/>
      <c r="BE634" s="66"/>
      <c r="BF634" s="66"/>
      <c r="BG634" s="66"/>
      <c r="BH634" s="66"/>
      <c r="BI634" s="66"/>
    </row>
    <row r="635" spans="15:61" x14ac:dyDescent="0.25">
      <c r="O635" s="23"/>
      <c r="R635" s="66"/>
      <c r="V635" s="23"/>
      <c r="Y635" s="66"/>
      <c r="AC635" s="23"/>
      <c r="AF635" s="66"/>
      <c r="AJ635" s="23"/>
      <c r="AM635" s="66"/>
      <c r="BE635" s="66"/>
      <c r="BF635" s="66"/>
      <c r="BG635" s="66"/>
      <c r="BH635" s="66"/>
      <c r="BI635" s="66"/>
    </row>
    <row r="636" spans="15:61" x14ac:dyDescent="0.25">
      <c r="O636" s="23"/>
      <c r="R636" s="66"/>
      <c r="V636" s="23"/>
      <c r="Y636" s="66"/>
      <c r="AC636" s="23"/>
      <c r="AF636" s="66"/>
      <c r="AJ636" s="23"/>
      <c r="AM636" s="66"/>
      <c r="BE636" s="66"/>
      <c r="BF636" s="66"/>
      <c r="BG636" s="66"/>
      <c r="BH636" s="66"/>
      <c r="BI636" s="66"/>
    </row>
    <row r="637" spans="15:61" x14ac:dyDescent="0.25">
      <c r="O637" s="23"/>
      <c r="R637" s="66"/>
      <c r="V637" s="23"/>
      <c r="Y637" s="66"/>
      <c r="AC637" s="23"/>
      <c r="AF637" s="66"/>
      <c r="AJ637" s="23"/>
      <c r="AM637" s="66"/>
      <c r="BE637" s="66"/>
      <c r="BF637" s="66"/>
      <c r="BG637" s="66"/>
      <c r="BH637" s="66"/>
      <c r="BI637" s="66"/>
    </row>
    <row r="638" spans="15:61" x14ac:dyDescent="0.25">
      <c r="O638" s="23"/>
      <c r="R638" s="66"/>
      <c r="V638" s="23"/>
      <c r="Y638" s="66"/>
      <c r="AC638" s="23"/>
      <c r="AF638" s="66"/>
      <c r="AJ638" s="23"/>
      <c r="AM638" s="66"/>
      <c r="BE638" s="66"/>
      <c r="BF638" s="66"/>
      <c r="BG638" s="66"/>
      <c r="BH638" s="66"/>
      <c r="BI638" s="66"/>
    </row>
    <row r="639" spans="15:61" x14ac:dyDescent="0.25">
      <c r="O639" s="23"/>
      <c r="R639" s="66"/>
      <c r="V639" s="23"/>
      <c r="Y639" s="66"/>
      <c r="AC639" s="23"/>
      <c r="AF639" s="66"/>
      <c r="AJ639" s="23"/>
      <c r="AM639" s="66"/>
      <c r="BE639" s="66"/>
      <c r="BF639" s="66"/>
      <c r="BG639" s="66"/>
      <c r="BH639" s="66"/>
      <c r="BI639" s="66"/>
    </row>
    <row r="640" spans="15:61" x14ac:dyDescent="0.25">
      <c r="O640" s="23"/>
      <c r="R640" s="66"/>
      <c r="V640" s="23"/>
      <c r="Y640" s="66"/>
      <c r="AC640" s="23"/>
      <c r="AF640" s="66"/>
      <c r="AJ640" s="23"/>
      <c r="AM640" s="66"/>
      <c r="BE640" s="66"/>
      <c r="BF640" s="66"/>
      <c r="BG640" s="66"/>
      <c r="BH640" s="66"/>
      <c r="BI640" s="66"/>
    </row>
    <row r="641" spans="15:61" x14ac:dyDescent="0.25">
      <c r="O641" s="23"/>
      <c r="R641" s="66"/>
      <c r="V641" s="23"/>
      <c r="Y641" s="66"/>
      <c r="AC641" s="23"/>
      <c r="AF641" s="66"/>
      <c r="AJ641" s="23"/>
      <c r="AM641" s="66"/>
      <c r="BE641" s="66"/>
      <c r="BF641" s="66"/>
      <c r="BG641" s="66"/>
      <c r="BH641" s="66"/>
      <c r="BI641" s="66"/>
    </row>
    <row r="642" spans="15:61" x14ac:dyDescent="0.25">
      <c r="O642" s="23"/>
      <c r="R642" s="66"/>
      <c r="V642" s="23"/>
      <c r="Y642" s="66"/>
      <c r="AC642" s="23"/>
      <c r="AF642" s="66"/>
      <c r="AJ642" s="23"/>
      <c r="AM642" s="66"/>
      <c r="BE642" s="66"/>
      <c r="BF642" s="66"/>
      <c r="BG642" s="66"/>
      <c r="BH642" s="66"/>
      <c r="BI642" s="66"/>
    </row>
    <row r="643" spans="15:61" x14ac:dyDescent="0.25">
      <c r="O643" s="23"/>
      <c r="R643" s="66"/>
      <c r="V643" s="23"/>
      <c r="Y643" s="66"/>
      <c r="AC643" s="23"/>
      <c r="AF643" s="66"/>
      <c r="AJ643" s="23"/>
      <c r="AM643" s="66"/>
      <c r="BE643" s="66"/>
      <c r="BF643" s="66"/>
      <c r="BG643" s="66"/>
      <c r="BH643" s="66"/>
      <c r="BI643" s="66"/>
    </row>
    <row r="644" spans="15:61" x14ac:dyDescent="0.25">
      <c r="O644" s="23"/>
      <c r="R644" s="66"/>
      <c r="V644" s="23"/>
      <c r="Y644" s="66"/>
      <c r="AC644" s="23"/>
      <c r="AF644" s="66"/>
      <c r="AJ644" s="23"/>
      <c r="AM644" s="66"/>
      <c r="BE644" s="66"/>
      <c r="BF644" s="66"/>
      <c r="BG644" s="66"/>
      <c r="BH644" s="66"/>
      <c r="BI644" s="66"/>
    </row>
    <row r="645" spans="15:61" x14ac:dyDescent="0.25">
      <c r="O645" s="23"/>
      <c r="R645" s="66"/>
      <c r="V645" s="23"/>
      <c r="Y645" s="66"/>
      <c r="AC645" s="23"/>
      <c r="AF645" s="66"/>
      <c r="AJ645" s="23"/>
      <c r="AM645" s="66"/>
      <c r="BE645" s="66"/>
      <c r="BF645" s="66"/>
      <c r="BG645" s="66"/>
      <c r="BH645" s="66"/>
      <c r="BI645" s="66"/>
    </row>
    <row r="646" spans="15:61" x14ac:dyDescent="0.25">
      <c r="O646" s="23"/>
      <c r="R646" s="66"/>
      <c r="V646" s="23"/>
      <c r="Y646" s="66"/>
      <c r="AC646" s="23"/>
      <c r="AF646" s="66"/>
      <c r="AJ646" s="23"/>
      <c r="AM646" s="66"/>
      <c r="BE646" s="66"/>
      <c r="BF646" s="66"/>
      <c r="BG646" s="66"/>
      <c r="BH646" s="66"/>
      <c r="BI646" s="66"/>
    </row>
    <row r="647" spans="15:61" x14ac:dyDescent="0.25">
      <c r="O647" s="23"/>
      <c r="R647" s="66"/>
      <c r="V647" s="23"/>
      <c r="Y647" s="66"/>
      <c r="AC647" s="23"/>
      <c r="AF647" s="66"/>
      <c r="AJ647" s="23"/>
      <c r="AM647" s="66"/>
      <c r="BE647" s="66"/>
      <c r="BF647" s="66"/>
      <c r="BG647" s="66"/>
      <c r="BH647" s="66"/>
      <c r="BI647" s="66"/>
    </row>
    <row r="648" spans="15:61" x14ac:dyDescent="0.25">
      <c r="O648" s="23"/>
      <c r="R648" s="66"/>
      <c r="V648" s="23"/>
      <c r="Y648" s="66"/>
      <c r="AC648" s="23"/>
      <c r="AF648" s="66"/>
      <c r="AJ648" s="23"/>
      <c r="AM648" s="66"/>
      <c r="BE648" s="66"/>
      <c r="BF648" s="66"/>
      <c r="BG648" s="66"/>
      <c r="BH648" s="66"/>
      <c r="BI648" s="66"/>
    </row>
    <row r="649" spans="15:61" x14ac:dyDescent="0.25">
      <c r="O649" s="23"/>
      <c r="R649" s="66"/>
      <c r="V649" s="23"/>
      <c r="Y649" s="66"/>
      <c r="AC649" s="23"/>
      <c r="AF649" s="66"/>
      <c r="AJ649" s="23"/>
      <c r="AM649" s="66"/>
      <c r="BE649" s="66"/>
      <c r="BF649" s="66"/>
      <c r="BG649" s="66"/>
      <c r="BH649" s="66"/>
      <c r="BI649" s="66"/>
    </row>
    <row r="650" spans="15:61" x14ac:dyDescent="0.25">
      <c r="O650" s="23"/>
      <c r="R650" s="66"/>
      <c r="V650" s="23"/>
      <c r="Y650" s="66"/>
      <c r="AC650" s="23"/>
      <c r="AF650" s="66"/>
      <c r="AJ650" s="23"/>
      <c r="AM650" s="66"/>
      <c r="BE650" s="66"/>
      <c r="BF650" s="66"/>
      <c r="BG650" s="66"/>
      <c r="BH650" s="66"/>
      <c r="BI650" s="66"/>
    </row>
    <row r="651" spans="15:61" x14ac:dyDescent="0.25">
      <c r="O651" s="23"/>
      <c r="R651" s="66"/>
      <c r="V651" s="23"/>
      <c r="Y651" s="66"/>
      <c r="AC651" s="23"/>
      <c r="AF651" s="66"/>
      <c r="AJ651" s="23"/>
      <c r="AM651" s="66"/>
      <c r="BE651" s="66"/>
      <c r="BF651" s="66"/>
      <c r="BG651" s="66"/>
      <c r="BH651" s="66"/>
      <c r="BI651" s="66"/>
    </row>
    <row r="652" spans="15:61" x14ac:dyDescent="0.25">
      <c r="O652" s="23"/>
      <c r="R652" s="66"/>
      <c r="V652" s="23"/>
      <c r="Y652" s="66"/>
      <c r="AC652" s="23"/>
      <c r="AF652" s="66"/>
      <c r="AJ652" s="23"/>
      <c r="AM652" s="66"/>
      <c r="BE652" s="66"/>
      <c r="BF652" s="66"/>
      <c r="BG652" s="66"/>
      <c r="BH652" s="66"/>
      <c r="BI652" s="66"/>
    </row>
    <row r="653" spans="15:61" x14ac:dyDescent="0.25">
      <c r="O653" s="23"/>
      <c r="R653" s="66"/>
      <c r="V653" s="23"/>
      <c r="Y653" s="66"/>
      <c r="AC653" s="23"/>
      <c r="AF653" s="66"/>
      <c r="AJ653" s="23"/>
      <c r="AM653" s="66"/>
      <c r="BE653" s="66"/>
      <c r="BF653" s="66"/>
      <c r="BG653" s="66"/>
      <c r="BH653" s="66"/>
      <c r="BI653" s="66"/>
    </row>
    <row r="654" spans="15:61" x14ac:dyDescent="0.25">
      <c r="O654" s="23"/>
      <c r="R654" s="66"/>
      <c r="V654" s="23"/>
      <c r="Y654" s="66"/>
      <c r="AC654" s="23"/>
      <c r="AF654" s="66"/>
      <c r="AJ654" s="23"/>
      <c r="AM654" s="66"/>
      <c r="BE654" s="66"/>
      <c r="BF654" s="66"/>
      <c r="BG654" s="66"/>
      <c r="BH654" s="66"/>
      <c r="BI654" s="66"/>
    </row>
    <row r="655" spans="15:61" x14ac:dyDescent="0.25">
      <c r="O655" s="23"/>
      <c r="R655" s="66"/>
      <c r="V655" s="23"/>
      <c r="Y655" s="66"/>
      <c r="AC655" s="23"/>
      <c r="AF655" s="66"/>
      <c r="AJ655" s="23"/>
      <c r="AM655" s="66"/>
      <c r="BE655" s="66"/>
      <c r="BF655" s="66"/>
      <c r="BG655" s="66"/>
      <c r="BH655" s="66"/>
      <c r="BI655" s="66"/>
    </row>
    <row r="656" spans="15:61" x14ac:dyDescent="0.25">
      <c r="O656" s="23"/>
      <c r="R656" s="66"/>
      <c r="V656" s="23"/>
      <c r="Y656" s="66"/>
      <c r="AC656" s="23"/>
      <c r="AF656" s="66"/>
      <c r="AJ656" s="23"/>
      <c r="AM656" s="66"/>
      <c r="BE656" s="66"/>
      <c r="BF656" s="66"/>
      <c r="BG656" s="66"/>
      <c r="BH656" s="66"/>
      <c r="BI656" s="66"/>
    </row>
    <row r="657" spans="15:61" x14ac:dyDescent="0.25">
      <c r="O657" s="23"/>
      <c r="R657" s="66"/>
      <c r="V657" s="23"/>
      <c r="Y657" s="66"/>
      <c r="AC657" s="23"/>
      <c r="AF657" s="66"/>
      <c r="AJ657" s="23"/>
      <c r="AM657" s="66"/>
      <c r="BE657" s="66"/>
      <c r="BF657" s="66"/>
      <c r="BG657" s="66"/>
      <c r="BH657" s="66"/>
      <c r="BI657" s="66"/>
    </row>
    <row r="658" spans="15:61" x14ac:dyDescent="0.25">
      <c r="O658" s="23"/>
      <c r="R658" s="66"/>
      <c r="V658" s="23"/>
      <c r="Y658" s="66"/>
      <c r="AC658" s="23"/>
      <c r="AF658" s="66"/>
      <c r="AJ658" s="23"/>
      <c r="AM658" s="66"/>
      <c r="BE658" s="66"/>
      <c r="BF658" s="66"/>
      <c r="BG658" s="66"/>
      <c r="BH658" s="66"/>
      <c r="BI658" s="66"/>
    </row>
    <row r="659" spans="15:61" x14ac:dyDescent="0.25">
      <c r="O659" s="23"/>
      <c r="R659" s="66"/>
      <c r="V659" s="23"/>
      <c r="Y659" s="66"/>
      <c r="AC659" s="23"/>
      <c r="AF659" s="66"/>
      <c r="AJ659" s="23"/>
      <c r="AM659" s="66"/>
      <c r="BE659" s="66"/>
      <c r="BF659" s="66"/>
      <c r="BG659" s="66"/>
      <c r="BH659" s="66"/>
      <c r="BI659" s="66"/>
    </row>
    <row r="660" spans="15:61" x14ac:dyDescent="0.25">
      <c r="O660" s="23"/>
      <c r="R660" s="66"/>
      <c r="V660" s="23"/>
      <c r="Y660" s="66"/>
      <c r="AC660" s="23"/>
      <c r="AF660" s="66"/>
      <c r="AJ660" s="23"/>
      <c r="AM660" s="66"/>
      <c r="BE660" s="66"/>
      <c r="BF660" s="66"/>
      <c r="BG660" s="66"/>
      <c r="BH660" s="66"/>
      <c r="BI660" s="66"/>
    </row>
    <row r="661" spans="15:61" x14ac:dyDescent="0.25">
      <c r="O661" s="23"/>
      <c r="R661" s="66"/>
      <c r="V661" s="23"/>
      <c r="Y661" s="66"/>
      <c r="AC661" s="23"/>
      <c r="AF661" s="66"/>
      <c r="AJ661" s="23"/>
      <c r="AM661" s="66"/>
      <c r="BE661" s="66"/>
      <c r="BF661" s="66"/>
      <c r="BG661" s="66"/>
      <c r="BH661" s="66"/>
      <c r="BI661" s="66"/>
    </row>
    <row r="662" spans="15:61" x14ac:dyDescent="0.25">
      <c r="O662" s="23"/>
      <c r="R662" s="66"/>
      <c r="V662" s="23"/>
      <c r="Y662" s="66"/>
      <c r="AC662" s="23"/>
      <c r="AF662" s="66"/>
      <c r="AJ662" s="23"/>
      <c r="AM662" s="66"/>
      <c r="BE662" s="66"/>
      <c r="BF662" s="66"/>
      <c r="BG662" s="66"/>
      <c r="BH662" s="66"/>
      <c r="BI662" s="66"/>
    </row>
    <row r="663" spans="15:61" x14ac:dyDescent="0.25">
      <c r="O663" s="23"/>
      <c r="R663" s="66"/>
      <c r="V663" s="23"/>
      <c r="Y663" s="66"/>
      <c r="AC663" s="23"/>
      <c r="AF663" s="66"/>
      <c r="AJ663" s="23"/>
      <c r="AM663" s="66"/>
      <c r="BE663" s="66"/>
      <c r="BF663" s="66"/>
      <c r="BG663" s="66"/>
      <c r="BH663" s="66"/>
      <c r="BI663" s="66"/>
    </row>
    <row r="664" spans="15:61" x14ac:dyDescent="0.25">
      <c r="O664" s="23"/>
      <c r="R664" s="66"/>
      <c r="V664" s="23"/>
      <c r="Y664" s="66"/>
      <c r="AC664" s="23"/>
      <c r="AF664" s="66"/>
      <c r="AJ664" s="23"/>
      <c r="AM664" s="66"/>
      <c r="BE664" s="66"/>
      <c r="BF664" s="66"/>
      <c r="BG664" s="66"/>
      <c r="BH664" s="66"/>
      <c r="BI664" s="66"/>
    </row>
    <row r="665" spans="15:61" x14ac:dyDescent="0.25">
      <c r="O665" s="23"/>
      <c r="R665" s="66"/>
      <c r="V665" s="23"/>
      <c r="Y665" s="66"/>
      <c r="AC665" s="23"/>
      <c r="AF665" s="66"/>
      <c r="AJ665" s="23"/>
      <c r="AM665" s="66"/>
      <c r="BE665" s="66"/>
      <c r="BF665" s="66"/>
      <c r="BG665" s="66"/>
      <c r="BH665" s="66"/>
      <c r="BI665" s="66"/>
    </row>
    <row r="666" spans="15:61" x14ac:dyDescent="0.25">
      <c r="O666" s="23"/>
      <c r="R666" s="66"/>
      <c r="V666" s="23"/>
      <c r="Y666" s="66"/>
      <c r="AC666" s="23"/>
      <c r="AF666" s="66"/>
      <c r="AJ666" s="23"/>
      <c r="AM666" s="66"/>
      <c r="BE666" s="66"/>
      <c r="BF666" s="66"/>
      <c r="BG666" s="66"/>
      <c r="BH666" s="66"/>
      <c r="BI666" s="66"/>
    </row>
    <row r="667" spans="15:61" x14ac:dyDescent="0.25">
      <c r="O667" s="23"/>
      <c r="R667" s="66"/>
      <c r="V667" s="23"/>
      <c r="Y667" s="66"/>
      <c r="AC667" s="23"/>
      <c r="AF667" s="66"/>
      <c r="AJ667" s="23"/>
      <c r="AM667" s="66"/>
      <c r="BE667" s="66"/>
      <c r="BF667" s="66"/>
      <c r="BG667" s="66"/>
      <c r="BH667" s="66"/>
      <c r="BI667" s="66"/>
    </row>
    <row r="668" spans="15:61" x14ac:dyDescent="0.25">
      <c r="O668" s="23"/>
      <c r="R668" s="66"/>
      <c r="V668" s="23"/>
      <c r="Y668" s="66"/>
      <c r="AC668" s="23"/>
      <c r="AF668" s="66"/>
      <c r="AJ668" s="23"/>
      <c r="AM668" s="66"/>
      <c r="BE668" s="66"/>
      <c r="BF668" s="66"/>
      <c r="BG668" s="66"/>
      <c r="BH668" s="66"/>
      <c r="BI668" s="66"/>
    </row>
    <row r="669" spans="15:61" x14ac:dyDescent="0.25">
      <c r="O669" s="23"/>
      <c r="R669" s="66"/>
      <c r="V669" s="23"/>
      <c r="Y669" s="66"/>
      <c r="AC669" s="23"/>
      <c r="AF669" s="66"/>
      <c r="AJ669" s="23"/>
      <c r="AM669" s="66"/>
      <c r="BE669" s="66"/>
      <c r="BF669" s="66"/>
      <c r="BG669" s="66"/>
      <c r="BH669" s="66"/>
      <c r="BI669" s="66"/>
    </row>
    <row r="670" spans="15:61" x14ac:dyDescent="0.25">
      <c r="O670" s="23"/>
      <c r="R670" s="66"/>
      <c r="V670" s="23"/>
      <c r="Y670" s="66"/>
      <c r="AC670" s="23"/>
      <c r="AF670" s="66"/>
      <c r="AJ670" s="23"/>
      <c r="AM670" s="66"/>
      <c r="BE670" s="66"/>
      <c r="BF670" s="66"/>
      <c r="BG670" s="66"/>
      <c r="BH670" s="66"/>
      <c r="BI670" s="66"/>
    </row>
    <row r="671" spans="15:61" x14ac:dyDescent="0.25">
      <c r="O671" s="23"/>
      <c r="R671" s="66"/>
      <c r="V671" s="23"/>
      <c r="Y671" s="66"/>
      <c r="AC671" s="23"/>
      <c r="AF671" s="66"/>
      <c r="AJ671" s="23"/>
      <c r="AM671" s="66"/>
      <c r="BE671" s="66"/>
      <c r="BF671" s="66"/>
      <c r="BG671" s="66"/>
      <c r="BH671" s="66"/>
      <c r="BI671" s="66"/>
    </row>
    <row r="672" spans="15:61" x14ac:dyDescent="0.25">
      <c r="O672" s="23"/>
      <c r="R672" s="66"/>
      <c r="V672" s="23"/>
      <c r="Y672" s="66"/>
      <c r="AC672" s="23"/>
      <c r="AF672" s="66"/>
      <c r="AJ672" s="23"/>
      <c r="AM672" s="66"/>
      <c r="BE672" s="66"/>
      <c r="BF672" s="66"/>
      <c r="BG672" s="66"/>
      <c r="BH672" s="66"/>
      <c r="BI672" s="66"/>
    </row>
    <row r="673" spans="15:61" x14ac:dyDescent="0.25">
      <c r="O673" s="23"/>
      <c r="R673" s="66"/>
      <c r="V673" s="23"/>
      <c r="Y673" s="66"/>
      <c r="AC673" s="23"/>
      <c r="AF673" s="66"/>
      <c r="AJ673" s="23"/>
      <c r="AM673" s="66"/>
      <c r="BE673" s="66"/>
      <c r="BF673" s="66"/>
      <c r="BG673" s="66"/>
      <c r="BH673" s="66"/>
      <c r="BI673" s="66"/>
    </row>
    <row r="674" spans="15:61" x14ac:dyDescent="0.25">
      <c r="O674" s="23"/>
      <c r="R674" s="66"/>
      <c r="V674" s="23"/>
      <c r="Y674" s="66"/>
      <c r="AC674" s="23"/>
      <c r="AF674" s="66"/>
      <c r="AJ674" s="23"/>
      <c r="AM674" s="66"/>
      <c r="BE674" s="66"/>
      <c r="BF674" s="66"/>
      <c r="BG674" s="66"/>
      <c r="BH674" s="66"/>
      <c r="BI674" s="66"/>
    </row>
    <row r="675" spans="15:61" x14ac:dyDescent="0.25">
      <c r="O675" s="23"/>
      <c r="R675" s="66"/>
      <c r="V675" s="23"/>
      <c r="Y675" s="66"/>
      <c r="AC675" s="23"/>
      <c r="AF675" s="66"/>
      <c r="AJ675" s="23"/>
      <c r="AM675" s="66"/>
      <c r="BE675" s="66"/>
      <c r="BF675" s="66"/>
      <c r="BG675" s="66"/>
      <c r="BH675" s="66"/>
      <c r="BI675" s="66"/>
    </row>
    <row r="676" spans="15:61" x14ac:dyDescent="0.25">
      <c r="O676" s="23"/>
      <c r="R676" s="66"/>
      <c r="V676" s="23"/>
      <c r="Y676" s="66"/>
      <c r="AC676" s="23"/>
      <c r="AF676" s="66"/>
      <c r="AJ676" s="23"/>
      <c r="AM676" s="66"/>
      <c r="BE676" s="66"/>
      <c r="BF676" s="66"/>
      <c r="BG676" s="66"/>
      <c r="BH676" s="66"/>
      <c r="BI676" s="66"/>
    </row>
    <row r="677" spans="15:61" x14ac:dyDescent="0.25">
      <c r="O677" s="23"/>
      <c r="R677" s="66"/>
      <c r="V677" s="23"/>
      <c r="Y677" s="66"/>
      <c r="AC677" s="23"/>
      <c r="AF677" s="66"/>
      <c r="AJ677" s="23"/>
      <c r="AM677" s="66"/>
      <c r="BE677" s="66"/>
      <c r="BF677" s="66"/>
      <c r="BG677" s="66"/>
      <c r="BH677" s="66"/>
      <c r="BI677" s="66"/>
    </row>
    <row r="678" spans="15:61" x14ac:dyDescent="0.25">
      <c r="O678" s="23"/>
      <c r="R678" s="66"/>
      <c r="V678" s="23"/>
      <c r="Y678" s="66"/>
      <c r="AC678" s="23"/>
      <c r="AF678" s="66"/>
      <c r="AJ678" s="23"/>
      <c r="AM678" s="66"/>
      <c r="BE678" s="66"/>
      <c r="BF678" s="66"/>
      <c r="BG678" s="66"/>
      <c r="BH678" s="66"/>
      <c r="BI678" s="66"/>
    </row>
    <row r="679" spans="15:61" x14ac:dyDescent="0.25">
      <c r="O679" s="23"/>
      <c r="R679" s="66"/>
      <c r="V679" s="23"/>
      <c r="Y679" s="66"/>
      <c r="AC679" s="23"/>
      <c r="AF679" s="66"/>
      <c r="AJ679" s="23"/>
      <c r="AM679" s="66"/>
      <c r="BE679" s="66"/>
      <c r="BF679" s="66"/>
      <c r="BG679" s="66"/>
      <c r="BH679" s="66"/>
      <c r="BI679" s="66"/>
    </row>
    <row r="680" spans="15:61" x14ac:dyDescent="0.25">
      <c r="O680" s="23"/>
      <c r="R680" s="66"/>
      <c r="V680" s="23"/>
      <c r="Y680" s="66"/>
      <c r="AC680" s="23"/>
      <c r="AF680" s="66"/>
      <c r="AJ680" s="23"/>
      <c r="AM680" s="66"/>
      <c r="BE680" s="66"/>
      <c r="BF680" s="66"/>
      <c r="BG680" s="66"/>
      <c r="BH680" s="66"/>
      <c r="BI680" s="66"/>
    </row>
    <row r="681" spans="15:61" x14ac:dyDescent="0.25">
      <c r="O681" s="23"/>
      <c r="R681" s="66"/>
      <c r="V681" s="23"/>
      <c r="Y681" s="66"/>
      <c r="AC681" s="23"/>
      <c r="AF681" s="66"/>
      <c r="AJ681" s="23"/>
      <c r="AM681" s="66"/>
      <c r="BE681" s="66"/>
      <c r="BF681" s="66"/>
      <c r="BG681" s="66"/>
      <c r="BH681" s="66"/>
      <c r="BI681" s="66"/>
    </row>
    <row r="682" spans="15:61" x14ac:dyDescent="0.25">
      <c r="O682" s="23"/>
      <c r="R682" s="66"/>
      <c r="V682" s="23"/>
      <c r="Y682" s="66"/>
      <c r="AC682" s="23"/>
      <c r="AF682" s="66"/>
      <c r="AJ682" s="23"/>
      <c r="AM682" s="66"/>
      <c r="BE682" s="66"/>
      <c r="BF682" s="66"/>
      <c r="BG682" s="66"/>
      <c r="BH682" s="66"/>
      <c r="BI682" s="66"/>
    </row>
    <row r="683" spans="15:61" x14ac:dyDescent="0.25">
      <c r="O683" s="23"/>
      <c r="R683" s="66"/>
      <c r="V683" s="23"/>
      <c r="Y683" s="66"/>
      <c r="AC683" s="23"/>
      <c r="AF683" s="66"/>
      <c r="AJ683" s="23"/>
      <c r="AM683" s="66"/>
      <c r="BE683" s="66"/>
      <c r="BF683" s="66"/>
      <c r="BG683" s="66"/>
      <c r="BH683" s="66"/>
      <c r="BI683" s="66"/>
    </row>
    <row r="684" spans="15:61" x14ac:dyDescent="0.25">
      <c r="O684" s="23"/>
      <c r="R684" s="66"/>
      <c r="V684" s="23"/>
      <c r="Y684" s="66"/>
      <c r="AC684" s="23"/>
      <c r="AF684" s="66"/>
      <c r="AJ684" s="23"/>
      <c r="AM684" s="66"/>
      <c r="BE684" s="66"/>
      <c r="BF684" s="66"/>
      <c r="BG684" s="66"/>
      <c r="BH684" s="66"/>
      <c r="BI684" s="66"/>
    </row>
    <row r="685" spans="15:61" x14ac:dyDescent="0.25">
      <c r="O685" s="23"/>
      <c r="R685" s="66"/>
      <c r="V685" s="23"/>
      <c r="Y685" s="66"/>
      <c r="AC685" s="23"/>
      <c r="AF685" s="66"/>
      <c r="AJ685" s="23"/>
      <c r="AM685" s="66"/>
      <c r="BE685" s="66"/>
      <c r="BF685" s="66"/>
      <c r="BG685" s="66"/>
      <c r="BH685" s="66"/>
      <c r="BI685" s="66"/>
    </row>
    <row r="686" spans="15:61" x14ac:dyDescent="0.25">
      <c r="O686" s="23"/>
      <c r="R686" s="66"/>
      <c r="V686" s="23"/>
      <c r="Y686" s="66"/>
      <c r="AC686" s="23"/>
      <c r="AF686" s="66"/>
      <c r="AJ686" s="23"/>
      <c r="AM686" s="66"/>
      <c r="BE686" s="66"/>
      <c r="BF686" s="66"/>
      <c r="BG686" s="66"/>
      <c r="BH686" s="66"/>
      <c r="BI686" s="66"/>
    </row>
    <row r="687" spans="15:61" x14ac:dyDescent="0.25">
      <c r="O687" s="23"/>
      <c r="R687" s="66"/>
      <c r="V687" s="23"/>
      <c r="Y687" s="66"/>
      <c r="AC687" s="23"/>
      <c r="AF687" s="66"/>
      <c r="AJ687" s="23"/>
      <c r="AM687" s="66"/>
      <c r="BE687" s="66"/>
      <c r="BF687" s="66"/>
      <c r="BG687" s="66"/>
      <c r="BH687" s="66"/>
      <c r="BI687" s="66"/>
    </row>
    <row r="688" spans="15:61" x14ac:dyDescent="0.25">
      <c r="O688" s="23"/>
      <c r="R688" s="66"/>
      <c r="V688" s="23"/>
      <c r="Y688" s="66"/>
      <c r="AC688" s="23"/>
      <c r="AF688" s="66"/>
      <c r="AJ688" s="23"/>
      <c r="AM688" s="66"/>
      <c r="BE688" s="66"/>
      <c r="BF688" s="66"/>
      <c r="BG688" s="66"/>
      <c r="BH688" s="66"/>
      <c r="BI688" s="66"/>
    </row>
    <row r="689" spans="15:61" x14ac:dyDescent="0.25">
      <c r="O689" s="23"/>
      <c r="R689" s="66"/>
      <c r="V689" s="23"/>
      <c r="Y689" s="66"/>
      <c r="AC689" s="23"/>
      <c r="AF689" s="66"/>
      <c r="AJ689" s="23"/>
      <c r="AM689" s="66"/>
      <c r="BE689" s="66"/>
      <c r="BF689" s="66"/>
      <c r="BG689" s="66"/>
      <c r="BH689" s="66"/>
      <c r="BI689" s="66"/>
    </row>
    <row r="690" spans="15:61" x14ac:dyDescent="0.25">
      <c r="O690" s="23"/>
      <c r="R690" s="66"/>
      <c r="V690" s="23"/>
      <c r="Y690" s="66"/>
      <c r="AC690" s="23"/>
      <c r="AF690" s="66"/>
      <c r="AJ690" s="23"/>
      <c r="AM690" s="66"/>
      <c r="BE690" s="66"/>
      <c r="BF690" s="66"/>
      <c r="BG690" s="66"/>
      <c r="BH690" s="66"/>
      <c r="BI690" s="66"/>
    </row>
    <row r="691" spans="15:61" x14ac:dyDescent="0.25">
      <c r="O691" s="23"/>
    </row>
  </sheetData>
  <mergeCells count="368">
    <mergeCell ref="BE11:BE14"/>
    <mergeCell ref="BF11:BF14"/>
    <mergeCell ref="AY429:AY430"/>
    <mergeCell ref="AZ429:AZ430"/>
    <mergeCell ref="BA429:BA430"/>
    <mergeCell ref="AQ430:AR430"/>
    <mergeCell ref="H432:H435"/>
    <mergeCell ref="I431:I434"/>
    <mergeCell ref="J431:J434"/>
    <mergeCell ref="AS431:AS434"/>
    <mergeCell ref="AQ429:AR429"/>
    <mergeCell ref="AT429:AT430"/>
    <mergeCell ref="AU429:AU430"/>
    <mergeCell ref="AV429:AV430"/>
    <mergeCell ref="AW429:AW430"/>
    <mergeCell ref="AX429:AX430"/>
    <mergeCell ref="BA11:BA14"/>
    <mergeCell ref="BC11:BC14"/>
    <mergeCell ref="BD11:BD14"/>
    <mergeCell ref="BB11:BB14"/>
    <mergeCell ref="BI431:BI434"/>
    <mergeCell ref="BJ431:BJ434"/>
    <mergeCell ref="BK431:BK434"/>
    <mergeCell ref="BL431:BL434"/>
    <mergeCell ref="BM431:BM434"/>
    <mergeCell ref="BN431:BN434"/>
    <mergeCell ref="BC431:BC434"/>
    <mergeCell ref="BD431:BD434"/>
    <mergeCell ref="BE431:BE434"/>
    <mergeCell ref="BF431:BF434"/>
    <mergeCell ref="BG431:BG434"/>
    <mergeCell ref="BH431:BH434"/>
    <mergeCell ref="BK435:BK438"/>
    <mergeCell ref="BL435:BL438"/>
    <mergeCell ref="BM435:BM438"/>
    <mergeCell ref="BN435:BN438"/>
    <mergeCell ref="H440:H443"/>
    <mergeCell ref="I439:I442"/>
    <mergeCell ref="J439:J442"/>
    <mergeCell ref="AS439:AS442"/>
    <mergeCell ref="BC439:BC442"/>
    <mergeCell ref="BD439:BD442"/>
    <mergeCell ref="BE435:BE438"/>
    <mergeCell ref="BF435:BF438"/>
    <mergeCell ref="BG435:BG438"/>
    <mergeCell ref="BH435:BH438"/>
    <mergeCell ref="BI435:BI438"/>
    <mergeCell ref="BJ435:BJ438"/>
    <mergeCell ref="H436:H439"/>
    <mergeCell ref="I435:I438"/>
    <mergeCell ref="J435:J438"/>
    <mergeCell ref="AS435:AS438"/>
    <mergeCell ref="BC435:BC438"/>
    <mergeCell ref="BD435:BD438"/>
    <mergeCell ref="BK439:BK442"/>
    <mergeCell ref="BL439:BL442"/>
    <mergeCell ref="BM439:BM442"/>
    <mergeCell ref="BN439:BN442"/>
    <mergeCell ref="H444:H447"/>
    <mergeCell ref="I443:I446"/>
    <mergeCell ref="J443:J446"/>
    <mergeCell ref="AS443:AS446"/>
    <mergeCell ref="BC443:BC446"/>
    <mergeCell ref="BD443:BD446"/>
    <mergeCell ref="BE439:BE442"/>
    <mergeCell ref="BF439:BF442"/>
    <mergeCell ref="BG439:BG442"/>
    <mergeCell ref="BH439:BH442"/>
    <mergeCell ref="BI439:BI442"/>
    <mergeCell ref="BJ439:BJ442"/>
    <mergeCell ref="BK443:BK446"/>
    <mergeCell ref="BL443:BL446"/>
    <mergeCell ref="BM443:BM446"/>
    <mergeCell ref="BN443:BN446"/>
    <mergeCell ref="BH443:BH446"/>
    <mergeCell ref="BI443:BI446"/>
    <mergeCell ref="BJ443:BJ446"/>
    <mergeCell ref="BK447:BK450"/>
    <mergeCell ref="BL447:BL450"/>
    <mergeCell ref="BM447:BM450"/>
    <mergeCell ref="BN447:BN450"/>
    <mergeCell ref="H452:H455"/>
    <mergeCell ref="I451:I454"/>
    <mergeCell ref="J451:J454"/>
    <mergeCell ref="BC451:BC454"/>
    <mergeCell ref="BD451:BD454"/>
    <mergeCell ref="BE451:BE454"/>
    <mergeCell ref="BE447:BE450"/>
    <mergeCell ref="BF447:BF450"/>
    <mergeCell ref="BG447:BG450"/>
    <mergeCell ref="BH447:BH450"/>
    <mergeCell ref="BI447:BI450"/>
    <mergeCell ref="BJ447:BJ450"/>
    <mergeCell ref="BL451:BL454"/>
    <mergeCell ref="BM451:BM454"/>
    <mergeCell ref="BN451:BN454"/>
    <mergeCell ref="BH455:BH458"/>
    <mergeCell ref="BI455:BI458"/>
    <mergeCell ref="H448:H451"/>
    <mergeCell ref="I447:I450"/>
    <mergeCell ref="J447:J450"/>
    <mergeCell ref="AS447:AS450"/>
    <mergeCell ref="BC447:BC450"/>
    <mergeCell ref="BD447:BD450"/>
    <mergeCell ref="BM459:BM462"/>
    <mergeCell ref="BM455:BM458"/>
    <mergeCell ref="H456:H459"/>
    <mergeCell ref="I455:I458"/>
    <mergeCell ref="BE443:BE446"/>
    <mergeCell ref="BF443:BF446"/>
    <mergeCell ref="BG443:BG446"/>
    <mergeCell ref="BF451:BF454"/>
    <mergeCell ref="BG451:BG454"/>
    <mergeCell ref="BK451:BK454"/>
    <mergeCell ref="BH451:BH454"/>
    <mergeCell ref="BI451:BI454"/>
    <mergeCell ref="BJ451:BJ454"/>
    <mergeCell ref="BJ463:BJ466"/>
    <mergeCell ref="BK463:BK466"/>
    <mergeCell ref="BN455:BN458"/>
    <mergeCell ref="BJ455:BJ458"/>
    <mergeCell ref="BK455:BK458"/>
    <mergeCell ref="J459:J462"/>
    <mergeCell ref="BC459:BC462"/>
    <mergeCell ref="BD459:BD462"/>
    <mergeCell ref="BE459:BE462"/>
    <mergeCell ref="BF459:BF462"/>
    <mergeCell ref="BG459:BG462"/>
    <mergeCell ref="BG455:BG458"/>
    <mergeCell ref="J455:J458"/>
    <mergeCell ref="BC455:BC458"/>
    <mergeCell ref="BD455:BD458"/>
    <mergeCell ref="BE455:BE458"/>
    <mergeCell ref="BF455:BF458"/>
    <mergeCell ref="BL455:BL458"/>
    <mergeCell ref="BN459:BN462"/>
    <mergeCell ref="BH459:BH462"/>
    <mergeCell ref="BI459:BI462"/>
    <mergeCell ref="BJ459:BJ462"/>
    <mergeCell ref="BK459:BK462"/>
    <mergeCell ref="BL459:BL462"/>
    <mergeCell ref="H464:H467"/>
    <mergeCell ref="I463:I466"/>
    <mergeCell ref="J463:J466"/>
    <mergeCell ref="BC463:BC466"/>
    <mergeCell ref="BD463:BD466"/>
    <mergeCell ref="BE463:BE466"/>
    <mergeCell ref="BF463:BF466"/>
    <mergeCell ref="BG463:BG466"/>
    <mergeCell ref="BH463:BH466"/>
    <mergeCell ref="BE467:BE470"/>
    <mergeCell ref="BF467:BF470"/>
    <mergeCell ref="BL463:BL466"/>
    <mergeCell ref="BM463:BM466"/>
    <mergeCell ref="BN463:BN466"/>
    <mergeCell ref="H460:H463"/>
    <mergeCell ref="I459:I462"/>
    <mergeCell ref="H468:H471"/>
    <mergeCell ref="I467:I470"/>
    <mergeCell ref="J467:J470"/>
    <mergeCell ref="BC467:BC470"/>
    <mergeCell ref="BD467:BD470"/>
    <mergeCell ref="BL467:BL470"/>
    <mergeCell ref="BM467:BM470"/>
    <mergeCell ref="BN467:BN470"/>
    <mergeCell ref="BG467:BG470"/>
    <mergeCell ref="BH467:BH470"/>
    <mergeCell ref="BJ467:BJ470"/>
    <mergeCell ref="BK467:BK470"/>
    <mergeCell ref="BN471:BN474"/>
    <mergeCell ref="BG471:BG474"/>
    <mergeCell ref="BH471:BH474"/>
    <mergeCell ref="BL471:BL474"/>
    <mergeCell ref="BM471:BM474"/>
    <mergeCell ref="BJ471:BJ474"/>
    <mergeCell ref="BK471:BK474"/>
    <mergeCell ref="J475:J478"/>
    <mergeCell ref="AS475:AS478"/>
    <mergeCell ref="BC475:BC478"/>
    <mergeCell ref="BD475:BD478"/>
    <mergeCell ref="BE475:BE478"/>
    <mergeCell ref="BF475:BF478"/>
    <mergeCell ref="BG475:BG478"/>
    <mergeCell ref="H472:H475"/>
    <mergeCell ref="I471:I474"/>
    <mergeCell ref="J471:J474"/>
    <mergeCell ref="BC471:BC474"/>
    <mergeCell ref="BD471:BD474"/>
    <mergeCell ref="BE471:BE474"/>
    <mergeCell ref="BF471:BF474"/>
    <mergeCell ref="BN475:BN478"/>
    <mergeCell ref="H480:H483"/>
    <mergeCell ref="I479:I482"/>
    <mergeCell ref="J479:J482"/>
    <mergeCell ref="AS479:AS482"/>
    <mergeCell ref="BC479:BC482"/>
    <mergeCell ref="BD479:BD482"/>
    <mergeCell ref="BE479:BE482"/>
    <mergeCell ref="BF479:BF482"/>
    <mergeCell ref="BG479:BG482"/>
    <mergeCell ref="BH475:BH478"/>
    <mergeCell ref="BI475:BI478"/>
    <mergeCell ref="BJ475:BJ478"/>
    <mergeCell ref="BK475:BK478"/>
    <mergeCell ref="BL475:BL478"/>
    <mergeCell ref="BM475:BM478"/>
    <mergeCell ref="BN479:BN482"/>
    <mergeCell ref="BH479:BH482"/>
    <mergeCell ref="BI479:BI482"/>
    <mergeCell ref="BJ479:BJ482"/>
    <mergeCell ref="H476:H479"/>
    <mergeCell ref="I475:I478"/>
    <mergeCell ref="BK479:BK482"/>
    <mergeCell ref="BL479:BL482"/>
    <mergeCell ref="BJ487:BJ490"/>
    <mergeCell ref="BK487:BK490"/>
    <mergeCell ref="BL487:BL490"/>
    <mergeCell ref="BM487:BM490"/>
    <mergeCell ref="H484:H487"/>
    <mergeCell ref="I483:I486"/>
    <mergeCell ref="J483:J486"/>
    <mergeCell ref="AS483:AS486"/>
    <mergeCell ref="BC483:BC486"/>
    <mergeCell ref="BD483:BD486"/>
    <mergeCell ref="BE483:BE486"/>
    <mergeCell ref="BF483:BF486"/>
    <mergeCell ref="BG483:BG486"/>
    <mergeCell ref="BK495:BK498"/>
    <mergeCell ref="BL495:BL498"/>
    <mergeCell ref="BM495:BM498"/>
    <mergeCell ref="BN499:BN502"/>
    <mergeCell ref="BM479:BM482"/>
    <mergeCell ref="BN483:BN486"/>
    <mergeCell ref="H488:H491"/>
    <mergeCell ref="I487:I490"/>
    <mergeCell ref="J487:J490"/>
    <mergeCell ref="AS487:AS490"/>
    <mergeCell ref="BC487:BC490"/>
    <mergeCell ref="BD487:BD490"/>
    <mergeCell ref="BE487:BE490"/>
    <mergeCell ref="BF487:BF490"/>
    <mergeCell ref="BG487:BG490"/>
    <mergeCell ref="BH483:BH486"/>
    <mergeCell ref="BI483:BI486"/>
    <mergeCell ref="BJ483:BJ486"/>
    <mergeCell ref="BK483:BK486"/>
    <mergeCell ref="BL483:BL486"/>
    <mergeCell ref="BM483:BM486"/>
    <mergeCell ref="BN487:BN490"/>
    <mergeCell ref="BH487:BH490"/>
    <mergeCell ref="BI487:BI490"/>
    <mergeCell ref="BD503:BD506"/>
    <mergeCell ref="BE503:BE506"/>
    <mergeCell ref="BF503:BF506"/>
    <mergeCell ref="BG503:BG506"/>
    <mergeCell ref="BN491:BN494"/>
    <mergeCell ref="H496:H499"/>
    <mergeCell ref="I495:I498"/>
    <mergeCell ref="J495:J498"/>
    <mergeCell ref="AS495:AS498"/>
    <mergeCell ref="BC495:BC498"/>
    <mergeCell ref="BD495:BD498"/>
    <mergeCell ref="BE495:BE498"/>
    <mergeCell ref="BF495:BF498"/>
    <mergeCell ref="BG495:BG498"/>
    <mergeCell ref="BH491:BH494"/>
    <mergeCell ref="BI491:BI494"/>
    <mergeCell ref="BJ491:BJ494"/>
    <mergeCell ref="BK491:BK494"/>
    <mergeCell ref="BL491:BL494"/>
    <mergeCell ref="BM491:BM494"/>
    <mergeCell ref="BN495:BN498"/>
    <mergeCell ref="BH495:BH498"/>
    <mergeCell ref="BI495:BI498"/>
    <mergeCell ref="BJ495:BJ498"/>
    <mergeCell ref="BI499:BI502"/>
    <mergeCell ref="BJ499:BJ502"/>
    <mergeCell ref="BK499:BK502"/>
    <mergeCell ref="BL499:BL502"/>
    <mergeCell ref="BM499:BM502"/>
    <mergeCell ref="BN503:BN506"/>
    <mergeCell ref="BH503:BH506"/>
    <mergeCell ref="BI503:BI506"/>
    <mergeCell ref="BJ503:BJ506"/>
    <mergeCell ref="BK503:BK506"/>
    <mergeCell ref="BL503:BL506"/>
    <mergeCell ref="BM503:BM506"/>
    <mergeCell ref="BN507:BN510"/>
    <mergeCell ref="H512:H515"/>
    <mergeCell ref="I511:I514"/>
    <mergeCell ref="J511:J514"/>
    <mergeCell ref="AS511:AS514"/>
    <mergeCell ref="BC511:BC514"/>
    <mergeCell ref="BD511:BD514"/>
    <mergeCell ref="BE511:BE514"/>
    <mergeCell ref="BF511:BF514"/>
    <mergeCell ref="BG511:BG514"/>
    <mergeCell ref="BH507:BH510"/>
    <mergeCell ref="BI507:BI510"/>
    <mergeCell ref="BJ507:BJ510"/>
    <mergeCell ref="BK507:BK510"/>
    <mergeCell ref="BL507:BL510"/>
    <mergeCell ref="BM507:BM510"/>
    <mergeCell ref="BN515:BN518"/>
    <mergeCell ref="BH515:BH518"/>
    <mergeCell ref="BI515:BI518"/>
    <mergeCell ref="BJ515:BJ518"/>
    <mergeCell ref="BK515:BK518"/>
    <mergeCell ref="BL515:BL518"/>
    <mergeCell ref="BM515:BM518"/>
    <mergeCell ref="BN511:BN514"/>
    <mergeCell ref="BM511:BM514"/>
    <mergeCell ref="H516:H519"/>
    <mergeCell ref="I515:I518"/>
    <mergeCell ref="J515:J518"/>
    <mergeCell ref="AS515:AS518"/>
    <mergeCell ref="BC515:BC518"/>
    <mergeCell ref="BD515:BD518"/>
    <mergeCell ref="BE515:BE518"/>
    <mergeCell ref="BF515:BF518"/>
    <mergeCell ref="BG515:BG518"/>
    <mergeCell ref="H508:H511"/>
    <mergeCell ref="I507:I510"/>
    <mergeCell ref="J507:J510"/>
    <mergeCell ref="AS507:AS510"/>
    <mergeCell ref="BC507:BC510"/>
    <mergeCell ref="BD507:BD510"/>
    <mergeCell ref="BE507:BE510"/>
    <mergeCell ref="BF507:BF510"/>
    <mergeCell ref="BG507:BG510"/>
    <mergeCell ref="H504:H507"/>
    <mergeCell ref="I503:I506"/>
    <mergeCell ref="J503:J506"/>
    <mergeCell ref="AS503:AS506"/>
    <mergeCell ref="BC503:BC506"/>
    <mergeCell ref="H492:H495"/>
    <mergeCell ref="I491:I494"/>
    <mergeCell ref="J491:J494"/>
    <mergeCell ref="AS491:AS494"/>
    <mergeCell ref="BC491:BC494"/>
    <mergeCell ref="BD491:BD494"/>
    <mergeCell ref="BJ511:BJ514"/>
    <mergeCell ref="BK511:BK514"/>
    <mergeCell ref="BL511:BL514"/>
    <mergeCell ref="BE491:BE494"/>
    <mergeCell ref="BF491:BF494"/>
    <mergeCell ref="BG491:BG494"/>
    <mergeCell ref="BH511:BH514"/>
    <mergeCell ref="BI511:BI514"/>
    <mergeCell ref="H500:H503"/>
    <mergeCell ref="I499:I502"/>
    <mergeCell ref="J499:J502"/>
    <mergeCell ref="AS499:AS502"/>
    <mergeCell ref="BC499:BC502"/>
    <mergeCell ref="BD499:BD502"/>
    <mergeCell ref="BE499:BE502"/>
    <mergeCell ref="BF499:BF502"/>
    <mergeCell ref="BG499:BG502"/>
    <mergeCell ref="BH499:BH502"/>
    <mergeCell ref="AJ9:AK9"/>
    <mergeCell ref="AJ10:AK10"/>
    <mergeCell ref="C11:C14"/>
    <mergeCell ref="AL11:AL14"/>
    <mergeCell ref="AV11:AV14"/>
    <mergeCell ref="AW11:AW14"/>
    <mergeCell ref="AX11:AX14"/>
    <mergeCell ref="AY11:AY14"/>
    <mergeCell ref="AZ11:AZ14"/>
  </mergeCells>
  <conditionalFormatting sqref="E11:AI14">
    <cfRule type="expression" dxfId="111" priority="3">
      <formula>$AJ$1=E$1</formula>
    </cfRule>
    <cfRule type="expression" dxfId="110" priority="4">
      <formula>$AJ$1=E$1</formula>
    </cfRule>
  </conditionalFormatting>
  <conditionalFormatting sqref="E11:AI14">
    <cfRule type="expression" dxfId="109" priority="2">
      <formula>$AJ$1=E$1</formula>
    </cfRule>
  </conditionalFormatting>
  <conditionalFormatting sqref="E11:AI14">
    <cfRule type="expression" dxfId="108" priority="1">
      <formula>$AJ$1=E$1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9"/>
  <dimension ref="A1:V231"/>
  <sheetViews>
    <sheetView workbookViewId="0">
      <selection activeCell="D5" sqref="D5"/>
    </sheetView>
  </sheetViews>
  <sheetFormatPr defaultRowHeight="15" x14ac:dyDescent="0.25"/>
  <cols>
    <col min="2" max="2" width="8" customWidth="1"/>
    <col min="4" max="4" width="15.7109375" bestFit="1" customWidth="1"/>
    <col min="5" max="5" width="15.42578125" bestFit="1" customWidth="1"/>
    <col min="6" max="6" width="10.42578125" bestFit="1" customWidth="1"/>
    <col min="7" max="7" width="9.140625" bestFit="1" customWidth="1"/>
  </cols>
  <sheetData>
    <row r="1" spans="1:22" x14ac:dyDescent="0.25">
      <c r="A1" s="157">
        <v>45413</v>
      </c>
      <c r="B1" s="157">
        <v>45413</v>
      </c>
      <c r="D1" s="572" t="s">
        <v>101</v>
      </c>
      <c r="E1" s="572"/>
    </row>
    <row r="2" spans="1:22" x14ac:dyDescent="0.25">
      <c r="A2" s="157">
        <v>45383</v>
      </c>
      <c r="B2" s="159"/>
      <c r="D2" s="158" t="s">
        <v>102</v>
      </c>
      <c r="E2" s="158" t="s">
        <v>103</v>
      </c>
      <c r="L2" t="s">
        <v>29</v>
      </c>
      <c r="P2" t="s">
        <v>106</v>
      </c>
      <c r="R2">
        <f>COUNTIF(V:V,P3)</f>
        <v>1</v>
      </c>
      <c r="V2" s="258" t="s">
        <v>126</v>
      </c>
    </row>
    <row r="3" spans="1:22" ht="15.75" thickBot="1" x14ac:dyDescent="0.3">
      <c r="A3" s="157">
        <v>45352</v>
      </c>
      <c r="B3" s="159"/>
      <c r="D3" s="172"/>
      <c r="E3" s="160" t="s">
        <v>159</v>
      </c>
      <c r="F3" s="173" t="s">
        <v>158</v>
      </c>
      <c r="G3" s="177" t="str">
        <f>LEFT(F3,2)</f>
        <v>04</v>
      </c>
      <c r="H3" t="str">
        <f>RIGHT(F3,4)</f>
        <v>2024</v>
      </c>
      <c r="I3" t="s">
        <v>105</v>
      </c>
      <c r="L3" t="s">
        <v>30</v>
      </c>
      <c r="P3" t="s">
        <v>147</v>
      </c>
      <c r="V3" s="259" t="s">
        <v>23</v>
      </c>
    </row>
    <row r="4" spans="1:22" ht="15.75" thickTop="1" x14ac:dyDescent="0.25">
      <c r="A4" s="157">
        <v>45323</v>
      </c>
      <c r="B4" s="159"/>
      <c r="C4">
        <f>COUNTIF(A:A,B1)</f>
        <v>1</v>
      </c>
      <c r="D4" s="160" t="str">
        <f>E4&amp;G3&amp;I3&amp;H3</f>
        <v>1.04.2024</v>
      </c>
      <c r="E4" s="158" t="s">
        <v>104</v>
      </c>
      <c r="L4" t="s">
        <v>31</v>
      </c>
      <c r="V4" s="174" t="s">
        <v>29</v>
      </c>
    </row>
    <row r="5" spans="1:22" x14ac:dyDescent="0.25">
      <c r="B5" s="159"/>
      <c r="C5">
        <f>COUNTIF(VERI3!A:A,VERI2!E3)</f>
        <v>1</v>
      </c>
      <c r="D5" s="158">
        <v>25000</v>
      </c>
      <c r="E5" s="158"/>
      <c r="G5" s="282" t="str">
        <f>TEXT(B1,"AA")</f>
        <v>05</v>
      </c>
      <c r="H5" s="282" t="str">
        <f>TEXT(B1,"YYYY")</f>
        <v>2024</v>
      </c>
      <c r="L5" s="141" t="s">
        <v>96</v>
      </c>
      <c r="V5" s="175"/>
    </row>
    <row r="6" spans="1:22" x14ac:dyDescent="0.25">
      <c r="B6" s="159"/>
      <c r="C6">
        <f>COUNTIF(A:A,D4)</f>
        <v>1</v>
      </c>
      <c r="D6" s="158"/>
      <c r="E6" s="158"/>
      <c r="H6" t="str">
        <f>TEXT(G5,)</f>
        <v/>
      </c>
      <c r="L6" t="s">
        <v>34</v>
      </c>
      <c r="V6" s="175"/>
    </row>
    <row r="7" spans="1:22" x14ac:dyDescent="0.25">
      <c r="D7" s="158"/>
      <c r="E7" s="158"/>
      <c r="L7" t="s">
        <v>63</v>
      </c>
      <c r="V7" s="175"/>
    </row>
    <row r="8" spans="1:22" x14ac:dyDescent="0.25">
      <c r="A8" s="157"/>
      <c r="D8" s="158"/>
      <c r="E8" s="158"/>
      <c r="L8" t="s">
        <v>64</v>
      </c>
      <c r="V8" s="160" t="s">
        <v>147</v>
      </c>
    </row>
    <row r="9" spans="1:22" x14ac:dyDescent="0.25">
      <c r="D9" s="158"/>
      <c r="E9" s="158"/>
      <c r="V9" s="175"/>
    </row>
    <row r="10" spans="1:22" x14ac:dyDescent="0.25">
      <c r="A10" s="157"/>
      <c r="D10" s="158"/>
      <c r="E10" s="158"/>
      <c r="V10" s="175"/>
    </row>
    <row r="11" spans="1:22" ht="15.75" thickBot="1" x14ac:dyDescent="0.3">
      <c r="A11" s="157"/>
      <c r="D11" s="158"/>
      <c r="E11" s="158"/>
      <c r="V11" s="176"/>
    </row>
    <row r="12" spans="1:22" ht="16.5" thickTop="1" x14ac:dyDescent="0.25">
      <c r="A12" s="157"/>
      <c r="D12" s="158"/>
      <c r="E12" s="158"/>
      <c r="V12" s="286" t="s">
        <v>144</v>
      </c>
    </row>
    <row r="13" spans="1:22" x14ac:dyDescent="0.25">
      <c r="A13" s="157"/>
      <c r="D13" s="158"/>
      <c r="E13" s="158"/>
      <c r="V13" s="175"/>
    </row>
    <row r="14" spans="1:22" x14ac:dyDescent="0.25">
      <c r="A14" s="157"/>
      <c r="D14" s="158"/>
      <c r="E14" s="158"/>
      <c r="V14" s="175"/>
    </row>
    <row r="15" spans="1:22" ht="15.75" thickBot="1" x14ac:dyDescent="0.3">
      <c r="D15" s="158"/>
      <c r="E15" s="158"/>
      <c r="K15" t="str">
        <f>VERI3!A:A</f>
        <v>OSMAN GÜNBEYİ</v>
      </c>
      <c r="V15" s="176"/>
    </row>
    <row r="16" spans="1:22" ht="16.5" thickTop="1" x14ac:dyDescent="0.25">
      <c r="A16" s="157"/>
      <c r="D16" s="158"/>
      <c r="E16" s="158"/>
      <c r="V16" s="286" t="s">
        <v>141</v>
      </c>
    </row>
    <row r="17" spans="1:22" x14ac:dyDescent="0.25">
      <c r="D17" s="158"/>
      <c r="E17" s="158"/>
      <c r="V17" s="175"/>
    </row>
    <row r="18" spans="1:22" x14ac:dyDescent="0.25">
      <c r="A18" s="157"/>
      <c r="D18" s="158"/>
      <c r="E18" s="158"/>
      <c r="V18" s="175"/>
    </row>
    <row r="19" spans="1:22" ht="15.75" thickBot="1" x14ac:dyDescent="0.3">
      <c r="A19" s="158"/>
      <c r="D19" s="158"/>
      <c r="E19" s="158"/>
      <c r="V19" s="176"/>
    </row>
    <row r="20" spans="1:22" ht="15.75" thickTop="1" x14ac:dyDescent="0.25">
      <c r="A20" s="157"/>
      <c r="D20" s="158"/>
      <c r="E20" s="158"/>
      <c r="V20" s="174" t="s">
        <v>120</v>
      </c>
    </row>
    <row r="21" spans="1:22" x14ac:dyDescent="0.25">
      <c r="A21" s="157"/>
      <c r="D21" s="158"/>
      <c r="E21" s="158"/>
      <c r="V21" s="175"/>
    </row>
    <row r="22" spans="1:22" x14ac:dyDescent="0.25">
      <c r="A22" s="157"/>
      <c r="D22" s="158"/>
      <c r="E22" s="158"/>
      <c r="V22" s="175"/>
    </row>
    <row r="23" spans="1:22" ht="15.75" thickBot="1" x14ac:dyDescent="0.3">
      <c r="A23" s="157"/>
      <c r="D23" s="158"/>
      <c r="E23" s="158"/>
      <c r="V23" s="176"/>
    </row>
    <row r="24" spans="1:22" ht="16.5" thickTop="1" thickBot="1" x14ac:dyDescent="0.3">
      <c r="A24" s="157"/>
      <c r="D24" s="158"/>
      <c r="E24" s="158"/>
      <c r="V24" s="174" t="s">
        <v>62</v>
      </c>
    </row>
    <row r="25" spans="1:22" ht="15.75" thickTop="1" x14ac:dyDescent="0.25">
      <c r="A25" s="157"/>
      <c r="D25" s="158"/>
      <c r="E25" s="158"/>
      <c r="M25" s="426"/>
      <c r="V25" s="175"/>
    </row>
    <row r="26" spans="1:22" x14ac:dyDescent="0.25">
      <c r="A26" s="157"/>
      <c r="M26" s="427"/>
      <c r="V26" s="175"/>
    </row>
    <row r="27" spans="1:22" ht="15.75" thickBot="1" x14ac:dyDescent="0.3">
      <c r="A27" s="157"/>
      <c r="M27" s="427"/>
      <c r="V27" s="176"/>
    </row>
    <row r="28" spans="1:22" ht="16.5" thickTop="1" thickBot="1" x14ac:dyDescent="0.3">
      <c r="A28" s="157"/>
      <c r="M28" s="428"/>
      <c r="V28" s="174" t="s">
        <v>63</v>
      </c>
    </row>
    <row r="29" spans="1:22" ht="15.75" thickTop="1" x14ac:dyDescent="0.25">
      <c r="V29" s="175"/>
    </row>
    <row r="30" spans="1:22" x14ac:dyDescent="0.25">
      <c r="V30" s="175"/>
    </row>
    <row r="31" spans="1:22" ht="15.75" thickBot="1" x14ac:dyDescent="0.3">
      <c r="V31" s="176"/>
    </row>
    <row r="32" spans="1:22" ht="15.75" thickTop="1" x14ac:dyDescent="0.25">
      <c r="H32" t="e">
        <f>#REF!</f>
        <v>#REF!</v>
      </c>
      <c r="V32" s="174" t="s">
        <v>34</v>
      </c>
    </row>
    <row r="33" spans="8:22" x14ac:dyDescent="0.25">
      <c r="H33" t="e">
        <f>#REF!</f>
        <v>#REF!</v>
      </c>
      <c r="V33" s="175"/>
    </row>
    <row r="34" spans="8:22" x14ac:dyDescent="0.25">
      <c r="H34" t="e">
        <f>#REF!</f>
        <v>#REF!</v>
      </c>
      <c r="V34" s="175"/>
    </row>
    <row r="35" spans="8:22" ht="15.75" thickBot="1" x14ac:dyDescent="0.3">
      <c r="V35" s="176"/>
    </row>
    <row r="36" spans="8:22" ht="15.75" thickTop="1" x14ac:dyDescent="0.25">
      <c r="V36" s="174" t="s">
        <v>80</v>
      </c>
    </row>
    <row r="37" spans="8:22" x14ac:dyDescent="0.25">
      <c r="V37" s="175"/>
    </row>
    <row r="38" spans="8:22" x14ac:dyDescent="0.25">
      <c r="V38" s="175"/>
    </row>
    <row r="39" spans="8:22" ht="15.75" thickBot="1" x14ac:dyDescent="0.3">
      <c r="V39" s="176"/>
    </row>
    <row r="40" spans="8:22" ht="15.75" thickTop="1" x14ac:dyDescent="0.25">
      <c r="V40" s="174" t="s">
        <v>82</v>
      </c>
    </row>
    <row r="41" spans="8:22" x14ac:dyDescent="0.25">
      <c r="V41" s="175"/>
    </row>
    <row r="42" spans="8:22" x14ac:dyDescent="0.25">
      <c r="V42" s="175"/>
    </row>
    <row r="43" spans="8:22" ht="15.75" thickBot="1" x14ac:dyDescent="0.3">
      <c r="V43" s="176"/>
    </row>
    <row r="44" spans="8:22" ht="15.75" thickTop="1" x14ac:dyDescent="0.25">
      <c r="V44" s="260" t="s">
        <v>109</v>
      </c>
    </row>
    <row r="45" spans="8:22" x14ac:dyDescent="0.25">
      <c r="V45" s="261"/>
    </row>
    <row r="46" spans="8:22" x14ac:dyDescent="0.25">
      <c r="V46" s="261"/>
    </row>
    <row r="47" spans="8:22" ht="15.75" thickBot="1" x14ac:dyDescent="0.3">
      <c r="V47" s="262"/>
    </row>
    <row r="48" spans="8:22" ht="15.75" thickTop="1" x14ac:dyDescent="0.25">
      <c r="V48" s="174" t="s">
        <v>112</v>
      </c>
    </row>
    <row r="49" spans="22:22" x14ac:dyDescent="0.25">
      <c r="V49" s="175"/>
    </row>
    <row r="50" spans="22:22" x14ac:dyDescent="0.25">
      <c r="V50" s="175"/>
    </row>
    <row r="51" spans="22:22" ht="15.75" thickBot="1" x14ac:dyDescent="0.3">
      <c r="V51" s="176"/>
    </row>
    <row r="52" spans="22:22" ht="15.75" thickTop="1" x14ac:dyDescent="0.25">
      <c r="V52" s="174" t="s">
        <v>108</v>
      </c>
    </row>
    <row r="53" spans="22:22" x14ac:dyDescent="0.25">
      <c r="V53" s="175"/>
    </row>
    <row r="54" spans="22:22" x14ac:dyDescent="0.25">
      <c r="V54" s="175"/>
    </row>
    <row r="55" spans="22:22" ht="15.75" thickBot="1" x14ac:dyDescent="0.3">
      <c r="V55" s="176"/>
    </row>
    <row r="56" spans="22:22" ht="15.75" thickTop="1" x14ac:dyDescent="0.25">
      <c r="V56" s="174" t="s">
        <v>110</v>
      </c>
    </row>
    <row r="57" spans="22:22" x14ac:dyDescent="0.25">
      <c r="V57" s="175"/>
    </row>
    <row r="58" spans="22:22" x14ac:dyDescent="0.25">
      <c r="V58" s="175"/>
    </row>
    <row r="59" spans="22:22" ht="15.75" thickBot="1" x14ac:dyDescent="0.3">
      <c r="V59" s="176"/>
    </row>
    <row r="60" spans="22:22" ht="15.75" thickTop="1" x14ac:dyDescent="0.25">
      <c r="V60" s="174" t="s">
        <v>33</v>
      </c>
    </row>
    <row r="61" spans="22:22" x14ac:dyDescent="0.25">
      <c r="V61" s="175"/>
    </row>
    <row r="62" spans="22:22" x14ac:dyDescent="0.25">
      <c r="V62" s="175"/>
    </row>
    <row r="63" spans="22:22" ht="15.75" thickBot="1" x14ac:dyDescent="0.3">
      <c r="V63" s="176"/>
    </row>
    <row r="64" spans="22:22" ht="15.75" thickTop="1" x14ac:dyDescent="0.25">
      <c r="V64" s="263" t="s">
        <v>122</v>
      </c>
    </row>
    <row r="65" spans="22:22" x14ac:dyDescent="0.25">
      <c r="V65" s="175"/>
    </row>
    <row r="66" spans="22:22" x14ac:dyDescent="0.25">
      <c r="V66" s="175"/>
    </row>
    <row r="67" spans="22:22" ht="15.75" thickBot="1" x14ac:dyDescent="0.3">
      <c r="V67" s="176"/>
    </row>
    <row r="68" spans="22:22" ht="15.75" thickTop="1" x14ac:dyDescent="0.25">
      <c r="V68" s="174" t="s">
        <v>30</v>
      </c>
    </row>
    <row r="69" spans="22:22" x14ac:dyDescent="0.25">
      <c r="V69" s="175"/>
    </row>
    <row r="70" spans="22:22" x14ac:dyDescent="0.25">
      <c r="V70" s="175"/>
    </row>
    <row r="71" spans="22:22" ht="15.75" thickBot="1" x14ac:dyDescent="0.3">
      <c r="V71" s="176"/>
    </row>
    <row r="72" spans="22:22" ht="15.75" thickTop="1" x14ac:dyDescent="0.25">
      <c r="V72" s="264" t="s">
        <v>125</v>
      </c>
    </row>
    <row r="73" spans="22:22" x14ac:dyDescent="0.25">
      <c r="V73" s="265"/>
    </row>
    <row r="74" spans="22:22" x14ac:dyDescent="0.25">
      <c r="V74" s="265"/>
    </row>
    <row r="75" spans="22:22" ht="15.75" thickBot="1" x14ac:dyDescent="0.3">
      <c r="V75" s="266"/>
    </row>
    <row r="76" spans="22:22" ht="15.75" thickTop="1" x14ac:dyDescent="0.25">
      <c r="V76" s="174" t="s">
        <v>81</v>
      </c>
    </row>
    <row r="77" spans="22:22" x14ac:dyDescent="0.25">
      <c r="V77" s="175"/>
    </row>
    <row r="78" spans="22:22" x14ac:dyDescent="0.25">
      <c r="V78" s="175"/>
    </row>
    <row r="79" spans="22:22" ht="15.75" thickBot="1" x14ac:dyDescent="0.3">
      <c r="V79" s="176"/>
    </row>
    <row r="80" spans="22:22" ht="15.75" thickTop="1" x14ac:dyDescent="0.25">
      <c r="V80" s="174" t="s">
        <v>75</v>
      </c>
    </row>
    <row r="81" spans="22:22" x14ac:dyDescent="0.25">
      <c r="V81" s="175"/>
    </row>
    <row r="82" spans="22:22" x14ac:dyDescent="0.25">
      <c r="V82" s="175"/>
    </row>
    <row r="83" spans="22:22" ht="15.75" thickBot="1" x14ac:dyDescent="0.3">
      <c r="V83" s="176"/>
    </row>
    <row r="84" spans="22:22" ht="15.75" thickTop="1" x14ac:dyDescent="0.25">
      <c r="V84" s="174" t="s">
        <v>76</v>
      </c>
    </row>
    <row r="85" spans="22:22" x14ac:dyDescent="0.25">
      <c r="V85" s="175"/>
    </row>
    <row r="86" spans="22:22" x14ac:dyDescent="0.25">
      <c r="V86" s="175"/>
    </row>
    <row r="87" spans="22:22" ht="15.75" thickBot="1" x14ac:dyDescent="0.3">
      <c r="V87" s="176"/>
    </row>
    <row r="88" spans="22:22" ht="15.75" thickTop="1" x14ac:dyDescent="0.25">
      <c r="V88" s="174" t="s">
        <v>77</v>
      </c>
    </row>
    <row r="89" spans="22:22" x14ac:dyDescent="0.25">
      <c r="V89" s="175"/>
    </row>
    <row r="90" spans="22:22" x14ac:dyDescent="0.25">
      <c r="V90" s="175"/>
    </row>
    <row r="91" spans="22:22" ht="15.75" thickBot="1" x14ac:dyDescent="0.3">
      <c r="V91" s="176"/>
    </row>
    <row r="92" spans="22:22" ht="15.75" thickTop="1" x14ac:dyDescent="0.25">
      <c r="V92" s="174" t="s">
        <v>78</v>
      </c>
    </row>
    <row r="93" spans="22:22" x14ac:dyDescent="0.25">
      <c r="V93" s="175"/>
    </row>
    <row r="94" spans="22:22" x14ac:dyDescent="0.25">
      <c r="V94" s="175"/>
    </row>
    <row r="95" spans="22:22" ht="15.75" thickBot="1" x14ac:dyDescent="0.3">
      <c r="V95" s="176"/>
    </row>
    <row r="96" spans="22:22" ht="15.75" thickTop="1" x14ac:dyDescent="0.25">
      <c r="V96" s="174" t="s">
        <v>79</v>
      </c>
    </row>
    <row r="97" spans="22:22" x14ac:dyDescent="0.25">
      <c r="V97" s="175"/>
    </row>
    <row r="98" spans="22:22" x14ac:dyDescent="0.25">
      <c r="V98" s="175"/>
    </row>
    <row r="99" spans="22:22" ht="15.75" thickBot="1" x14ac:dyDescent="0.3">
      <c r="V99" s="176"/>
    </row>
    <row r="100" spans="22:22" ht="15.75" thickTop="1" x14ac:dyDescent="0.25">
      <c r="V100" s="174" t="s">
        <v>113</v>
      </c>
    </row>
    <row r="101" spans="22:22" x14ac:dyDescent="0.25">
      <c r="V101" s="175"/>
    </row>
    <row r="102" spans="22:22" x14ac:dyDescent="0.25">
      <c r="V102" s="175"/>
    </row>
    <row r="103" spans="22:22" ht="15.75" thickBot="1" x14ac:dyDescent="0.3">
      <c r="V103" s="176"/>
    </row>
    <row r="104" spans="22:22" ht="15.75" thickTop="1" x14ac:dyDescent="0.25">
      <c r="V104" s="174" t="s">
        <v>114</v>
      </c>
    </row>
    <row r="105" spans="22:22" x14ac:dyDescent="0.25">
      <c r="V105" s="175"/>
    </row>
    <row r="106" spans="22:22" x14ac:dyDescent="0.25">
      <c r="V106" s="175"/>
    </row>
    <row r="107" spans="22:22" ht="15.75" thickBot="1" x14ac:dyDescent="0.3">
      <c r="V107" s="176"/>
    </row>
    <row r="108" spans="22:22" ht="15.75" thickTop="1" x14ac:dyDescent="0.25">
      <c r="V108" s="174" t="s">
        <v>131</v>
      </c>
    </row>
    <row r="109" spans="22:22" x14ac:dyDescent="0.25">
      <c r="V109" s="175"/>
    </row>
    <row r="110" spans="22:22" x14ac:dyDescent="0.25">
      <c r="V110" s="175"/>
    </row>
    <row r="111" spans="22:22" ht="15.75" thickBot="1" x14ac:dyDescent="0.3">
      <c r="V111" s="176"/>
    </row>
    <row r="112" spans="22:22" ht="15.75" thickTop="1" x14ac:dyDescent="0.25">
      <c r="V112" s="174" t="s">
        <v>115</v>
      </c>
    </row>
    <row r="113" spans="22:22" x14ac:dyDescent="0.25">
      <c r="V113" s="175"/>
    </row>
    <row r="114" spans="22:22" x14ac:dyDescent="0.25">
      <c r="V114" s="175"/>
    </row>
    <row r="115" spans="22:22" ht="15.75" thickBot="1" x14ac:dyDescent="0.3">
      <c r="V115" s="176"/>
    </row>
    <row r="116" spans="22:22" ht="15.75" thickTop="1" x14ac:dyDescent="0.25">
      <c r="V116" s="174" t="s">
        <v>116</v>
      </c>
    </row>
    <row r="117" spans="22:22" x14ac:dyDescent="0.25">
      <c r="V117" s="175"/>
    </row>
    <row r="118" spans="22:22" x14ac:dyDescent="0.25">
      <c r="V118" s="175"/>
    </row>
    <row r="119" spans="22:22" ht="15.75" thickBot="1" x14ac:dyDescent="0.3">
      <c r="V119" s="176"/>
    </row>
    <row r="120" spans="22:22" ht="15.75" thickTop="1" x14ac:dyDescent="0.25">
      <c r="V120" s="174" t="s">
        <v>119</v>
      </c>
    </row>
    <row r="121" spans="22:22" x14ac:dyDescent="0.25">
      <c r="V121" s="175"/>
    </row>
    <row r="122" spans="22:22" x14ac:dyDescent="0.25">
      <c r="V122" s="175"/>
    </row>
    <row r="123" spans="22:22" ht="15.75" thickBot="1" x14ac:dyDescent="0.3">
      <c r="V123" s="176"/>
    </row>
    <row r="124" spans="22:22" ht="15.75" thickTop="1" x14ac:dyDescent="0.25">
      <c r="V124" s="174" t="s">
        <v>117</v>
      </c>
    </row>
    <row r="125" spans="22:22" x14ac:dyDescent="0.25">
      <c r="V125" s="175"/>
    </row>
    <row r="126" spans="22:22" x14ac:dyDescent="0.25">
      <c r="V126" s="175"/>
    </row>
    <row r="127" spans="22:22" ht="15.75" thickBot="1" x14ac:dyDescent="0.3">
      <c r="V127" s="176"/>
    </row>
    <row r="128" spans="22:22" ht="15.75" thickTop="1" x14ac:dyDescent="0.25">
      <c r="V128" s="267"/>
    </row>
    <row r="129" spans="22:22" x14ac:dyDescent="0.25">
      <c r="V129" s="267"/>
    </row>
    <row r="130" spans="22:22" x14ac:dyDescent="0.25">
      <c r="V130" s="267"/>
    </row>
    <row r="131" spans="22:22" x14ac:dyDescent="0.25">
      <c r="V131" s="267"/>
    </row>
    <row r="132" spans="22:22" x14ac:dyDescent="0.25">
      <c r="V132" s="267"/>
    </row>
    <row r="133" spans="22:22" x14ac:dyDescent="0.25">
      <c r="V133" s="267"/>
    </row>
    <row r="134" spans="22:22" x14ac:dyDescent="0.25">
      <c r="V134" s="267"/>
    </row>
    <row r="135" spans="22:22" x14ac:dyDescent="0.25">
      <c r="V135" s="267"/>
    </row>
    <row r="136" spans="22:22" x14ac:dyDescent="0.25">
      <c r="V136" s="267"/>
    </row>
    <row r="137" spans="22:22" x14ac:dyDescent="0.25">
      <c r="V137" s="267"/>
    </row>
    <row r="138" spans="22:22" x14ac:dyDescent="0.25">
      <c r="V138" s="267"/>
    </row>
    <row r="139" spans="22:22" x14ac:dyDescent="0.25">
      <c r="V139" s="267"/>
    </row>
    <row r="140" spans="22:22" x14ac:dyDescent="0.25">
      <c r="V140" s="267"/>
    </row>
    <row r="141" spans="22:22" x14ac:dyDescent="0.25">
      <c r="V141" s="267"/>
    </row>
    <row r="142" spans="22:22" x14ac:dyDescent="0.25">
      <c r="V142" s="267"/>
    </row>
    <row r="143" spans="22:22" x14ac:dyDescent="0.25">
      <c r="V143" s="267"/>
    </row>
    <row r="144" spans="22:22" x14ac:dyDescent="0.25">
      <c r="V144" s="267"/>
    </row>
    <row r="145" spans="22:22" x14ac:dyDescent="0.25">
      <c r="V145" s="267"/>
    </row>
    <row r="146" spans="22:22" x14ac:dyDescent="0.25">
      <c r="V146" s="267"/>
    </row>
    <row r="147" spans="22:22" x14ac:dyDescent="0.25">
      <c r="V147" s="267"/>
    </row>
    <row r="148" spans="22:22" x14ac:dyDescent="0.25">
      <c r="V148" s="267"/>
    </row>
    <row r="149" spans="22:22" x14ac:dyDescent="0.25">
      <c r="V149" s="267"/>
    </row>
    <row r="150" spans="22:22" x14ac:dyDescent="0.25">
      <c r="V150" s="267"/>
    </row>
    <row r="151" spans="22:22" x14ac:dyDescent="0.25">
      <c r="V151" s="267"/>
    </row>
    <row r="152" spans="22:22" x14ac:dyDescent="0.25">
      <c r="V152" s="267"/>
    </row>
    <row r="153" spans="22:22" x14ac:dyDescent="0.25">
      <c r="V153" s="267"/>
    </row>
    <row r="154" spans="22:22" x14ac:dyDescent="0.25">
      <c r="V154" s="267"/>
    </row>
    <row r="155" spans="22:22" x14ac:dyDescent="0.25">
      <c r="V155" s="267"/>
    </row>
    <row r="156" spans="22:22" x14ac:dyDescent="0.25">
      <c r="V156" s="267"/>
    </row>
    <row r="157" spans="22:22" x14ac:dyDescent="0.25">
      <c r="V157" s="267"/>
    </row>
    <row r="158" spans="22:22" x14ac:dyDescent="0.25">
      <c r="V158" s="267"/>
    </row>
    <row r="159" spans="22:22" x14ac:dyDescent="0.25">
      <c r="V159" s="267"/>
    </row>
    <row r="160" spans="22:22" x14ac:dyDescent="0.25">
      <c r="V160" s="267"/>
    </row>
    <row r="161" spans="22:22" x14ac:dyDescent="0.25">
      <c r="V161" s="267"/>
    </row>
    <row r="162" spans="22:22" x14ac:dyDescent="0.25">
      <c r="V162" s="267"/>
    </row>
    <row r="163" spans="22:22" x14ac:dyDescent="0.25">
      <c r="V163" s="267"/>
    </row>
    <row r="164" spans="22:22" x14ac:dyDescent="0.25">
      <c r="V164" s="267"/>
    </row>
    <row r="165" spans="22:22" x14ac:dyDescent="0.25">
      <c r="V165" s="267"/>
    </row>
    <row r="166" spans="22:22" x14ac:dyDescent="0.25">
      <c r="V166" s="267"/>
    </row>
    <row r="167" spans="22:22" x14ac:dyDescent="0.25">
      <c r="V167" s="267"/>
    </row>
    <row r="168" spans="22:22" x14ac:dyDescent="0.25">
      <c r="V168" s="267"/>
    </row>
    <row r="169" spans="22:22" x14ac:dyDescent="0.25">
      <c r="V169" s="267"/>
    </row>
    <row r="170" spans="22:22" x14ac:dyDescent="0.25">
      <c r="V170" s="267"/>
    </row>
    <row r="171" spans="22:22" x14ac:dyDescent="0.25">
      <c r="V171" s="267"/>
    </row>
    <row r="172" spans="22:22" x14ac:dyDescent="0.25">
      <c r="V172" s="267"/>
    </row>
    <row r="173" spans="22:22" x14ac:dyDescent="0.25">
      <c r="V173" s="267"/>
    </row>
    <row r="174" spans="22:22" x14ac:dyDescent="0.25">
      <c r="V174" s="267"/>
    </row>
    <row r="175" spans="22:22" x14ac:dyDescent="0.25">
      <c r="V175" s="267"/>
    </row>
    <row r="176" spans="22:22" x14ac:dyDescent="0.25">
      <c r="V176" s="267"/>
    </row>
    <row r="177" spans="22:22" x14ac:dyDescent="0.25">
      <c r="V177" s="267"/>
    </row>
    <row r="178" spans="22:22" x14ac:dyDescent="0.25">
      <c r="V178" s="267"/>
    </row>
    <row r="179" spans="22:22" x14ac:dyDescent="0.25">
      <c r="V179" s="267"/>
    </row>
    <row r="180" spans="22:22" x14ac:dyDescent="0.25">
      <c r="V180" s="267"/>
    </row>
    <row r="181" spans="22:22" x14ac:dyDescent="0.25">
      <c r="V181" s="267"/>
    </row>
    <row r="182" spans="22:22" x14ac:dyDescent="0.25">
      <c r="V182" s="267"/>
    </row>
    <row r="183" spans="22:22" x14ac:dyDescent="0.25">
      <c r="V183" s="267"/>
    </row>
    <row r="184" spans="22:22" x14ac:dyDescent="0.25">
      <c r="V184" s="267"/>
    </row>
    <row r="185" spans="22:22" x14ac:dyDescent="0.25">
      <c r="V185" s="267"/>
    </row>
    <row r="186" spans="22:22" x14ac:dyDescent="0.25">
      <c r="V186" s="267"/>
    </row>
    <row r="187" spans="22:22" x14ac:dyDescent="0.25">
      <c r="V187" s="267"/>
    </row>
    <row r="188" spans="22:22" x14ac:dyDescent="0.25">
      <c r="V188" s="267"/>
    </row>
    <row r="189" spans="22:22" x14ac:dyDescent="0.25">
      <c r="V189" s="267"/>
    </row>
    <row r="190" spans="22:22" x14ac:dyDescent="0.25">
      <c r="V190" s="267"/>
    </row>
    <row r="191" spans="22:22" x14ac:dyDescent="0.25">
      <c r="V191" s="267"/>
    </row>
    <row r="192" spans="22:22" x14ac:dyDescent="0.25">
      <c r="V192" s="267"/>
    </row>
    <row r="193" spans="22:22" x14ac:dyDescent="0.25">
      <c r="V193" s="267"/>
    </row>
    <row r="194" spans="22:22" x14ac:dyDescent="0.25">
      <c r="V194" s="267"/>
    </row>
    <row r="195" spans="22:22" x14ac:dyDescent="0.25">
      <c r="V195" s="267"/>
    </row>
    <row r="196" spans="22:22" x14ac:dyDescent="0.25">
      <c r="V196" s="267"/>
    </row>
    <row r="197" spans="22:22" x14ac:dyDescent="0.25">
      <c r="V197" s="267"/>
    </row>
    <row r="198" spans="22:22" x14ac:dyDescent="0.25">
      <c r="V198" s="267"/>
    </row>
    <row r="199" spans="22:22" x14ac:dyDescent="0.25">
      <c r="V199" s="267"/>
    </row>
    <row r="200" spans="22:22" x14ac:dyDescent="0.25">
      <c r="V200" s="267"/>
    </row>
    <row r="201" spans="22:22" x14ac:dyDescent="0.25">
      <c r="V201" s="267"/>
    </row>
    <row r="202" spans="22:22" x14ac:dyDescent="0.25">
      <c r="V202" s="267"/>
    </row>
    <row r="203" spans="22:22" x14ac:dyDescent="0.25">
      <c r="V203" s="267"/>
    </row>
    <row r="204" spans="22:22" x14ac:dyDescent="0.25">
      <c r="V204" s="267"/>
    </row>
    <row r="205" spans="22:22" x14ac:dyDescent="0.25">
      <c r="V205" s="267"/>
    </row>
    <row r="206" spans="22:22" x14ac:dyDescent="0.25">
      <c r="V206" s="267"/>
    </row>
    <row r="207" spans="22:22" x14ac:dyDescent="0.25">
      <c r="V207" s="267"/>
    </row>
    <row r="208" spans="22:22" x14ac:dyDescent="0.25">
      <c r="V208" s="267"/>
    </row>
    <row r="209" spans="22:22" x14ac:dyDescent="0.25">
      <c r="V209" s="267"/>
    </row>
    <row r="210" spans="22:22" x14ac:dyDescent="0.25">
      <c r="V210" s="267"/>
    </row>
    <row r="211" spans="22:22" x14ac:dyDescent="0.25">
      <c r="V211" s="267"/>
    </row>
    <row r="212" spans="22:22" x14ac:dyDescent="0.25">
      <c r="V212" s="267"/>
    </row>
    <row r="213" spans="22:22" x14ac:dyDescent="0.25">
      <c r="V213" s="267"/>
    </row>
    <row r="214" spans="22:22" x14ac:dyDescent="0.25">
      <c r="V214" s="267"/>
    </row>
    <row r="215" spans="22:22" x14ac:dyDescent="0.25">
      <c r="V215" s="267"/>
    </row>
    <row r="216" spans="22:22" x14ac:dyDescent="0.25">
      <c r="V216" s="267"/>
    </row>
    <row r="217" spans="22:22" x14ac:dyDescent="0.25">
      <c r="V217" s="267"/>
    </row>
    <row r="218" spans="22:22" x14ac:dyDescent="0.25">
      <c r="V218" s="267"/>
    </row>
    <row r="219" spans="22:22" x14ac:dyDescent="0.25">
      <c r="V219" s="267"/>
    </row>
    <row r="220" spans="22:22" x14ac:dyDescent="0.25">
      <c r="V220" s="267"/>
    </row>
    <row r="221" spans="22:22" x14ac:dyDescent="0.25">
      <c r="V221" s="267"/>
    </row>
    <row r="222" spans="22:22" x14ac:dyDescent="0.25">
      <c r="V222" s="267"/>
    </row>
    <row r="223" spans="22:22" x14ac:dyDescent="0.25">
      <c r="V223" s="267"/>
    </row>
    <row r="224" spans="22:22" x14ac:dyDescent="0.25">
      <c r="V224" s="267"/>
    </row>
    <row r="225" spans="22:22" x14ac:dyDescent="0.25">
      <c r="V225" s="267"/>
    </row>
    <row r="226" spans="22:22" x14ac:dyDescent="0.25">
      <c r="V226" s="267"/>
    </row>
    <row r="227" spans="22:22" x14ac:dyDescent="0.25">
      <c r="V227" s="267"/>
    </row>
    <row r="228" spans="22:22" x14ac:dyDescent="0.25">
      <c r="V228" s="267"/>
    </row>
    <row r="229" spans="22:22" x14ac:dyDescent="0.25">
      <c r="V229" s="267"/>
    </row>
    <row r="230" spans="22:22" x14ac:dyDescent="0.25">
      <c r="V230" s="267"/>
    </row>
    <row r="231" spans="22:22" x14ac:dyDescent="0.25">
      <c r="V231" s="267"/>
    </row>
  </sheetData>
  <mergeCells count="2">
    <mergeCell ref="D1:E1"/>
    <mergeCell ref="M25:M2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42" r:id="rId4" name="CommandButton1">
          <controlPr autoLine="0" r:id="rId5">
            <anchor moveWithCells="1">
              <from>
                <xdr:col>7</xdr:col>
                <xdr:colOff>28575</xdr:colOff>
                <xdr:row>7</xdr:row>
                <xdr:rowOff>28575</xdr:rowOff>
              </from>
              <to>
                <xdr:col>8</xdr:col>
                <xdr:colOff>333375</xdr:colOff>
                <xdr:row>8</xdr:row>
                <xdr:rowOff>123825</xdr:rowOff>
              </to>
            </anchor>
          </controlPr>
        </control>
      </mc:Choice>
      <mc:Fallback>
        <control shapeId="44042" r:id="rId4" name="CommandButton1"/>
      </mc:Fallback>
    </mc:AlternateContent>
    <mc:AlternateContent xmlns:mc="http://schemas.openxmlformats.org/markup-compatibility/2006">
      <mc:Choice Requires="x14">
        <control shapeId="44043" r:id="rId6" name="CommandButton2">
          <controlPr autoLine="0" r:id="rId7">
            <anchor moveWithCells="1">
              <from>
                <xdr:col>7</xdr:col>
                <xdr:colOff>0</xdr:colOff>
                <xdr:row>10</xdr:row>
                <xdr:rowOff>57150</xdr:rowOff>
              </from>
              <to>
                <xdr:col>8</xdr:col>
                <xdr:colOff>304800</xdr:colOff>
                <xdr:row>11</xdr:row>
                <xdr:rowOff>152400</xdr:rowOff>
              </to>
            </anchor>
          </controlPr>
        </control>
      </mc:Choice>
      <mc:Fallback>
        <control shapeId="44043" r:id="rId6" name="CommandButton2"/>
      </mc:Fallback>
    </mc:AlternateContent>
    <mc:AlternateContent xmlns:mc="http://schemas.openxmlformats.org/markup-compatibility/2006">
      <mc:Choice Requires="x14">
        <control shapeId="44044" r:id="rId8" name="CommandButton3">
          <controlPr autoLine="0" r:id="rId9">
            <anchor moveWithCells="1">
              <from>
                <xdr:col>7</xdr:col>
                <xdr:colOff>171450</xdr:colOff>
                <xdr:row>14</xdr:row>
                <xdr:rowOff>9525</xdr:rowOff>
              </from>
              <to>
                <xdr:col>8</xdr:col>
                <xdr:colOff>476250</xdr:colOff>
                <xdr:row>15</xdr:row>
                <xdr:rowOff>95250</xdr:rowOff>
              </to>
            </anchor>
          </controlPr>
        </control>
      </mc:Choice>
      <mc:Fallback>
        <control shapeId="44044" r:id="rId8" name="CommandButton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9"/>
  <dimension ref="A1:A43"/>
  <sheetViews>
    <sheetView workbookViewId="0"/>
  </sheetViews>
  <sheetFormatPr defaultRowHeight="15" x14ac:dyDescent="0.25"/>
  <cols>
    <col min="1" max="1" width="31.28515625" customWidth="1"/>
    <col min="3" max="3" width="29.140625" customWidth="1"/>
    <col min="70" max="70" width="18" bestFit="1" customWidth="1"/>
    <col min="71" max="71" width="19" bestFit="1" customWidth="1"/>
  </cols>
  <sheetData>
    <row r="1" spans="1:1" x14ac:dyDescent="0.25">
      <c r="A1" s="178" t="s">
        <v>159</v>
      </c>
    </row>
    <row r="2" spans="1:1" x14ac:dyDescent="0.25">
      <c r="A2" s="178" t="s">
        <v>157</v>
      </c>
    </row>
    <row r="3" spans="1:1" x14ac:dyDescent="0.25">
      <c r="A3" s="178" t="s">
        <v>156</v>
      </c>
    </row>
    <row r="4" spans="1:1" x14ac:dyDescent="0.25">
      <c r="A4" s="178" t="s">
        <v>155</v>
      </c>
    </row>
    <row r="5" spans="1:1" x14ac:dyDescent="0.25">
      <c r="A5" s="178" t="s">
        <v>154</v>
      </c>
    </row>
    <row r="6" spans="1:1" x14ac:dyDescent="0.25">
      <c r="A6" s="178" t="s">
        <v>152</v>
      </c>
    </row>
    <row r="7" spans="1:1" x14ac:dyDescent="0.25">
      <c r="A7" s="178" t="s">
        <v>150</v>
      </c>
    </row>
    <row r="8" spans="1:1" x14ac:dyDescent="0.25">
      <c r="A8" s="178" t="s">
        <v>148</v>
      </c>
    </row>
    <row r="9" spans="1:1" x14ac:dyDescent="0.25">
      <c r="A9" s="310" t="s">
        <v>144</v>
      </c>
    </row>
    <row r="10" spans="1:1" x14ac:dyDescent="0.25">
      <c r="A10" s="311" t="s">
        <v>120</v>
      </c>
    </row>
    <row r="11" spans="1:1" x14ac:dyDescent="0.25">
      <c r="A11" s="312" t="s">
        <v>62</v>
      </c>
    </row>
    <row r="12" spans="1:1" x14ac:dyDescent="0.25">
      <c r="A12" s="313" t="s">
        <v>63</v>
      </c>
    </row>
    <row r="13" spans="1:1" x14ac:dyDescent="0.25">
      <c r="A13" s="310" t="s">
        <v>34</v>
      </c>
    </row>
    <row r="14" spans="1:1" x14ac:dyDescent="0.25">
      <c r="A14" s="310" t="s">
        <v>80</v>
      </c>
    </row>
    <row r="15" spans="1:1" x14ac:dyDescent="0.25">
      <c r="A15" s="310" t="s">
        <v>82</v>
      </c>
    </row>
    <row r="16" spans="1:1" x14ac:dyDescent="0.25">
      <c r="A16" s="310" t="s">
        <v>112</v>
      </c>
    </row>
    <row r="17" spans="1:1" x14ac:dyDescent="0.25">
      <c r="A17" s="310" t="s">
        <v>122</v>
      </c>
    </row>
    <row r="18" spans="1:1" x14ac:dyDescent="0.25">
      <c r="A18" s="310" t="s">
        <v>108</v>
      </c>
    </row>
    <row r="19" spans="1:1" x14ac:dyDescent="0.25">
      <c r="A19" s="310" t="s">
        <v>123</v>
      </c>
    </row>
    <row r="20" spans="1:1" x14ac:dyDescent="0.25">
      <c r="A20" s="310" t="s">
        <v>30</v>
      </c>
    </row>
    <row r="21" spans="1:1" x14ac:dyDescent="0.25">
      <c r="A21" s="310" t="s">
        <v>125</v>
      </c>
    </row>
    <row r="22" spans="1:1" x14ac:dyDescent="0.25">
      <c r="A22" s="310" t="s">
        <v>81</v>
      </c>
    </row>
    <row r="23" spans="1:1" x14ac:dyDescent="0.25">
      <c r="A23" s="310" t="s">
        <v>75</v>
      </c>
    </row>
    <row r="24" spans="1:1" x14ac:dyDescent="0.25">
      <c r="A24" s="310" t="s">
        <v>76</v>
      </c>
    </row>
    <row r="25" spans="1:1" x14ac:dyDescent="0.25">
      <c r="A25" s="310" t="s">
        <v>77</v>
      </c>
    </row>
    <row r="26" spans="1:1" x14ac:dyDescent="0.25">
      <c r="A26" s="310" t="s">
        <v>79</v>
      </c>
    </row>
    <row r="27" spans="1:1" x14ac:dyDescent="0.25">
      <c r="A27" s="310" t="s">
        <v>115</v>
      </c>
    </row>
    <row r="28" spans="1:1" x14ac:dyDescent="0.25">
      <c r="A28" s="310" t="s">
        <v>116</v>
      </c>
    </row>
    <row r="29" spans="1:1" x14ac:dyDescent="0.25">
      <c r="A29" s="310" t="s">
        <v>119</v>
      </c>
    </row>
    <row r="30" spans="1:1" x14ac:dyDescent="0.25">
      <c r="A30" s="310" t="s">
        <v>117</v>
      </c>
    </row>
    <row r="31" spans="1:1" x14ac:dyDescent="0.25">
      <c r="A31" s="310" t="s">
        <v>29</v>
      </c>
    </row>
    <row r="32" spans="1:1" x14ac:dyDescent="0.25">
      <c r="A32" s="310"/>
    </row>
    <row r="33" spans="1:1" x14ac:dyDescent="0.25">
      <c r="A33" s="310"/>
    </row>
    <row r="34" spans="1:1" x14ac:dyDescent="0.25">
      <c r="A34" s="310"/>
    </row>
    <row r="35" spans="1:1" x14ac:dyDescent="0.25">
      <c r="A35" s="310"/>
    </row>
    <row r="36" spans="1:1" x14ac:dyDescent="0.25">
      <c r="A36" s="310"/>
    </row>
    <row r="37" spans="1:1" x14ac:dyDescent="0.25">
      <c r="A37" s="310"/>
    </row>
    <row r="38" spans="1:1" x14ac:dyDescent="0.25">
      <c r="A38" s="310"/>
    </row>
    <row r="39" spans="1:1" x14ac:dyDescent="0.25">
      <c r="A39" s="310"/>
    </row>
    <row r="40" spans="1:1" x14ac:dyDescent="0.25">
      <c r="A40" s="310"/>
    </row>
    <row r="41" spans="1:1" x14ac:dyDescent="0.25">
      <c r="A41" s="310"/>
    </row>
    <row r="42" spans="1:1" x14ac:dyDescent="0.25">
      <c r="A42" s="310"/>
    </row>
    <row r="43" spans="1:1" x14ac:dyDescent="0.25">
      <c r="A43" s="3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8">
    <pageSetUpPr fitToPage="1"/>
  </sheetPr>
  <dimension ref="A1:CA266"/>
  <sheetViews>
    <sheetView zoomScale="85" zoomScaleNormal="85" workbookViewId="0">
      <pane xSplit="3" ySplit="2" topLeftCell="D12" activePane="bottomRight" state="frozen"/>
      <selection pane="topRight" activeCell="D1" sqref="D1"/>
      <selection pane="bottomLeft" activeCell="A3" sqref="A3"/>
      <selection pane="bottomRight" activeCell="B1" sqref="B1:B1048576"/>
    </sheetView>
  </sheetViews>
  <sheetFormatPr defaultRowHeight="15.75" x14ac:dyDescent="0.25"/>
  <cols>
    <col min="1" max="1" width="34.42578125" style="290" bestFit="1" customWidth="1"/>
    <col min="2" max="2" width="14.28515625" style="292" hidden="1" customWidth="1"/>
    <col min="3" max="4" width="9.140625" customWidth="1"/>
    <col min="5" max="35" width="4.7109375" customWidth="1"/>
    <col min="36" max="47" width="9.140625" customWidth="1"/>
    <col min="58" max="58" width="9.5703125" bestFit="1" customWidth="1"/>
  </cols>
  <sheetData>
    <row r="1" spans="1:79" ht="46.5" x14ac:dyDescent="0.25">
      <c r="A1" s="287" t="s">
        <v>126</v>
      </c>
      <c r="B1" s="291" t="s">
        <v>0</v>
      </c>
      <c r="C1" s="202" t="s">
        <v>1</v>
      </c>
      <c r="D1" s="201"/>
      <c r="E1" s="215" t="str">
        <f>TEXT(WEEKDAY(DATE($D$2,$C$2,E2),1),"gggg")</f>
        <v>Perşembe</v>
      </c>
      <c r="F1" s="215" t="str">
        <f t="shared" ref="F1:AI1" si="0">TEXT(WEEKDAY(DATE($D$2,$C$2,F2),1),"gggg")</f>
        <v>Cuma</v>
      </c>
      <c r="G1" s="215" t="str">
        <f t="shared" si="0"/>
        <v>Cumartesi</v>
      </c>
      <c r="H1" s="215" t="str">
        <f t="shared" si="0"/>
        <v>Pazar</v>
      </c>
      <c r="I1" s="215" t="str">
        <f t="shared" si="0"/>
        <v>Pazartesi</v>
      </c>
      <c r="J1" s="215" t="str">
        <f t="shared" si="0"/>
        <v>Salı</v>
      </c>
      <c r="K1" s="215" t="str">
        <f t="shared" si="0"/>
        <v>Çarşamba</v>
      </c>
      <c r="L1" s="215" t="str">
        <f t="shared" si="0"/>
        <v>Perşembe</v>
      </c>
      <c r="M1" s="215" t="str">
        <f t="shared" si="0"/>
        <v>Cuma</v>
      </c>
      <c r="N1" s="215" t="str">
        <f t="shared" si="0"/>
        <v>Cumartesi</v>
      </c>
      <c r="O1" s="215" t="str">
        <f t="shared" si="0"/>
        <v>Pazar</v>
      </c>
      <c r="P1" s="215" t="str">
        <f t="shared" si="0"/>
        <v>Pazartesi</v>
      </c>
      <c r="Q1" s="215" t="str">
        <f t="shared" si="0"/>
        <v>Salı</v>
      </c>
      <c r="R1" s="215" t="str">
        <f t="shared" si="0"/>
        <v>Çarşamba</v>
      </c>
      <c r="S1" s="215" t="str">
        <f t="shared" si="0"/>
        <v>Perşembe</v>
      </c>
      <c r="T1" s="215" t="str">
        <f t="shared" si="0"/>
        <v>Cuma</v>
      </c>
      <c r="U1" s="215" t="str">
        <f t="shared" si="0"/>
        <v>Cumartesi</v>
      </c>
      <c r="V1" s="215" t="str">
        <f t="shared" si="0"/>
        <v>Pazar</v>
      </c>
      <c r="W1" s="215" t="str">
        <f t="shared" si="0"/>
        <v>Pazartesi</v>
      </c>
      <c r="X1" s="215" t="str">
        <f t="shared" si="0"/>
        <v>Salı</v>
      </c>
      <c r="Y1" s="215" t="str">
        <f t="shared" si="0"/>
        <v>Çarşamba</v>
      </c>
      <c r="Z1" s="215" t="str">
        <f t="shared" si="0"/>
        <v>Perşembe</v>
      </c>
      <c r="AA1" s="215" t="str">
        <f t="shared" si="0"/>
        <v>Cuma</v>
      </c>
      <c r="AB1" s="215" t="str">
        <f t="shared" si="0"/>
        <v>Cumartesi</v>
      </c>
      <c r="AC1" s="215" t="str">
        <f t="shared" si="0"/>
        <v>Pazar</v>
      </c>
      <c r="AD1" s="215" t="str">
        <f t="shared" si="0"/>
        <v>Pazartesi</v>
      </c>
      <c r="AE1" s="215" t="str">
        <f t="shared" si="0"/>
        <v>Salı</v>
      </c>
      <c r="AF1" s="215" t="str">
        <f t="shared" si="0"/>
        <v>Çarşamba</v>
      </c>
      <c r="AG1" s="215" t="str">
        <f t="shared" si="0"/>
        <v>Perşembe</v>
      </c>
      <c r="AH1" s="215" t="str">
        <f t="shared" si="0"/>
        <v>Cuma</v>
      </c>
      <c r="AI1" s="215" t="str">
        <f t="shared" si="0"/>
        <v>Cumartesi</v>
      </c>
      <c r="AJ1" s="471" t="str">
        <f>LEFT(C2,2)</f>
        <v>02</v>
      </c>
      <c r="AK1" s="472"/>
      <c r="AL1" s="272" t="s">
        <v>9</v>
      </c>
      <c r="AM1" s="521" t="s">
        <v>10</v>
      </c>
      <c r="AN1" s="521" t="s">
        <v>73</v>
      </c>
      <c r="AO1" s="521" t="s">
        <v>11</v>
      </c>
      <c r="AP1" s="521" t="s">
        <v>12</v>
      </c>
      <c r="AQ1" s="521" t="s">
        <v>13</v>
      </c>
      <c r="AR1" s="521" t="s">
        <v>14</v>
      </c>
      <c r="AS1" s="521" t="s">
        <v>15</v>
      </c>
      <c r="AT1" s="521" t="s">
        <v>16</v>
      </c>
      <c r="AU1" s="214">
        <f>AV2+AW2</f>
        <v>1016513.3333333333</v>
      </c>
      <c r="AV1" s="200" t="s">
        <v>127</v>
      </c>
      <c r="AW1" s="200" t="s">
        <v>128</v>
      </c>
      <c r="AX1" s="200" t="s">
        <v>135</v>
      </c>
      <c r="AY1" s="200" t="s">
        <v>87</v>
      </c>
      <c r="AZ1" s="200" t="s">
        <v>86</v>
      </c>
      <c r="BA1" s="200" t="s">
        <v>136</v>
      </c>
      <c r="BB1" s="200" t="s">
        <v>71</v>
      </c>
      <c r="BC1" s="200" t="s">
        <v>19</v>
      </c>
      <c r="BD1" s="200" t="s">
        <v>129</v>
      </c>
      <c r="BE1" s="200" t="s">
        <v>20</v>
      </c>
      <c r="BF1" s="204" t="s">
        <v>21</v>
      </c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178"/>
      <c r="BX1" s="178"/>
      <c r="BY1" s="178"/>
      <c r="BZ1" s="178"/>
      <c r="CA1" s="178"/>
    </row>
    <row r="2" spans="1:79" ht="40.5" thickBot="1" x14ac:dyDescent="0.3">
      <c r="A2" s="288" t="s">
        <v>23</v>
      </c>
      <c r="B2" s="292">
        <v>9.8814229249011851E-4</v>
      </c>
      <c r="C2" s="281" t="s">
        <v>137</v>
      </c>
      <c r="D2" s="281" t="s">
        <v>138</v>
      </c>
      <c r="E2" s="59">
        <v>1</v>
      </c>
      <c r="F2" s="59">
        <v>2</v>
      </c>
      <c r="G2" s="96">
        <v>3</v>
      </c>
      <c r="H2" s="97">
        <v>4</v>
      </c>
      <c r="I2" s="96">
        <v>5</v>
      </c>
      <c r="J2" s="96">
        <v>6</v>
      </c>
      <c r="K2" s="96">
        <v>7</v>
      </c>
      <c r="L2" s="96">
        <v>8</v>
      </c>
      <c r="M2" s="96">
        <v>9</v>
      </c>
      <c r="N2" s="268">
        <v>10</v>
      </c>
      <c r="O2" s="97">
        <v>11</v>
      </c>
      <c r="P2" s="268">
        <v>12</v>
      </c>
      <c r="Q2" s="268">
        <v>13</v>
      </c>
      <c r="R2" s="268">
        <v>14</v>
      </c>
      <c r="S2" s="96">
        <v>15</v>
      </c>
      <c r="T2" s="268">
        <v>16</v>
      </c>
      <c r="U2" s="268">
        <v>17</v>
      </c>
      <c r="V2" s="97">
        <v>18</v>
      </c>
      <c r="W2" s="268">
        <v>19</v>
      </c>
      <c r="X2" s="268">
        <v>20</v>
      </c>
      <c r="Y2" s="268">
        <v>21</v>
      </c>
      <c r="Z2" s="268">
        <v>22</v>
      </c>
      <c r="AA2" s="268">
        <v>23</v>
      </c>
      <c r="AB2" s="268">
        <v>24</v>
      </c>
      <c r="AC2" s="97">
        <v>25</v>
      </c>
      <c r="AD2" s="268">
        <v>26</v>
      </c>
      <c r="AE2" s="268">
        <v>27</v>
      </c>
      <c r="AF2" s="268">
        <v>28</v>
      </c>
      <c r="AG2" s="268">
        <v>29</v>
      </c>
      <c r="AH2" s="268">
        <v>30</v>
      </c>
      <c r="AI2" s="59">
        <v>31</v>
      </c>
      <c r="AJ2" s="469" t="s">
        <v>24</v>
      </c>
      <c r="AK2" s="470"/>
      <c r="AL2" s="269"/>
      <c r="AM2" s="522"/>
      <c r="AN2" s="522"/>
      <c r="AO2" s="522"/>
      <c r="AP2" s="522"/>
      <c r="AQ2" s="522"/>
      <c r="AR2" s="522"/>
      <c r="AS2" s="522"/>
      <c r="AT2" s="522"/>
      <c r="AU2" s="214">
        <f>AU1-AY2-AZ2</f>
        <v>500026.9033333332</v>
      </c>
      <c r="AV2" s="197">
        <f t="shared" ref="AV2:BC2" si="1">SUM(AV3:AV154)</f>
        <v>485683.33333333331</v>
      </c>
      <c r="AW2" s="198">
        <f t="shared" si="1"/>
        <v>530830</v>
      </c>
      <c r="AX2" s="198">
        <f t="shared" si="1"/>
        <v>74250</v>
      </c>
      <c r="AY2" s="198">
        <f t="shared" si="1"/>
        <v>245860.43000000002</v>
      </c>
      <c r="AZ2" s="198">
        <f t="shared" si="1"/>
        <v>270626</v>
      </c>
      <c r="BA2" s="198">
        <f t="shared" si="1"/>
        <v>35940</v>
      </c>
      <c r="BB2" s="198">
        <f t="shared" si="1"/>
        <v>12729</v>
      </c>
      <c r="BC2" s="198">
        <f t="shared" si="1"/>
        <v>3000</v>
      </c>
      <c r="BD2" s="198">
        <f t="shared" ref="BD2:BE2" si="2">SUM(BD3:BD154)</f>
        <v>524708</v>
      </c>
      <c r="BE2" s="198">
        <f t="shared" si="2"/>
        <v>5000</v>
      </c>
      <c r="BF2" s="198">
        <f>SUM(BF3:BF154)</f>
        <v>2899.9033333333455</v>
      </c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178"/>
      <c r="BX2" s="178"/>
      <c r="BY2" s="178"/>
      <c r="BZ2" s="178"/>
      <c r="CA2" s="178"/>
    </row>
    <row r="3" spans="1:79" ht="17.25" thickTop="1" thickBot="1" x14ac:dyDescent="0.3">
      <c r="A3" s="174" t="s">
        <v>29</v>
      </c>
      <c r="B3" s="293">
        <v>38000</v>
      </c>
      <c r="C3" s="432">
        <f>B3/225</f>
        <v>168.88888888888889</v>
      </c>
      <c r="D3" s="181" t="s">
        <v>25</v>
      </c>
      <c r="E3" s="60">
        <v>7.5</v>
      </c>
      <c r="F3" s="60">
        <v>7.5</v>
      </c>
      <c r="G3" s="234">
        <v>7.5</v>
      </c>
      <c r="H3" s="234" t="s">
        <v>61</v>
      </c>
      <c r="I3" s="234">
        <v>7.5</v>
      </c>
      <c r="J3" s="234">
        <v>7.5</v>
      </c>
      <c r="K3" s="235">
        <v>7.5</v>
      </c>
      <c r="L3" s="234">
        <v>7.5</v>
      </c>
      <c r="M3" s="234">
        <v>7.5</v>
      </c>
      <c r="N3" s="95">
        <v>7.5</v>
      </c>
      <c r="O3" s="236" t="s">
        <v>61</v>
      </c>
      <c r="P3" s="95">
        <v>7.5</v>
      </c>
      <c r="Q3" s="95">
        <v>7.5</v>
      </c>
      <c r="R3" s="283">
        <v>7.5</v>
      </c>
      <c r="S3" s="284">
        <v>7.5</v>
      </c>
      <c r="T3" s="67">
        <v>7.5</v>
      </c>
      <c r="U3" s="67">
        <v>7.5</v>
      </c>
      <c r="V3" s="67">
        <v>7.5</v>
      </c>
      <c r="W3" s="95">
        <v>7.5</v>
      </c>
      <c r="X3" s="95">
        <v>7.5</v>
      </c>
      <c r="Y3" s="95">
        <v>7.5</v>
      </c>
      <c r="Z3" s="95">
        <v>7.5</v>
      </c>
      <c r="AA3" s="95">
        <v>7.5</v>
      </c>
      <c r="AB3" s="95">
        <v>7.5</v>
      </c>
      <c r="AC3" s="236" t="s">
        <v>61</v>
      </c>
      <c r="AD3" s="95">
        <v>7.5</v>
      </c>
      <c r="AE3" s="95">
        <v>7.5</v>
      </c>
      <c r="AF3" s="95">
        <v>7.5</v>
      </c>
      <c r="AG3" s="95">
        <v>7.5</v>
      </c>
      <c r="AH3" s="238">
        <v>7.5</v>
      </c>
      <c r="AI3" s="60"/>
      <c r="AJ3" s="179"/>
      <c r="AK3" s="179">
        <f>COUNTIF(E3:AI3,"&gt;0")</f>
        <v>27</v>
      </c>
      <c r="AL3" s="508"/>
      <c r="AM3" s="205">
        <f>SUM(E3:AI3)/7.5</f>
        <v>27</v>
      </c>
      <c r="AN3" s="205">
        <f>COUNTIF(E3:AI3,"B")</f>
        <v>0</v>
      </c>
      <c r="AO3" s="205">
        <f>COUNTIF(E3:AI3,"h")</f>
        <v>3</v>
      </c>
      <c r="AP3" s="205">
        <f>COUNTIF(E3:AI3,"ik")</f>
        <v>0</v>
      </c>
      <c r="AQ3" s="205">
        <f>COUNTIF(E3:AI3,"İZ")</f>
        <v>0</v>
      </c>
      <c r="AR3" s="205">
        <f>COUNTIF(E3:AI3,"R")</f>
        <v>0</v>
      </c>
      <c r="AS3" s="205">
        <f>COUNTIF(E3:AI3,"0")</f>
        <v>0</v>
      </c>
      <c r="AT3" s="205">
        <f>IF((AM3+AN3+AO3+AP3+AQ3)&gt;30,30,(AM3+AN3+AO3+AP3+AQ3))</f>
        <v>30</v>
      </c>
      <c r="AU3" s="205">
        <f>(AT3)*C3*7.5</f>
        <v>38000</v>
      </c>
      <c r="AV3" s="511">
        <f>IF(B4="CEMRE",SUM(AU3:AU5),0)</f>
        <v>43700</v>
      </c>
      <c r="AW3" s="514">
        <f>IF(B4="SEFİNE",SUM(AU3:AU5),0)</f>
        <v>0</v>
      </c>
      <c r="AX3" s="516">
        <f>IF(B4="TERSAN",SUM(AU3:AU5),0)</f>
        <v>0</v>
      </c>
      <c r="AY3" s="519">
        <v>17359</v>
      </c>
      <c r="AZ3" s="519"/>
      <c r="BA3" s="519"/>
      <c r="BB3" s="519">
        <v>641</v>
      </c>
      <c r="BC3" s="519"/>
      <c r="BD3" s="519">
        <v>25700</v>
      </c>
      <c r="BE3" s="503"/>
      <c r="BF3" s="505">
        <f>(AV3+AW3+AX3)-(AY3+AZ3+BA3)-(BB3+BC3)+BE3-(BD3)</f>
        <v>0</v>
      </c>
      <c r="BG3" s="178"/>
      <c r="BH3" s="178"/>
      <c r="BI3" s="178"/>
      <c r="BJ3" s="178"/>
      <c r="BK3" s="178"/>
      <c r="BL3" s="178"/>
      <c r="BM3" s="178"/>
      <c r="BN3" s="178"/>
      <c r="BO3" s="178"/>
      <c r="BP3" s="178"/>
      <c r="BQ3" s="178"/>
      <c r="BR3" s="178"/>
      <c r="BS3" s="178"/>
      <c r="BT3" s="178"/>
      <c r="BU3" s="178"/>
      <c r="BV3" s="178"/>
      <c r="BW3" s="178"/>
      <c r="BX3" s="178"/>
      <c r="BY3" s="178"/>
      <c r="BZ3" s="178"/>
      <c r="CA3" s="178"/>
    </row>
    <row r="4" spans="1:79" ht="16.5" thickTop="1" x14ac:dyDescent="0.25">
      <c r="A4" s="175"/>
      <c r="B4" s="292" t="s">
        <v>133</v>
      </c>
      <c r="C4" s="433"/>
      <c r="D4" s="211" t="s">
        <v>26</v>
      </c>
      <c r="E4" s="236"/>
      <c r="F4" s="236"/>
      <c r="G4" s="234"/>
      <c r="H4" s="239"/>
      <c r="I4" s="240"/>
      <c r="J4" s="240"/>
      <c r="K4" s="235"/>
      <c r="L4" s="234"/>
      <c r="M4" s="234"/>
      <c r="N4" s="236"/>
      <c r="O4" s="236"/>
      <c r="P4" s="236"/>
      <c r="Q4" s="236"/>
      <c r="R4" s="236"/>
      <c r="S4" s="236"/>
      <c r="T4" s="241"/>
      <c r="U4" s="241"/>
      <c r="V4" s="236"/>
      <c r="W4" s="236"/>
      <c r="X4" s="241">
        <v>2.5</v>
      </c>
      <c r="Y4" s="231">
        <v>2.5</v>
      </c>
      <c r="Z4" s="231">
        <v>2.5</v>
      </c>
      <c r="AA4" s="231">
        <v>2.5</v>
      </c>
      <c r="AB4" s="241"/>
      <c r="AC4" s="241">
        <v>7.5</v>
      </c>
      <c r="AD4" s="241"/>
      <c r="AE4" s="241"/>
      <c r="AF4" s="241">
        <v>2.5</v>
      </c>
      <c r="AG4" s="236">
        <v>2.5</v>
      </c>
      <c r="AH4" s="242"/>
      <c r="AI4" s="243"/>
      <c r="AJ4" s="192"/>
      <c r="AK4" s="179">
        <f>COUNTIF(E4:AI4,"&gt;7")</f>
        <v>1</v>
      </c>
      <c r="AL4" s="509"/>
      <c r="AM4" s="206">
        <f>SUM(E4:AI4)</f>
        <v>22.5</v>
      </c>
      <c r="AN4" s="206"/>
      <c r="AO4" s="206"/>
      <c r="AP4" s="206"/>
      <c r="AQ4" s="206"/>
      <c r="AR4" s="206"/>
      <c r="AS4" s="206"/>
      <c r="AT4" s="206">
        <f>AM4*1.5</f>
        <v>33.75</v>
      </c>
      <c r="AU4" s="206">
        <f>AM4*C3*1.5</f>
        <v>5700</v>
      </c>
      <c r="AV4" s="511"/>
      <c r="AW4" s="514"/>
      <c r="AX4" s="516"/>
      <c r="AY4" s="519"/>
      <c r="AZ4" s="519"/>
      <c r="BA4" s="519"/>
      <c r="BB4" s="519"/>
      <c r="BC4" s="519"/>
      <c r="BD4" s="519"/>
      <c r="BE4" s="503"/>
      <c r="BF4" s="506"/>
      <c r="BG4" s="178"/>
      <c r="BH4" s="178"/>
      <c r="BI4" s="178"/>
      <c r="BJ4" s="178"/>
      <c r="BK4" s="178"/>
      <c r="BL4" s="178"/>
      <c r="BM4" s="178"/>
      <c r="BN4" s="178"/>
      <c r="BO4" s="178"/>
      <c r="BP4" s="178"/>
      <c r="BQ4" s="178"/>
      <c r="BR4" s="178"/>
      <c r="BS4" s="178"/>
      <c r="BT4" s="178"/>
      <c r="BU4" s="178"/>
      <c r="BV4" s="178"/>
      <c r="BW4" s="178"/>
      <c r="BX4" s="178"/>
      <c r="BY4" s="178"/>
      <c r="BZ4" s="178"/>
      <c r="CA4" s="178"/>
    </row>
    <row r="5" spans="1:79" x14ac:dyDescent="0.25">
      <c r="A5" s="175"/>
      <c r="C5" s="433"/>
      <c r="D5" s="212" t="s">
        <v>27</v>
      </c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2"/>
      <c r="AI5" s="233"/>
      <c r="AJ5" s="193"/>
      <c r="AK5" s="207"/>
      <c r="AL5" s="509"/>
      <c r="AM5" s="206">
        <f>SUM(E5:AI5)</f>
        <v>0</v>
      </c>
      <c r="AN5" s="208"/>
      <c r="AO5" s="208"/>
      <c r="AP5" s="208"/>
      <c r="AQ5" s="208"/>
      <c r="AR5" s="208"/>
      <c r="AS5" s="208"/>
      <c r="AT5" s="206">
        <f>AM5*2</f>
        <v>0</v>
      </c>
      <c r="AU5" s="208">
        <f>AM5*C3*2</f>
        <v>0</v>
      </c>
      <c r="AV5" s="511"/>
      <c r="AW5" s="514"/>
      <c r="AX5" s="516"/>
      <c r="AY5" s="519"/>
      <c r="AZ5" s="519"/>
      <c r="BA5" s="519"/>
      <c r="BB5" s="519"/>
      <c r="BC5" s="519"/>
      <c r="BD5" s="519"/>
      <c r="BE5" s="503"/>
      <c r="BF5" s="506"/>
      <c r="BG5" s="178"/>
      <c r="BH5" s="178"/>
      <c r="BI5" s="178"/>
      <c r="BJ5" s="178"/>
      <c r="BK5" s="178"/>
      <c r="BL5" s="178"/>
      <c r="BM5" s="178"/>
      <c r="BN5" s="178"/>
      <c r="BO5" s="178"/>
      <c r="BP5" s="178"/>
      <c r="BQ5" s="178"/>
      <c r="BR5" s="178"/>
      <c r="BS5" s="178"/>
      <c r="BT5" s="178"/>
      <c r="BU5" s="178"/>
      <c r="BV5" s="178"/>
      <c r="BW5" s="178"/>
      <c r="BX5" s="178"/>
      <c r="BY5" s="178"/>
      <c r="BZ5" s="178"/>
      <c r="CA5" s="178"/>
    </row>
    <row r="6" spans="1:79" ht="16.5" thickBot="1" x14ac:dyDescent="0.3">
      <c r="A6" s="175"/>
      <c r="C6" s="434"/>
      <c r="D6" s="182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194" t="s">
        <v>28</v>
      </c>
      <c r="AK6" s="180">
        <f>AK3+AK4</f>
        <v>28</v>
      </c>
      <c r="AL6" s="510"/>
      <c r="AM6" s="209"/>
      <c r="AN6" s="209"/>
      <c r="AO6" s="209"/>
      <c r="AP6" s="209"/>
      <c r="AQ6" s="180"/>
      <c r="AR6" s="209"/>
      <c r="AS6" s="209"/>
      <c r="AT6" s="209"/>
      <c r="AU6" s="209"/>
      <c r="AV6" s="512"/>
      <c r="AW6" s="515"/>
      <c r="AX6" s="517"/>
      <c r="AY6" s="520"/>
      <c r="AZ6" s="520"/>
      <c r="BA6" s="520"/>
      <c r="BB6" s="520"/>
      <c r="BC6" s="520"/>
      <c r="BD6" s="520"/>
      <c r="BE6" s="504"/>
      <c r="BF6" s="507"/>
      <c r="BG6" s="178"/>
      <c r="BH6" s="178"/>
      <c r="BI6" s="178"/>
      <c r="BJ6" s="178"/>
      <c r="BK6" s="178"/>
      <c r="BL6" s="178"/>
      <c r="BM6" s="178"/>
      <c r="BN6" s="178"/>
      <c r="BO6" s="178"/>
      <c r="BP6" s="178"/>
      <c r="BQ6" s="178"/>
      <c r="BR6" s="178"/>
      <c r="BS6" s="178"/>
      <c r="BT6" s="178"/>
      <c r="BU6" s="178"/>
      <c r="BV6" s="178"/>
      <c r="BW6" s="178"/>
      <c r="BX6" s="178"/>
      <c r="BY6" s="178"/>
      <c r="BZ6" s="178"/>
      <c r="CA6" s="178"/>
    </row>
    <row r="7" spans="1:79" s="178" customFormat="1" ht="16.5" customHeight="1" thickTop="1" thickBot="1" x14ac:dyDescent="0.3">
      <c r="A7" s="286" t="s">
        <v>141</v>
      </c>
      <c r="B7" s="302">
        <v>24000</v>
      </c>
      <c r="C7" s="432">
        <f>B7/225</f>
        <v>106.66666666666667</v>
      </c>
      <c r="D7" s="181" t="s">
        <v>25</v>
      </c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101"/>
      <c r="R7" s="60"/>
      <c r="S7" s="60"/>
      <c r="T7" s="60"/>
      <c r="U7" s="60"/>
      <c r="V7" s="60"/>
      <c r="W7" s="60"/>
      <c r="X7" s="60"/>
      <c r="Y7" s="60"/>
      <c r="Z7" s="60"/>
      <c r="AA7" s="101"/>
      <c r="AB7" s="101"/>
      <c r="AC7" s="101"/>
      <c r="AD7" s="60"/>
      <c r="AE7" s="60">
        <v>7.5</v>
      </c>
      <c r="AF7" s="60">
        <v>7.5</v>
      </c>
      <c r="AG7" s="60">
        <v>7.5</v>
      </c>
      <c r="AH7" s="60">
        <v>7.5</v>
      </c>
      <c r="AI7" s="60"/>
      <c r="AJ7" s="179"/>
      <c r="AK7" s="179">
        <f>COUNTIF(E7:AI7,"&gt;0")</f>
        <v>4</v>
      </c>
      <c r="AL7" s="508"/>
      <c r="AM7" s="205">
        <f>SUM(E7:AI7)/7.5</f>
        <v>4</v>
      </c>
      <c r="AN7" s="205">
        <f>COUNTIF(E7:AI7,"B")</f>
        <v>0</v>
      </c>
      <c r="AO7" s="205">
        <f>COUNTIF(E7:AI7,"h")</f>
        <v>0</v>
      </c>
      <c r="AP7" s="205">
        <f>COUNTIF(E7:AI7,"ik")</f>
        <v>0</v>
      </c>
      <c r="AQ7" s="205">
        <f>COUNTIF(E7:AI7,"İZ")</f>
        <v>0</v>
      </c>
      <c r="AR7" s="205">
        <f>COUNTIF(E7:AI7,"R")</f>
        <v>0</v>
      </c>
      <c r="AS7" s="205">
        <f>COUNTIF(E7:AI7,"0")</f>
        <v>0</v>
      </c>
      <c r="AT7" s="205">
        <f>IF((AM7+AN7+AO7+AP7+AQ7)&gt;30,30,(AM7+AN7+AO7+AP7+AQ7))</f>
        <v>4</v>
      </c>
      <c r="AU7" s="205">
        <f>(AT7)*C7*7.5</f>
        <v>3200</v>
      </c>
      <c r="AV7" s="511">
        <f t="shared" ref="AV7" si="3">IF(B8="CEMRE",SUM(AU7:AU9),0)</f>
        <v>3200</v>
      </c>
      <c r="AW7" s="513">
        <f>IF(B8="SEFİNE",SUM(AU7:AU9),0)</f>
        <v>0</v>
      </c>
      <c r="AX7" s="516">
        <f t="shared" ref="AX7" si="4">IF(B8="TERSAN",SUM(AU7:AU9),0)</f>
        <v>0</v>
      </c>
      <c r="AY7" s="518">
        <v>1800</v>
      </c>
      <c r="AZ7" s="518"/>
      <c r="BA7" s="518"/>
      <c r="BB7" s="518"/>
      <c r="BC7" s="518"/>
      <c r="BD7" s="518">
        <v>1400</v>
      </c>
      <c r="BE7" s="502"/>
      <c r="BF7" s="505">
        <f t="shared" ref="BF7" si="5">(AV7+AW7+AX7)-(AY7+AZ7+BA7)-(BB7+BC7)+BE7-(BD7)</f>
        <v>0</v>
      </c>
    </row>
    <row r="8" spans="1:79" s="178" customFormat="1" ht="16.5" thickTop="1" x14ac:dyDescent="0.25">
      <c r="A8" s="175"/>
      <c r="B8" s="292" t="s">
        <v>133</v>
      </c>
      <c r="C8" s="433"/>
      <c r="D8" s="211" t="s">
        <v>26</v>
      </c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7"/>
      <c r="AC8" s="227"/>
      <c r="AD8" s="227"/>
      <c r="AE8" s="227"/>
      <c r="AF8" s="227"/>
      <c r="AG8" s="227"/>
      <c r="AH8" s="228"/>
      <c r="AI8" s="229"/>
      <c r="AJ8" s="192"/>
      <c r="AK8" s="179">
        <f>COUNTIF(E8:AI8,"&gt;7")</f>
        <v>0</v>
      </c>
      <c r="AL8" s="509"/>
      <c r="AM8" s="206">
        <f>SUM(E8:AI8)</f>
        <v>0</v>
      </c>
      <c r="AN8" s="206"/>
      <c r="AO8" s="206"/>
      <c r="AP8" s="206"/>
      <c r="AQ8" s="206"/>
      <c r="AR8" s="206"/>
      <c r="AS8" s="206"/>
      <c r="AT8" s="206">
        <f>AM8*1.5</f>
        <v>0</v>
      </c>
      <c r="AU8" s="206">
        <f>AM8*C7*1.5</f>
        <v>0</v>
      </c>
      <c r="AV8" s="511"/>
      <c r="AW8" s="514"/>
      <c r="AX8" s="516"/>
      <c r="AY8" s="519"/>
      <c r="AZ8" s="519"/>
      <c r="BA8" s="519"/>
      <c r="BB8" s="519"/>
      <c r="BC8" s="519"/>
      <c r="BD8" s="519"/>
      <c r="BE8" s="503"/>
      <c r="BF8" s="506"/>
    </row>
    <row r="9" spans="1:79" s="178" customFormat="1" ht="15.75" customHeight="1" x14ac:dyDescent="0.25">
      <c r="A9" s="175"/>
      <c r="B9" s="292"/>
      <c r="C9" s="433"/>
      <c r="D9" s="212" t="s">
        <v>27</v>
      </c>
      <c r="E9" s="230"/>
      <c r="F9" s="230"/>
      <c r="G9" s="230"/>
      <c r="H9" s="230"/>
      <c r="I9" s="230"/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0"/>
      <c r="U9" s="230"/>
      <c r="V9" s="230"/>
      <c r="W9" s="231"/>
      <c r="X9" s="230"/>
      <c r="Y9" s="230"/>
      <c r="Z9" s="230"/>
      <c r="AA9" s="230"/>
      <c r="AB9" s="230"/>
      <c r="AC9" s="230"/>
      <c r="AD9" s="230"/>
      <c r="AE9" s="230"/>
      <c r="AF9" s="230"/>
      <c r="AG9" s="230"/>
      <c r="AH9" s="232"/>
      <c r="AI9" s="233"/>
      <c r="AJ9" s="193"/>
      <c r="AK9" s="207"/>
      <c r="AL9" s="509"/>
      <c r="AM9" s="206">
        <f>SUM(E9:AI9)</f>
        <v>0</v>
      </c>
      <c r="AN9" s="208"/>
      <c r="AO9" s="208"/>
      <c r="AP9" s="208"/>
      <c r="AQ9" s="208"/>
      <c r="AR9" s="208"/>
      <c r="AS9" s="208"/>
      <c r="AT9" s="206">
        <f>AM9*2</f>
        <v>0</v>
      </c>
      <c r="AU9" s="208">
        <f>AM9*C7*2</f>
        <v>0</v>
      </c>
      <c r="AV9" s="511"/>
      <c r="AW9" s="514"/>
      <c r="AX9" s="516"/>
      <c r="AY9" s="519"/>
      <c r="AZ9" s="519"/>
      <c r="BA9" s="519"/>
      <c r="BB9" s="519"/>
      <c r="BC9" s="519"/>
      <c r="BD9" s="519"/>
      <c r="BE9" s="503"/>
      <c r="BF9" s="506"/>
    </row>
    <row r="10" spans="1:79" s="178" customFormat="1" ht="16.5" thickBot="1" x14ac:dyDescent="0.3">
      <c r="A10" s="176"/>
      <c r="B10" s="292"/>
      <c r="C10" s="434"/>
      <c r="D10" s="182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244"/>
      <c r="AH10" s="63"/>
      <c r="AI10" s="63"/>
      <c r="AJ10" s="194" t="s">
        <v>28</v>
      </c>
      <c r="AK10" s="180">
        <f>AK7+AK8</f>
        <v>4</v>
      </c>
      <c r="AL10" s="510"/>
      <c r="AM10" s="209"/>
      <c r="AN10" s="209"/>
      <c r="AO10" s="209"/>
      <c r="AP10" s="209"/>
      <c r="AQ10" s="180"/>
      <c r="AR10" s="209"/>
      <c r="AS10" s="209"/>
      <c r="AT10" s="209"/>
      <c r="AU10" s="209"/>
      <c r="AV10" s="512"/>
      <c r="AW10" s="515"/>
      <c r="AX10" s="517"/>
      <c r="AY10" s="520"/>
      <c r="AZ10" s="520"/>
      <c r="BA10" s="520"/>
      <c r="BB10" s="520"/>
      <c r="BC10" s="520"/>
      <c r="BD10" s="520"/>
      <c r="BE10" s="504"/>
      <c r="BF10" s="507"/>
    </row>
    <row r="11" spans="1:79" s="178" customFormat="1" ht="16.5" customHeight="1" thickTop="1" thickBot="1" x14ac:dyDescent="0.3">
      <c r="A11" s="286" t="s">
        <v>140</v>
      </c>
      <c r="B11" s="302">
        <v>27000</v>
      </c>
      <c r="C11" s="432">
        <f>B11/225</f>
        <v>120</v>
      </c>
      <c r="D11" s="181" t="s">
        <v>25</v>
      </c>
      <c r="E11" s="60">
        <v>7.5</v>
      </c>
      <c r="F11" s="60">
        <v>0</v>
      </c>
      <c r="G11" s="60">
        <v>0</v>
      </c>
      <c r="H11" s="60">
        <v>0</v>
      </c>
      <c r="I11" s="60">
        <v>0</v>
      </c>
      <c r="J11" s="60">
        <v>0</v>
      </c>
      <c r="K11" s="60">
        <v>7.5</v>
      </c>
      <c r="L11" s="60">
        <v>7.5</v>
      </c>
      <c r="M11" s="60">
        <v>7.5</v>
      </c>
      <c r="N11" s="60">
        <v>7.5</v>
      </c>
      <c r="O11" s="60">
        <v>0</v>
      </c>
      <c r="P11" s="60">
        <v>7.5</v>
      </c>
      <c r="Q11" s="101">
        <v>7.5</v>
      </c>
      <c r="R11" s="60">
        <v>0</v>
      </c>
      <c r="S11" s="60">
        <v>7.5</v>
      </c>
      <c r="T11" s="60">
        <v>7.5</v>
      </c>
      <c r="U11" s="60">
        <v>7.5</v>
      </c>
      <c r="V11" s="60">
        <v>0</v>
      </c>
      <c r="W11" s="60">
        <v>0</v>
      </c>
      <c r="X11" s="60">
        <v>7.5</v>
      </c>
      <c r="Y11" s="60">
        <v>7.5</v>
      </c>
      <c r="Z11" s="60">
        <v>7.5</v>
      </c>
      <c r="AA11" s="101">
        <v>7.5</v>
      </c>
      <c r="AB11" s="101">
        <v>0</v>
      </c>
      <c r="AC11" s="101">
        <v>0</v>
      </c>
      <c r="AD11" s="60">
        <v>7.5</v>
      </c>
      <c r="AE11" s="60">
        <v>7.5</v>
      </c>
      <c r="AF11" s="60">
        <v>3.75</v>
      </c>
      <c r="AG11" s="60">
        <v>7.5</v>
      </c>
      <c r="AH11" s="60">
        <v>7.5</v>
      </c>
      <c r="AI11" s="60"/>
      <c r="AJ11" s="179"/>
      <c r="AK11" s="179">
        <f>COUNTIF(E11:AI11,"&gt;0")</f>
        <v>19</v>
      </c>
      <c r="AL11" s="508"/>
      <c r="AM11" s="205">
        <f>SUM(E11:AI11)/7.5</f>
        <v>18.5</v>
      </c>
      <c r="AN11" s="205">
        <f>COUNTIF(E11:AI11,"B")</f>
        <v>0</v>
      </c>
      <c r="AO11" s="205">
        <f>COUNTIF(E11:AI11,"h")</f>
        <v>0</v>
      </c>
      <c r="AP11" s="205">
        <f>COUNTIF(E11:AI11,"ik")</f>
        <v>0</v>
      </c>
      <c r="AQ11" s="205">
        <f>COUNTIF(E11:AI11,"İZ")</f>
        <v>0</v>
      </c>
      <c r="AR11" s="205">
        <f>COUNTIF(E11:AI11,"R")</f>
        <v>0</v>
      </c>
      <c r="AS11" s="205">
        <f>COUNTIF(E11:AI11,"0")</f>
        <v>11</v>
      </c>
      <c r="AT11" s="205">
        <f>IF((AM11+AN11+AO11+AP11+AQ11)&gt;30,30,(AM11+AN11+AO11+AP11+AQ11))</f>
        <v>18.5</v>
      </c>
      <c r="AU11" s="205">
        <f>(AT11)*C11*7.5</f>
        <v>16650</v>
      </c>
      <c r="AV11" s="511">
        <f t="shared" ref="AV11" si="6">IF(B12="CEMRE",SUM(AU11:AU13),0)</f>
        <v>0</v>
      </c>
      <c r="AW11" s="513">
        <f>IF(B12="SEFİNE",SUM(AU11:AU13),0)</f>
        <v>0</v>
      </c>
      <c r="AX11" s="516">
        <f t="shared" ref="AX11" si="7">IF(B12="TERSAN",SUM(AU11:AU13),0)</f>
        <v>16650</v>
      </c>
      <c r="AY11" s="518"/>
      <c r="AZ11" s="518"/>
      <c r="BA11" s="518">
        <v>9840</v>
      </c>
      <c r="BB11" s="518"/>
      <c r="BC11" s="518"/>
      <c r="BD11" s="518">
        <v>6810</v>
      </c>
      <c r="BE11" s="502"/>
      <c r="BF11" s="505">
        <f t="shared" ref="BF11" si="8">(AV11+AW11+AX11)-(AY11+AZ11+BA11)-(BB11+BC11)+BE11-(BD11)</f>
        <v>0</v>
      </c>
    </row>
    <row r="12" spans="1:79" s="178" customFormat="1" ht="16.5" thickTop="1" x14ac:dyDescent="0.25">
      <c r="A12" s="175"/>
      <c r="B12" s="292" t="s">
        <v>139</v>
      </c>
      <c r="C12" s="433"/>
      <c r="D12" s="211" t="s">
        <v>26</v>
      </c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7"/>
      <c r="AH12" s="228"/>
      <c r="AI12" s="229"/>
      <c r="AJ12" s="192"/>
      <c r="AK12" s="179">
        <f>COUNTIF(E12:AI12,"&gt;7")</f>
        <v>0</v>
      </c>
      <c r="AL12" s="509"/>
      <c r="AM12" s="206">
        <f>SUM(E12:AI12)</f>
        <v>0</v>
      </c>
      <c r="AN12" s="206"/>
      <c r="AO12" s="206"/>
      <c r="AP12" s="206"/>
      <c r="AQ12" s="206"/>
      <c r="AR12" s="206"/>
      <c r="AS12" s="206"/>
      <c r="AT12" s="206">
        <f>AM12*1.5</f>
        <v>0</v>
      </c>
      <c r="AU12" s="206">
        <f>AM12*C11*1.5</f>
        <v>0</v>
      </c>
      <c r="AV12" s="511"/>
      <c r="AW12" s="514"/>
      <c r="AX12" s="516"/>
      <c r="AY12" s="519"/>
      <c r="AZ12" s="519"/>
      <c r="BA12" s="519"/>
      <c r="BB12" s="519"/>
      <c r="BC12" s="519"/>
      <c r="BD12" s="519"/>
      <c r="BE12" s="503"/>
      <c r="BF12" s="506"/>
      <c r="BG12" s="72"/>
    </row>
    <row r="13" spans="1:79" s="178" customFormat="1" ht="15.75" customHeight="1" x14ac:dyDescent="0.25">
      <c r="A13" s="175"/>
      <c r="B13" s="292"/>
      <c r="C13" s="433"/>
      <c r="D13" s="212" t="s">
        <v>27</v>
      </c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1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2"/>
      <c r="AI13" s="233"/>
      <c r="AJ13" s="193"/>
      <c r="AK13" s="207"/>
      <c r="AL13" s="509"/>
      <c r="AM13" s="206">
        <f>SUM(E13:AI13)</f>
        <v>0</v>
      </c>
      <c r="AN13" s="208"/>
      <c r="AO13" s="208"/>
      <c r="AP13" s="208"/>
      <c r="AQ13" s="208"/>
      <c r="AR13" s="208"/>
      <c r="AS13" s="208"/>
      <c r="AT13" s="206">
        <f>AM13*2</f>
        <v>0</v>
      </c>
      <c r="AU13" s="208">
        <f>AM13*C11*2</f>
        <v>0</v>
      </c>
      <c r="AV13" s="511"/>
      <c r="AW13" s="514"/>
      <c r="AX13" s="516"/>
      <c r="AY13" s="519"/>
      <c r="AZ13" s="519"/>
      <c r="BA13" s="519"/>
      <c r="BB13" s="519"/>
      <c r="BC13" s="519"/>
      <c r="BD13" s="519"/>
      <c r="BE13" s="503"/>
      <c r="BF13" s="506"/>
    </row>
    <row r="14" spans="1:79" s="178" customFormat="1" ht="16.5" thickBot="1" x14ac:dyDescent="0.3">
      <c r="A14" s="176"/>
      <c r="B14" s="292"/>
      <c r="C14" s="434"/>
      <c r="D14" s="182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244"/>
      <c r="AH14" s="63"/>
      <c r="AI14" s="63"/>
      <c r="AJ14" s="194" t="s">
        <v>28</v>
      </c>
      <c r="AK14" s="180">
        <f>AK11+AK12</f>
        <v>19</v>
      </c>
      <c r="AL14" s="510"/>
      <c r="AM14" s="209"/>
      <c r="AN14" s="209"/>
      <c r="AO14" s="209"/>
      <c r="AP14" s="209"/>
      <c r="AQ14" s="180"/>
      <c r="AR14" s="209"/>
      <c r="AS14" s="209"/>
      <c r="AT14" s="209"/>
      <c r="AU14" s="209"/>
      <c r="AV14" s="512"/>
      <c r="AW14" s="515"/>
      <c r="AX14" s="517"/>
      <c r="AY14" s="520"/>
      <c r="AZ14" s="520"/>
      <c r="BA14" s="520"/>
      <c r="BB14" s="520"/>
      <c r="BC14" s="520"/>
      <c r="BD14" s="520"/>
      <c r="BE14" s="504"/>
      <c r="BF14" s="507"/>
      <c r="BG14" s="72"/>
      <c r="BH14" s="72"/>
    </row>
    <row r="15" spans="1:79" ht="17.25" thickTop="1" thickBot="1" x14ac:dyDescent="0.3">
      <c r="A15" s="174" t="s">
        <v>107</v>
      </c>
      <c r="B15" s="294">
        <v>24000</v>
      </c>
      <c r="C15" s="432">
        <f>B15/225</f>
        <v>106.66666666666667</v>
      </c>
      <c r="D15" s="181" t="s">
        <v>25</v>
      </c>
      <c r="E15" s="60">
        <v>7.5</v>
      </c>
      <c r="F15" s="60">
        <v>0</v>
      </c>
      <c r="G15" s="60">
        <v>0</v>
      </c>
      <c r="H15" s="60">
        <v>0</v>
      </c>
      <c r="I15" s="60">
        <v>7.5</v>
      </c>
      <c r="J15" s="60">
        <v>7.5</v>
      </c>
      <c r="K15" s="60">
        <v>7.5</v>
      </c>
      <c r="L15" s="60">
        <v>7.5</v>
      </c>
      <c r="M15" s="60">
        <v>7.5</v>
      </c>
      <c r="N15" s="60">
        <v>7.5</v>
      </c>
      <c r="O15" s="60" t="s">
        <v>61</v>
      </c>
      <c r="P15" s="60">
        <v>7.5</v>
      </c>
      <c r="Q15" s="101">
        <v>7.5</v>
      </c>
      <c r="R15" s="60">
        <v>0</v>
      </c>
      <c r="S15" s="60">
        <v>7.5</v>
      </c>
      <c r="T15" s="60">
        <v>7.5</v>
      </c>
      <c r="U15" s="60">
        <v>7.5</v>
      </c>
      <c r="V15" s="60">
        <v>0</v>
      </c>
      <c r="W15" s="60">
        <v>7.5</v>
      </c>
      <c r="X15" s="60">
        <v>7.5</v>
      </c>
      <c r="Y15" s="60">
        <v>7.5</v>
      </c>
      <c r="Z15" s="60">
        <v>7.5</v>
      </c>
      <c r="AA15" s="101">
        <v>0</v>
      </c>
      <c r="AB15" s="101">
        <v>0</v>
      </c>
      <c r="AC15" s="101">
        <v>0</v>
      </c>
      <c r="AD15" s="60">
        <v>7.5</v>
      </c>
      <c r="AE15" s="60">
        <v>7.5</v>
      </c>
      <c r="AF15" s="60">
        <v>7.5</v>
      </c>
      <c r="AG15" s="60">
        <v>7.5</v>
      </c>
      <c r="AH15" s="60">
        <v>7.5</v>
      </c>
      <c r="AI15" s="60"/>
      <c r="AJ15" s="179"/>
      <c r="AK15" s="179">
        <f>COUNTIF(E15:AI15,"&gt;0")</f>
        <v>21</v>
      </c>
      <c r="AL15" s="508"/>
      <c r="AM15" s="205">
        <f>SUM(E15:AI15)/7.5</f>
        <v>21</v>
      </c>
      <c r="AN15" s="205">
        <f>COUNTIF(E15:AI15,"B")</f>
        <v>0</v>
      </c>
      <c r="AO15" s="205">
        <f>COUNTIF(E15:AI15,"h")</f>
        <v>1</v>
      </c>
      <c r="AP15" s="205">
        <f>COUNTIF(E15:AI15,"ik")</f>
        <v>0</v>
      </c>
      <c r="AQ15" s="205">
        <f>COUNTIF(E15:AI15,"İZ")</f>
        <v>0</v>
      </c>
      <c r="AR15" s="205">
        <f>COUNTIF(E15:AI15,"R")</f>
        <v>0</v>
      </c>
      <c r="AS15" s="205">
        <f>COUNTIF(E15:AI15,"0")</f>
        <v>8</v>
      </c>
      <c r="AT15" s="205">
        <f>IF((AM15+AN15+AO15+AP15+AQ15)&gt;30,30,(AM15+AN15+AO15+AP15+AQ15))</f>
        <v>22</v>
      </c>
      <c r="AU15" s="205">
        <f>(AT15)*C15*7.5</f>
        <v>17600.000000000004</v>
      </c>
      <c r="AV15" s="511">
        <f t="shared" ref="AV15" si="9">IF(B16="CEMRE",SUM(AU15:AU17),0)</f>
        <v>0</v>
      </c>
      <c r="AW15" s="513">
        <f>IF(B16="SEFİNE",SUM(AU15:AU17),0)</f>
        <v>0</v>
      </c>
      <c r="AX15" s="516">
        <f t="shared" ref="AX15" si="10">IF(B16="TERSAN",SUM(AU15:AU17),0)</f>
        <v>17600.000000000004</v>
      </c>
      <c r="AY15" s="518"/>
      <c r="AZ15" s="518"/>
      <c r="BA15" s="518">
        <v>12600</v>
      </c>
      <c r="BB15" s="518"/>
      <c r="BC15" s="518"/>
      <c r="BD15" s="518">
        <v>5000</v>
      </c>
      <c r="BE15" s="502"/>
      <c r="BF15" s="505">
        <f t="shared" ref="BF15" si="11">(AV15+AW15+AX15)-(AY15+AZ15+BA15)-(BB15+BC15)+BE15-(BD15)</f>
        <v>0</v>
      </c>
      <c r="BG15" s="178"/>
      <c r="BH15" s="72"/>
      <c r="BI15" s="178"/>
      <c r="BJ15" s="178"/>
      <c r="BK15" s="178"/>
      <c r="BL15" s="178"/>
      <c r="BM15" s="178"/>
      <c r="BN15" s="178"/>
      <c r="BO15" s="178"/>
      <c r="BP15" s="178"/>
      <c r="BQ15" s="178"/>
      <c r="BR15" s="178"/>
      <c r="BS15" s="178"/>
      <c r="BT15" s="178"/>
      <c r="BU15" s="178"/>
      <c r="BV15" s="178"/>
      <c r="BW15" s="178"/>
      <c r="BX15" s="178"/>
      <c r="BY15" s="178"/>
      <c r="BZ15" s="178"/>
      <c r="CA15" s="178"/>
    </row>
    <row r="16" spans="1:79" ht="16.5" thickTop="1" x14ac:dyDescent="0.25">
      <c r="A16" s="175"/>
      <c r="B16" s="292" t="s">
        <v>139</v>
      </c>
      <c r="C16" s="433"/>
      <c r="D16" s="211" t="s">
        <v>26</v>
      </c>
      <c r="E16" s="227"/>
      <c r="F16" s="227"/>
      <c r="G16" s="227"/>
      <c r="H16" s="227"/>
      <c r="I16" s="227"/>
      <c r="J16" s="227"/>
      <c r="K16" s="227"/>
      <c r="L16" s="227"/>
      <c r="M16" s="227"/>
      <c r="N16" s="227"/>
      <c r="O16" s="227"/>
      <c r="P16" s="227"/>
      <c r="Q16" s="227"/>
      <c r="R16" s="227"/>
      <c r="S16" s="227"/>
      <c r="T16" s="227"/>
      <c r="U16" s="227"/>
      <c r="V16" s="227"/>
      <c r="W16" s="227"/>
      <c r="X16" s="227"/>
      <c r="Y16" s="227"/>
      <c r="Z16" s="227"/>
      <c r="AA16" s="227"/>
      <c r="AB16" s="227"/>
      <c r="AC16" s="227"/>
      <c r="AD16" s="227"/>
      <c r="AE16" s="227"/>
      <c r="AF16" s="227"/>
      <c r="AG16" s="227"/>
      <c r="AH16" s="228"/>
      <c r="AI16" s="229"/>
      <c r="AJ16" s="192"/>
      <c r="AK16" s="179">
        <f>COUNTIF(E16:AI16,"&gt;7")</f>
        <v>0</v>
      </c>
      <c r="AL16" s="509"/>
      <c r="AM16" s="206">
        <f>SUM(E16:AI16)</f>
        <v>0</v>
      </c>
      <c r="AN16" s="206"/>
      <c r="AO16" s="206"/>
      <c r="AP16" s="206"/>
      <c r="AQ16" s="206"/>
      <c r="AR16" s="206"/>
      <c r="AS16" s="206"/>
      <c r="AT16" s="206">
        <f>AM16*1.5</f>
        <v>0</v>
      </c>
      <c r="AU16" s="206">
        <f>AM16*C15*1.5</f>
        <v>0</v>
      </c>
      <c r="AV16" s="511"/>
      <c r="AW16" s="514"/>
      <c r="AX16" s="516"/>
      <c r="AY16" s="519"/>
      <c r="AZ16" s="519"/>
      <c r="BA16" s="519"/>
      <c r="BB16" s="519"/>
      <c r="BC16" s="519"/>
      <c r="BD16" s="519"/>
      <c r="BE16" s="503"/>
      <c r="BF16" s="506"/>
      <c r="BG16" s="178"/>
      <c r="BH16" s="178"/>
      <c r="BI16" s="178"/>
      <c r="BJ16" s="178"/>
      <c r="BK16" s="178"/>
      <c r="BL16" s="178"/>
      <c r="BM16" s="178"/>
      <c r="BN16" s="178"/>
      <c r="BO16" s="178"/>
      <c r="BP16" s="178"/>
      <c r="BQ16" s="178"/>
      <c r="BR16" s="178"/>
      <c r="BS16" s="178"/>
      <c r="BT16" s="178"/>
      <c r="BU16" s="178"/>
      <c r="BV16" s="178"/>
      <c r="BW16" s="178"/>
      <c r="BX16" s="178"/>
      <c r="BY16" s="178"/>
      <c r="BZ16" s="178"/>
      <c r="CA16" s="178"/>
    </row>
    <row r="17" spans="1:79" x14ac:dyDescent="0.25">
      <c r="A17" s="175"/>
      <c r="C17" s="433"/>
      <c r="D17" s="212" t="s">
        <v>27</v>
      </c>
      <c r="E17" s="230"/>
      <c r="F17" s="230"/>
      <c r="G17" s="230"/>
      <c r="H17" s="230"/>
      <c r="I17" s="230"/>
      <c r="J17" s="230"/>
      <c r="K17" s="230"/>
      <c r="L17" s="230"/>
      <c r="M17" s="230"/>
      <c r="N17" s="230"/>
      <c r="O17" s="230"/>
      <c r="P17" s="230"/>
      <c r="Q17" s="230"/>
      <c r="R17" s="230"/>
      <c r="S17" s="230"/>
      <c r="T17" s="230"/>
      <c r="U17" s="230"/>
      <c r="V17" s="230"/>
      <c r="W17" s="231"/>
      <c r="X17" s="230"/>
      <c r="Y17" s="230"/>
      <c r="Z17" s="230"/>
      <c r="AA17" s="230"/>
      <c r="AB17" s="230"/>
      <c r="AC17" s="230"/>
      <c r="AD17" s="230"/>
      <c r="AE17" s="230"/>
      <c r="AF17" s="230"/>
      <c r="AG17" s="230"/>
      <c r="AH17" s="232"/>
      <c r="AI17" s="233"/>
      <c r="AJ17" s="193"/>
      <c r="AK17" s="207"/>
      <c r="AL17" s="509"/>
      <c r="AM17" s="206">
        <f>SUM(E17:AI17)</f>
        <v>0</v>
      </c>
      <c r="AN17" s="208"/>
      <c r="AO17" s="208"/>
      <c r="AP17" s="208"/>
      <c r="AQ17" s="208"/>
      <c r="AR17" s="208"/>
      <c r="AS17" s="208"/>
      <c r="AT17" s="206">
        <f>AM17*2</f>
        <v>0</v>
      </c>
      <c r="AU17" s="208">
        <f>AM17*C15*2</f>
        <v>0</v>
      </c>
      <c r="AV17" s="511"/>
      <c r="AW17" s="514"/>
      <c r="AX17" s="516"/>
      <c r="AY17" s="519"/>
      <c r="AZ17" s="519"/>
      <c r="BA17" s="519"/>
      <c r="BB17" s="519"/>
      <c r="BC17" s="519"/>
      <c r="BD17" s="519"/>
      <c r="BE17" s="503"/>
      <c r="BF17" s="506"/>
      <c r="BG17" s="178"/>
      <c r="BH17" s="178"/>
      <c r="BI17" s="178"/>
      <c r="BJ17" s="178"/>
      <c r="BK17" s="178"/>
      <c r="BL17" s="178"/>
      <c r="BM17" s="178"/>
      <c r="BN17" s="178"/>
      <c r="BO17" s="178"/>
      <c r="BP17" s="178"/>
      <c r="BQ17" s="178"/>
      <c r="BR17" s="178"/>
      <c r="BS17" s="178"/>
      <c r="BT17" s="178"/>
      <c r="BU17" s="178"/>
      <c r="BV17" s="178"/>
      <c r="BW17" s="178"/>
      <c r="BX17" s="178"/>
      <c r="BY17" s="178"/>
      <c r="BZ17" s="178"/>
      <c r="CA17" s="178"/>
    </row>
    <row r="18" spans="1:79" ht="16.5" thickBot="1" x14ac:dyDescent="0.3">
      <c r="A18" s="176"/>
      <c r="C18" s="434"/>
      <c r="D18" s="182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244"/>
      <c r="AH18" s="63"/>
      <c r="AI18" s="63"/>
      <c r="AJ18" s="194" t="s">
        <v>28</v>
      </c>
      <c r="AK18" s="180">
        <f>AK15+AK16</f>
        <v>21</v>
      </c>
      <c r="AL18" s="510"/>
      <c r="AM18" s="209"/>
      <c r="AN18" s="209"/>
      <c r="AO18" s="209"/>
      <c r="AP18" s="209"/>
      <c r="AQ18" s="180"/>
      <c r="AR18" s="209"/>
      <c r="AS18" s="209"/>
      <c r="AT18" s="209"/>
      <c r="AU18" s="209"/>
      <c r="AV18" s="512"/>
      <c r="AW18" s="515"/>
      <c r="AX18" s="517"/>
      <c r="AY18" s="520"/>
      <c r="AZ18" s="520"/>
      <c r="BA18" s="520"/>
      <c r="BB18" s="520"/>
      <c r="BC18" s="520"/>
      <c r="BD18" s="520"/>
      <c r="BE18" s="504"/>
      <c r="BF18" s="507"/>
      <c r="BG18" s="178"/>
      <c r="BH18" s="178"/>
      <c r="BI18" s="178"/>
      <c r="BJ18" s="178"/>
      <c r="BK18" s="178"/>
      <c r="BL18" s="178"/>
      <c r="BM18" s="178"/>
      <c r="BN18" s="178"/>
      <c r="BO18" s="178"/>
      <c r="BP18" s="178"/>
      <c r="BQ18" s="178"/>
      <c r="BR18" s="178"/>
      <c r="BS18" s="178"/>
      <c r="BT18" s="178"/>
      <c r="BU18" s="178"/>
      <c r="BV18" s="178"/>
      <c r="BW18" s="178"/>
      <c r="BX18" s="178"/>
      <c r="BY18" s="178"/>
      <c r="BZ18" s="178"/>
      <c r="CA18" s="178"/>
    </row>
    <row r="19" spans="1:79" ht="17.25" thickTop="1" thickBot="1" x14ac:dyDescent="0.3">
      <c r="A19" s="174" t="s">
        <v>120</v>
      </c>
      <c r="B19" s="295">
        <v>40000</v>
      </c>
      <c r="C19" s="432">
        <f>B19/225</f>
        <v>177.77777777777777</v>
      </c>
      <c r="D19" s="181" t="s">
        <v>25</v>
      </c>
      <c r="E19" s="60">
        <v>7.5</v>
      </c>
      <c r="F19" s="60">
        <v>7.5</v>
      </c>
      <c r="G19" s="60">
        <v>7.5</v>
      </c>
      <c r="H19" s="60" t="s">
        <v>61</v>
      </c>
      <c r="I19" s="60">
        <v>7.5</v>
      </c>
      <c r="J19" s="60">
        <v>7.5</v>
      </c>
      <c r="K19" s="60">
        <v>7.5</v>
      </c>
      <c r="L19" s="60">
        <v>7.5</v>
      </c>
      <c r="M19" s="60">
        <v>7.5</v>
      </c>
      <c r="N19" s="60">
        <v>7.5</v>
      </c>
      <c r="O19" s="60" t="s">
        <v>61</v>
      </c>
      <c r="P19" s="60">
        <v>7.5</v>
      </c>
      <c r="Q19" s="22">
        <v>7.5</v>
      </c>
      <c r="R19" s="60">
        <v>7.5</v>
      </c>
      <c r="S19" s="60">
        <v>7.5</v>
      </c>
      <c r="T19" s="60">
        <v>7.5</v>
      </c>
      <c r="U19" s="60">
        <v>7.5</v>
      </c>
      <c r="V19" s="60" t="s">
        <v>61</v>
      </c>
      <c r="W19" s="60">
        <v>7.5</v>
      </c>
      <c r="X19" s="60">
        <v>7.5</v>
      </c>
      <c r="Y19" s="60">
        <v>7.5</v>
      </c>
      <c r="Z19" s="60">
        <v>7.5</v>
      </c>
      <c r="AA19" s="60">
        <v>7.5</v>
      </c>
      <c r="AB19" s="60">
        <v>7.5</v>
      </c>
      <c r="AC19" s="60" t="s">
        <v>61</v>
      </c>
      <c r="AD19" s="60">
        <v>7.5</v>
      </c>
      <c r="AE19" s="60">
        <v>7.5</v>
      </c>
      <c r="AF19" s="60">
        <v>7.5</v>
      </c>
      <c r="AG19" s="285">
        <v>7.5</v>
      </c>
      <c r="AH19" s="60">
        <v>7.5</v>
      </c>
      <c r="AI19" s="60"/>
      <c r="AJ19" s="179">
        <f>SUM(E19:AH19)</f>
        <v>195</v>
      </c>
      <c r="AK19" s="179">
        <f>COUNTIF(E19:AI19,"&gt;0")</f>
        <v>26</v>
      </c>
      <c r="AL19" s="508"/>
      <c r="AM19" s="205">
        <f>SUM(E19:AI19)/7.5</f>
        <v>26</v>
      </c>
      <c r="AN19" s="205">
        <f>COUNTIF(E19:AI19,"B")</f>
        <v>0</v>
      </c>
      <c r="AO19" s="205">
        <f>COUNTIF(E19:AI19,"h")</f>
        <v>4</v>
      </c>
      <c r="AP19" s="205">
        <f>COUNTIF(E19:AI19,"ik")</f>
        <v>0</v>
      </c>
      <c r="AQ19" s="205">
        <f>COUNTIF(E19:AI19,"İZ")</f>
        <v>0</v>
      </c>
      <c r="AR19" s="205">
        <f>COUNTIF(E19:AI19,"R")</f>
        <v>0</v>
      </c>
      <c r="AS19" s="205">
        <f>COUNTIF(E19:AI19,"0")</f>
        <v>0</v>
      </c>
      <c r="AT19" s="205">
        <f>IF((AM19+AN19+AO19+AP19+AQ19)&gt;30,30,(AM19+AN19+AO19+AP19+AQ19))</f>
        <v>30</v>
      </c>
      <c r="AU19" s="205">
        <f>(AT19)*C19*7.5</f>
        <v>40000</v>
      </c>
      <c r="AV19" s="511">
        <f t="shared" ref="AV19" si="12">IF(B20="CEMRE",SUM(AU19:AU21),0)</f>
        <v>44666.666666666664</v>
      </c>
      <c r="AW19" s="513">
        <f t="shared" ref="AW19" si="13">IF(B20="SEFİNE",SUM(AU19:AU21),0)</f>
        <v>0</v>
      </c>
      <c r="AX19" s="516">
        <f t="shared" ref="AX19" si="14">IF(B20="TERSAN",SUM(AU19:AU21),0)</f>
        <v>0</v>
      </c>
      <c r="AY19" s="518">
        <v>16652.080000000002</v>
      </c>
      <c r="AZ19" s="518"/>
      <c r="BA19" s="518"/>
      <c r="BB19" s="518"/>
      <c r="BC19" s="518"/>
      <c r="BD19" s="518">
        <v>28015</v>
      </c>
      <c r="BE19" s="502"/>
      <c r="BF19" s="505">
        <f t="shared" ref="BF19" si="15">(AV19+AW19+AX19)-(AY19+AZ19+BA19)-(BB19+BC19)+BE19-(BD19)</f>
        <v>-0.41333333333750488</v>
      </c>
      <c r="BG19" s="178"/>
      <c r="BH19" s="178"/>
      <c r="BI19" s="178"/>
      <c r="BJ19" s="178"/>
      <c r="BK19" s="178"/>
      <c r="BL19" s="178"/>
      <c r="BM19" s="178"/>
      <c r="BN19" s="178"/>
      <c r="BO19" s="178"/>
      <c r="BP19" s="178"/>
      <c r="BQ19" s="178"/>
      <c r="BR19" s="178"/>
      <c r="BS19" s="178"/>
      <c r="BT19" s="178"/>
      <c r="BU19" s="178"/>
      <c r="BV19" s="178"/>
      <c r="BW19" s="178"/>
      <c r="BX19" s="178"/>
      <c r="BY19" s="178"/>
      <c r="BZ19" s="178"/>
      <c r="CA19" s="178"/>
    </row>
    <row r="20" spans="1:79" ht="16.5" thickTop="1" x14ac:dyDescent="0.25">
      <c r="A20" s="175"/>
      <c r="B20" s="292" t="s">
        <v>133</v>
      </c>
      <c r="C20" s="433"/>
      <c r="D20" s="211" t="s">
        <v>26</v>
      </c>
      <c r="E20" s="227"/>
      <c r="F20" s="227"/>
      <c r="G20" s="227"/>
      <c r="H20" s="227"/>
      <c r="I20" s="227"/>
      <c r="J20" s="227"/>
      <c r="K20" s="227"/>
      <c r="L20" s="227"/>
      <c r="M20" s="227"/>
      <c r="N20" s="227"/>
      <c r="O20" s="227"/>
      <c r="P20" s="227"/>
      <c r="Q20" s="227"/>
      <c r="R20" s="227"/>
      <c r="S20" s="227"/>
      <c r="T20" s="227"/>
      <c r="U20" s="227"/>
      <c r="V20" s="227"/>
      <c r="W20" s="227"/>
      <c r="X20" s="227">
        <v>2.5</v>
      </c>
      <c r="Y20" s="227">
        <v>2.5</v>
      </c>
      <c r="Z20" s="227"/>
      <c r="AA20" s="227">
        <v>2.5</v>
      </c>
      <c r="AB20" s="227"/>
      <c r="AC20" s="227">
        <v>7.5</v>
      </c>
      <c r="AD20" s="227">
        <v>2.5</v>
      </c>
      <c r="AE20" s="227"/>
      <c r="AF20" s="227"/>
      <c r="AG20" s="227"/>
      <c r="AH20" s="228"/>
      <c r="AI20" s="229"/>
      <c r="AJ20" s="192"/>
      <c r="AK20" s="179">
        <f>COUNTIF(E20:AI20,"&gt;7")</f>
        <v>1</v>
      </c>
      <c r="AL20" s="509"/>
      <c r="AM20" s="206">
        <f>SUM(E20:AI20)</f>
        <v>17.5</v>
      </c>
      <c r="AN20" s="206"/>
      <c r="AO20" s="206"/>
      <c r="AP20" s="206"/>
      <c r="AQ20" s="206"/>
      <c r="AR20" s="206"/>
      <c r="AS20" s="206"/>
      <c r="AT20" s="206">
        <f>AM20*1.5</f>
        <v>26.25</v>
      </c>
      <c r="AU20" s="206">
        <f>AM20*C19*1.5</f>
        <v>4666.6666666666661</v>
      </c>
      <c r="AV20" s="511"/>
      <c r="AW20" s="514"/>
      <c r="AX20" s="516"/>
      <c r="AY20" s="519"/>
      <c r="AZ20" s="519"/>
      <c r="BA20" s="519"/>
      <c r="BB20" s="519"/>
      <c r="BC20" s="519"/>
      <c r="BD20" s="519"/>
      <c r="BE20" s="503"/>
      <c r="BF20" s="506"/>
      <c r="BG20" s="178"/>
      <c r="BH20" s="178"/>
      <c r="BI20" s="178"/>
      <c r="BJ20" s="178"/>
      <c r="BK20" s="178"/>
      <c r="BL20" s="178"/>
      <c r="BM20" s="178"/>
      <c r="BN20" s="178"/>
      <c r="BO20" s="178"/>
      <c r="BP20" s="178"/>
      <c r="BQ20" s="178"/>
      <c r="BR20" s="178"/>
      <c r="BS20" s="178"/>
      <c r="BT20" s="178"/>
      <c r="BU20" s="178"/>
      <c r="BV20" s="178"/>
      <c r="BW20" s="178"/>
      <c r="BX20" s="178"/>
      <c r="BY20" s="178"/>
      <c r="BZ20" s="178"/>
      <c r="CA20" s="178"/>
    </row>
    <row r="21" spans="1:79" x14ac:dyDescent="0.25">
      <c r="A21" s="175"/>
      <c r="C21" s="433"/>
      <c r="D21" s="212" t="s">
        <v>27</v>
      </c>
      <c r="E21" s="230"/>
      <c r="F21" s="230"/>
      <c r="G21" s="230"/>
      <c r="H21" s="230"/>
      <c r="I21" s="230"/>
      <c r="J21" s="230"/>
      <c r="K21" s="230"/>
      <c r="L21" s="230"/>
      <c r="M21" s="230"/>
      <c r="N21" s="230"/>
      <c r="O21" s="230"/>
      <c r="P21" s="230"/>
      <c r="Q21" s="230"/>
      <c r="R21" s="230"/>
      <c r="S21" s="230"/>
      <c r="T21" s="230"/>
      <c r="U21" s="230"/>
      <c r="V21" s="230"/>
      <c r="W21" s="231"/>
      <c r="X21" s="230"/>
      <c r="Y21" s="230"/>
      <c r="Z21" s="230"/>
      <c r="AA21" s="230"/>
      <c r="AB21" s="230"/>
      <c r="AC21" s="230"/>
      <c r="AD21" s="230"/>
      <c r="AE21" s="230"/>
      <c r="AF21" s="230"/>
      <c r="AG21" s="230"/>
      <c r="AH21" s="232"/>
      <c r="AI21" s="233"/>
      <c r="AJ21" s="193"/>
      <c r="AK21" s="207"/>
      <c r="AL21" s="509"/>
      <c r="AM21" s="206">
        <f>SUM(E21:AI21)</f>
        <v>0</v>
      </c>
      <c r="AN21" s="208"/>
      <c r="AO21" s="208"/>
      <c r="AP21" s="208"/>
      <c r="AQ21" s="208"/>
      <c r="AR21" s="208"/>
      <c r="AS21" s="208"/>
      <c r="AT21" s="206">
        <f>AM21*2</f>
        <v>0</v>
      </c>
      <c r="AU21" s="208">
        <f>AM21*C19*2</f>
        <v>0</v>
      </c>
      <c r="AV21" s="511"/>
      <c r="AW21" s="514"/>
      <c r="AX21" s="516"/>
      <c r="AY21" s="519"/>
      <c r="AZ21" s="519"/>
      <c r="BA21" s="519"/>
      <c r="BB21" s="519"/>
      <c r="BC21" s="519"/>
      <c r="BD21" s="519"/>
      <c r="BE21" s="503"/>
      <c r="BF21" s="506"/>
      <c r="BG21" s="178"/>
      <c r="BH21" s="178"/>
      <c r="BI21" s="178"/>
      <c r="BJ21" s="178"/>
      <c r="BK21" s="178"/>
      <c r="BL21" s="178"/>
      <c r="BM21" s="178"/>
      <c r="BN21" s="178"/>
      <c r="BO21" s="178"/>
      <c r="BP21" s="178"/>
      <c r="BQ21" s="178"/>
      <c r="BR21" s="178"/>
      <c r="BS21" s="178"/>
      <c r="BT21" s="178"/>
      <c r="BU21" s="178"/>
      <c r="BV21" s="178"/>
      <c r="BW21" s="178"/>
      <c r="BX21" s="178"/>
      <c r="BY21" s="178"/>
      <c r="BZ21" s="178"/>
      <c r="CA21" s="178"/>
    </row>
    <row r="22" spans="1:79" ht="16.5" thickBot="1" x14ac:dyDescent="0.3">
      <c r="A22" s="176"/>
      <c r="C22" s="434"/>
      <c r="D22" s="182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194" t="s">
        <v>28</v>
      </c>
      <c r="AK22" s="180">
        <f>AK19+AK20</f>
        <v>27</v>
      </c>
      <c r="AL22" s="510"/>
      <c r="AM22" s="209"/>
      <c r="AN22" s="209"/>
      <c r="AO22" s="209"/>
      <c r="AP22" s="209"/>
      <c r="AQ22" s="180"/>
      <c r="AR22" s="209"/>
      <c r="AS22" s="209"/>
      <c r="AT22" s="209"/>
      <c r="AU22" s="209"/>
      <c r="AV22" s="512"/>
      <c r="AW22" s="515"/>
      <c r="AX22" s="517"/>
      <c r="AY22" s="520"/>
      <c r="AZ22" s="520"/>
      <c r="BA22" s="520"/>
      <c r="BB22" s="520"/>
      <c r="BC22" s="520"/>
      <c r="BD22" s="520"/>
      <c r="BE22" s="504"/>
      <c r="BF22" s="507"/>
      <c r="BG22" s="178"/>
      <c r="BH22" s="178"/>
      <c r="BI22" s="178"/>
      <c r="BJ22" s="178"/>
      <c r="BK22" s="178"/>
      <c r="BL22" s="178"/>
      <c r="BM22" s="178"/>
      <c r="BN22" s="178"/>
      <c r="BO22" s="178"/>
      <c r="BP22" s="178"/>
      <c r="BQ22" s="178"/>
      <c r="BR22" s="178"/>
      <c r="BS22" s="178"/>
      <c r="BT22" s="178"/>
      <c r="BU22" s="178"/>
      <c r="BV22" s="178"/>
      <c r="BW22" s="178"/>
      <c r="BX22" s="178"/>
      <c r="BY22" s="178"/>
      <c r="BZ22" s="178"/>
      <c r="CA22" s="178"/>
    </row>
    <row r="23" spans="1:79" ht="17.25" thickTop="1" thickBot="1" x14ac:dyDescent="0.3">
      <c r="A23" s="174" t="s">
        <v>62</v>
      </c>
      <c r="B23" s="294">
        <v>30000</v>
      </c>
      <c r="C23" s="432">
        <f>B23/225</f>
        <v>133.33333333333334</v>
      </c>
      <c r="D23" s="181" t="s">
        <v>25</v>
      </c>
      <c r="E23" s="60">
        <v>7.5</v>
      </c>
      <c r="F23" s="60">
        <v>7.5</v>
      </c>
      <c r="G23" s="60">
        <v>7.5</v>
      </c>
      <c r="H23" s="60" t="s">
        <v>61</v>
      </c>
      <c r="I23" s="60">
        <v>7.5</v>
      </c>
      <c r="J23" s="60">
        <v>7.5</v>
      </c>
      <c r="K23" s="60">
        <v>7.5</v>
      </c>
      <c r="L23" s="60">
        <v>7.5</v>
      </c>
      <c r="M23" s="60">
        <v>7.5</v>
      </c>
      <c r="N23" s="60">
        <v>7.5</v>
      </c>
      <c r="O23" s="60" t="s">
        <v>61</v>
      </c>
      <c r="P23" s="60">
        <v>7.5</v>
      </c>
      <c r="Q23" s="60">
        <v>7.5</v>
      </c>
      <c r="R23" s="60">
        <v>7.5</v>
      </c>
      <c r="S23" s="60">
        <v>7.5</v>
      </c>
      <c r="T23" s="60">
        <v>7.5</v>
      </c>
      <c r="U23" s="60">
        <v>7.5</v>
      </c>
      <c r="V23" s="60" t="s">
        <v>61</v>
      </c>
      <c r="W23" s="60">
        <v>7.5</v>
      </c>
      <c r="X23" s="60">
        <v>7.5</v>
      </c>
      <c r="Y23" s="60">
        <v>7.5</v>
      </c>
      <c r="Z23" s="60">
        <v>7.5</v>
      </c>
      <c r="AA23" s="60">
        <v>7.5</v>
      </c>
      <c r="AB23" s="60">
        <v>7.5</v>
      </c>
      <c r="AC23" s="60" t="s">
        <v>61</v>
      </c>
      <c r="AD23" s="60">
        <v>7.5</v>
      </c>
      <c r="AE23" s="60">
        <v>7.5</v>
      </c>
      <c r="AF23" s="60">
        <v>7.5</v>
      </c>
      <c r="AG23" s="60">
        <v>7.5</v>
      </c>
      <c r="AH23" s="60">
        <v>7.5</v>
      </c>
      <c r="AI23" s="60"/>
      <c r="AJ23" s="179"/>
      <c r="AK23" s="179">
        <f>COUNTIF(E23:AI23,"&gt;0")</f>
        <v>26</v>
      </c>
      <c r="AL23" s="508"/>
      <c r="AM23" s="205">
        <f>SUM(E23:AI23)/7.5</f>
        <v>26</v>
      </c>
      <c r="AN23" s="205">
        <f>COUNTIF(E23:AI23,"B")</f>
        <v>0</v>
      </c>
      <c r="AO23" s="205">
        <f>COUNTIF(E23:AI23,"h")</f>
        <v>4</v>
      </c>
      <c r="AP23" s="205">
        <f>COUNTIF(E23:AI23,"ik")</f>
        <v>0</v>
      </c>
      <c r="AQ23" s="205">
        <f>COUNTIF(E23:AI23,"İZ")</f>
        <v>0</v>
      </c>
      <c r="AR23" s="205">
        <f>COUNTIF(E23:AI23,"R")</f>
        <v>0</v>
      </c>
      <c r="AS23" s="205">
        <f>COUNTIF(E23:AI23,"0")</f>
        <v>0</v>
      </c>
      <c r="AT23" s="205">
        <f>IF((AM23+AN23+AO23+AP23+AQ23)&gt;30,30,(AM23+AN23+AO23+AP23+AQ23))</f>
        <v>30</v>
      </c>
      <c r="AU23" s="205">
        <f>(AT23)*C23*7.5</f>
        <v>30000.000000000004</v>
      </c>
      <c r="AV23" s="511">
        <f t="shared" ref="AV23" si="16">IF(B24="CEMRE",SUM(AU23:AU25),0)</f>
        <v>30000.000000000004</v>
      </c>
      <c r="AW23" s="513">
        <f t="shared" ref="AW23" si="17">IF(B24="SEFİNE",SUM(AU23:AU25),0)</f>
        <v>0</v>
      </c>
      <c r="AX23" s="516">
        <f t="shared" ref="AX23" si="18">IF(B24="TERSAN",SUM(AU23:AU25),0)</f>
        <v>0</v>
      </c>
      <c r="AY23" s="518">
        <v>30000</v>
      </c>
      <c r="AZ23" s="518"/>
      <c r="BA23" s="518"/>
      <c r="BB23" s="518"/>
      <c r="BC23" s="518"/>
      <c r="BD23" s="518"/>
      <c r="BE23" s="502"/>
      <c r="BF23" s="505">
        <f t="shared" ref="BF23" si="19">(AV23+AW23+AX23)-(AY23+AZ23+BA23)-(BB23+BC23)+BE23-(BD23)</f>
        <v>3.637978807091713E-12</v>
      </c>
      <c r="BG23" s="178"/>
      <c r="BH23" s="178"/>
      <c r="BI23" s="178"/>
      <c r="BJ23" s="178"/>
      <c r="BK23" s="178"/>
      <c r="BL23" s="178"/>
      <c r="BM23" s="178"/>
      <c r="BN23" s="178"/>
      <c r="BO23" s="178"/>
      <c r="BP23" s="178"/>
      <c r="BQ23" s="178"/>
      <c r="BR23" s="178"/>
      <c r="BS23" s="178"/>
      <c r="BT23" s="178"/>
      <c r="BU23" s="178"/>
      <c r="BV23" s="178"/>
      <c r="BW23" s="178"/>
      <c r="BX23" s="178"/>
      <c r="BY23" s="178"/>
      <c r="BZ23" s="178"/>
      <c r="CA23" s="178"/>
    </row>
    <row r="24" spans="1:79" ht="16.5" thickTop="1" x14ac:dyDescent="0.25">
      <c r="A24" s="175"/>
      <c r="B24" s="292" t="s">
        <v>133</v>
      </c>
      <c r="C24" s="433"/>
      <c r="D24" s="211" t="s">
        <v>26</v>
      </c>
      <c r="E24" s="227"/>
      <c r="F24" s="227"/>
      <c r="G24" s="227"/>
      <c r="H24" s="227"/>
      <c r="I24" s="227"/>
      <c r="J24" s="227"/>
      <c r="K24" s="227"/>
      <c r="L24" s="227"/>
      <c r="M24" s="227"/>
      <c r="N24" s="227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227"/>
      <c r="Z24" s="227"/>
      <c r="AA24" s="227"/>
      <c r="AB24" s="227"/>
      <c r="AC24" s="227"/>
      <c r="AD24" s="227"/>
      <c r="AE24" s="227"/>
      <c r="AF24" s="227"/>
      <c r="AG24" s="227"/>
      <c r="AH24" s="228"/>
      <c r="AI24" s="229"/>
      <c r="AJ24" s="192"/>
      <c r="AK24" s="179">
        <f>COUNTIF(E24:AI24,"&gt;7")</f>
        <v>0</v>
      </c>
      <c r="AL24" s="509"/>
      <c r="AM24" s="206">
        <f>SUM(E24:AI24)</f>
        <v>0</v>
      </c>
      <c r="AN24" s="206"/>
      <c r="AO24" s="206"/>
      <c r="AP24" s="206"/>
      <c r="AQ24" s="206"/>
      <c r="AR24" s="206"/>
      <c r="AS24" s="206"/>
      <c r="AT24" s="206">
        <f>AM24*1.5</f>
        <v>0</v>
      </c>
      <c r="AU24" s="206">
        <f>AM24*C23*1.5</f>
        <v>0</v>
      </c>
      <c r="AV24" s="511"/>
      <c r="AW24" s="514"/>
      <c r="AX24" s="516"/>
      <c r="AY24" s="519"/>
      <c r="AZ24" s="519"/>
      <c r="BA24" s="519"/>
      <c r="BB24" s="519"/>
      <c r="BC24" s="519"/>
      <c r="BD24" s="519"/>
      <c r="BE24" s="503"/>
      <c r="BF24" s="506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</row>
    <row r="25" spans="1:79" x14ac:dyDescent="0.25">
      <c r="A25" s="175"/>
      <c r="C25" s="433"/>
      <c r="D25" s="212" t="s">
        <v>27</v>
      </c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230"/>
      <c r="X25" s="230"/>
      <c r="Y25" s="230"/>
      <c r="Z25" s="230"/>
      <c r="AA25" s="230"/>
      <c r="AB25" s="230"/>
      <c r="AC25" s="230"/>
      <c r="AD25" s="230"/>
      <c r="AE25" s="230"/>
      <c r="AF25" s="230"/>
      <c r="AG25" s="230"/>
      <c r="AH25" s="232"/>
      <c r="AI25" s="233"/>
      <c r="AJ25" s="193"/>
      <c r="AK25" s="207"/>
      <c r="AL25" s="509"/>
      <c r="AM25" s="206">
        <f>SUM(E25:AI25)</f>
        <v>0</v>
      </c>
      <c r="AN25" s="208"/>
      <c r="AO25" s="208"/>
      <c r="AP25" s="208"/>
      <c r="AQ25" s="208"/>
      <c r="AR25" s="208"/>
      <c r="AS25" s="208"/>
      <c r="AT25" s="206">
        <f>AM25*2</f>
        <v>0</v>
      </c>
      <c r="AU25" s="208">
        <f>AM25*C23*2</f>
        <v>0</v>
      </c>
      <c r="AV25" s="511"/>
      <c r="AW25" s="514"/>
      <c r="AX25" s="516"/>
      <c r="AY25" s="519"/>
      <c r="AZ25" s="519"/>
      <c r="BA25" s="519"/>
      <c r="BB25" s="519"/>
      <c r="BC25" s="519"/>
      <c r="BD25" s="519"/>
      <c r="BE25" s="503"/>
      <c r="BF25" s="506"/>
      <c r="BG25" s="178"/>
      <c r="BH25" s="178"/>
      <c r="BI25" s="178"/>
      <c r="BJ25" s="178"/>
      <c r="BK25" s="178"/>
      <c r="BL25" s="178"/>
      <c r="BM25" s="178"/>
      <c r="BN25" s="178"/>
      <c r="BO25" s="178"/>
      <c r="BP25" s="178"/>
      <c r="BQ25" s="178"/>
      <c r="BR25" s="178"/>
      <c r="BS25" s="178"/>
      <c r="BT25" s="178"/>
      <c r="BU25" s="178"/>
      <c r="BV25" s="178"/>
      <c r="BW25" s="178"/>
      <c r="BX25" s="178"/>
      <c r="BY25" s="178"/>
      <c r="BZ25" s="178"/>
      <c r="CA25" s="178"/>
    </row>
    <row r="26" spans="1:79" ht="16.5" thickBot="1" x14ac:dyDescent="0.3">
      <c r="A26" s="176"/>
      <c r="B26" s="296"/>
      <c r="C26" s="434"/>
      <c r="D26" s="182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194" t="s">
        <v>28</v>
      </c>
      <c r="AK26" s="180">
        <f>AK23+AK24</f>
        <v>26</v>
      </c>
      <c r="AL26" s="510"/>
      <c r="AM26" s="209"/>
      <c r="AN26" s="209"/>
      <c r="AO26" s="209"/>
      <c r="AP26" s="209"/>
      <c r="AQ26" s="180"/>
      <c r="AR26" s="209"/>
      <c r="AS26" s="209"/>
      <c r="AT26" s="209"/>
      <c r="AU26" s="209"/>
      <c r="AV26" s="512"/>
      <c r="AW26" s="515"/>
      <c r="AX26" s="517"/>
      <c r="AY26" s="520"/>
      <c r="AZ26" s="520"/>
      <c r="BA26" s="520"/>
      <c r="BB26" s="520"/>
      <c r="BC26" s="520"/>
      <c r="BD26" s="520"/>
      <c r="BE26" s="504"/>
      <c r="BF26" s="507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</row>
    <row r="27" spans="1:79" ht="17.25" thickTop="1" thickBot="1" x14ac:dyDescent="0.3">
      <c r="A27" s="174" t="s">
        <v>63</v>
      </c>
      <c r="B27" s="297">
        <v>38400</v>
      </c>
      <c r="C27" s="432">
        <f>B27/225</f>
        <v>170.66666666666666</v>
      </c>
      <c r="D27" s="181" t="s">
        <v>25</v>
      </c>
      <c r="E27" s="60">
        <v>7.5</v>
      </c>
      <c r="F27" s="60">
        <v>7.5</v>
      </c>
      <c r="G27" s="60">
        <v>7.5</v>
      </c>
      <c r="H27" s="60" t="s">
        <v>61</v>
      </c>
      <c r="I27" s="60">
        <v>7.5</v>
      </c>
      <c r="J27" s="60">
        <v>7.5</v>
      </c>
      <c r="K27" s="60">
        <v>7.5</v>
      </c>
      <c r="L27" s="60">
        <v>7.5</v>
      </c>
      <c r="M27" s="60">
        <v>7.5</v>
      </c>
      <c r="N27" s="60">
        <v>7.5</v>
      </c>
      <c r="O27" s="101" t="s">
        <v>61</v>
      </c>
      <c r="P27" s="245">
        <v>7.5</v>
      </c>
      <c r="Q27" s="60">
        <v>7.5</v>
      </c>
      <c r="R27" s="60">
        <v>7.5</v>
      </c>
      <c r="S27" s="60">
        <v>7.5</v>
      </c>
      <c r="T27" s="60">
        <v>7.5</v>
      </c>
      <c r="U27" s="60">
        <v>7.5</v>
      </c>
      <c r="V27" s="60" t="s">
        <v>61</v>
      </c>
      <c r="W27" s="60">
        <v>7.5</v>
      </c>
      <c r="X27" s="60">
        <v>7.5</v>
      </c>
      <c r="Y27" s="60">
        <v>7.5</v>
      </c>
      <c r="Z27" s="60">
        <v>7.5</v>
      </c>
      <c r="AA27" s="60">
        <v>7.5</v>
      </c>
      <c r="AB27" s="60">
        <v>7.5</v>
      </c>
      <c r="AC27" s="60" t="s">
        <v>61</v>
      </c>
      <c r="AD27" s="60">
        <v>7.5</v>
      </c>
      <c r="AE27" s="245">
        <v>7.5</v>
      </c>
      <c r="AF27" s="60">
        <v>7.5</v>
      </c>
      <c r="AG27" s="60">
        <v>7.5</v>
      </c>
      <c r="AH27" s="60">
        <v>7.5</v>
      </c>
      <c r="AI27" s="60"/>
      <c r="AJ27" s="179"/>
      <c r="AK27" s="179">
        <f>COUNTIF(E27:AI27,"&gt;0")</f>
        <v>26</v>
      </c>
      <c r="AL27" s="508"/>
      <c r="AM27" s="205">
        <f>SUM(E27:AI27)/7.5</f>
        <v>26</v>
      </c>
      <c r="AN27" s="205">
        <f>COUNTIF(E27:AI27,"B")</f>
        <v>0</v>
      </c>
      <c r="AO27" s="205">
        <f>COUNTIF(E27:AI27,"h")</f>
        <v>4</v>
      </c>
      <c r="AP27" s="205">
        <f>COUNTIF(E27:AI27,"ik")</f>
        <v>0</v>
      </c>
      <c r="AQ27" s="205">
        <f>COUNTIF(E27:AI27,"İZ")</f>
        <v>0</v>
      </c>
      <c r="AR27" s="205">
        <f>COUNTIF(E27:AI27,"R")</f>
        <v>0</v>
      </c>
      <c r="AS27" s="205">
        <f>COUNTIF(E27:AI27,"0")</f>
        <v>0</v>
      </c>
      <c r="AT27" s="205">
        <f>IF((AM27+AN27+AO27+AP27+AQ27)&gt;30,30,(AM27+AN27+AO27+AP27+AQ27))</f>
        <v>30</v>
      </c>
      <c r="AU27" s="205">
        <f>(AT27)*C27*7.5</f>
        <v>38400</v>
      </c>
      <c r="AV27" s="511">
        <f t="shared" ref="AV27" si="20">IF(B28="CEMRE",SUM(AU27:AU29),0)</f>
        <v>40320</v>
      </c>
      <c r="AW27" s="513">
        <f t="shared" ref="AW27" si="21">IF(B28="SEFİNE",SUM(AU27:AU29),0)</f>
        <v>0</v>
      </c>
      <c r="AX27" s="516">
        <f t="shared" ref="AX27" si="22">IF(B28="TERSAN",SUM(AU27:AU29),0)</f>
        <v>0</v>
      </c>
      <c r="AY27" s="518">
        <v>17753.05</v>
      </c>
      <c r="AZ27" s="518"/>
      <c r="BA27" s="518"/>
      <c r="BB27" s="518"/>
      <c r="BC27" s="518"/>
      <c r="BD27" s="518">
        <v>22567</v>
      </c>
      <c r="BE27" s="502"/>
      <c r="BF27" s="505">
        <f t="shared" ref="BF27" si="23">(AV27+AW27+AX27)-(AY27+AZ27+BA27)-(BB27+BC27)+BE27-(BD27)</f>
        <v>-4.9999999999272404E-2</v>
      </c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</row>
    <row r="28" spans="1:79" ht="16.5" thickTop="1" x14ac:dyDescent="0.25">
      <c r="A28" s="175"/>
      <c r="B28" s="292" t="s">
        <v>133</v>
      </c>
      <c r="C28" s="433"/>
      <c r="D28" s="211" t="s">
        <v>26</v>
      </c>
      <c r="E28" s="227"/>
      <c r="F28" s="227"/>
      <c r="G28" s="227"/>
      <c r="H28" s="227"/>
      <c r="I28" s="231"/>
      <c r="J28" s="227"/>
      <c r="K28" s="227"/>
      <c r="L28" s="227"/>
      <c r="M28" s="227"/>
      <c r="N28" s="227"/>
      <c r="O28" s="227"/>
      <c r="P28" s="227"/>
      <c r="Q28" s="227"/>
      <c r="R28" s="227"/>
      <c r="S28" s="227"/>
      <c r="T28" s="227"/>
      <c r="U28" s="227"/>
      <c r="V28" s="227"/>
      <c r="W28" s="227"/>
      <c r="X28" s="227"/>
      <c r="Y28" s="227"/>
      <c r="Z28" s="227"/>
      <c r="AA28" s="227"/>
      <c r="AB28" s="227"/>
      <c r="AC28" s="227">
        <v>7.5</v>
      </c>
      <c r="AD28" s="227"/>
      <c r="AE28" s="227"/>
      <c r="AF28" s="227"/>
      <c r="AG28" s="227"/>
      <c r="AH28" s="228"/>
      <c r="AI28" s="229"/>
      <c r="AJ28" s="192"/>
      <c r="AK28" s="179">
        <f>COUNTIF(E28:AI28,"&gt;7")</f>
        <v>1</v>
      </c>
      <c r="AL28" s="509"/>
      <c r="AM28" s="206">
        <f>SUM(E28:AI28)</f>
        <v>7.5</v>
      </c>
      <c r="AN28" s="206"/>
      <c r="AO28" s="206"/>
      <c r="AP28" s="206"/>
      <c r="AQ28" s="206"/>
      <c r="AR28" s="206"/>
      <c r="AS28" s="206"/>
      <c r="AT28" s="206">
        <f>AM28*1.5</f>
        <v>11.25</v>
      </c>
      <c r="AU28" s="206">
        <f>AM28*C27*1.5</f>
        <v>1920</v>
      </c>
      <c r="AV28" s="511"/>
      <c r="AW28" s="514"/>
      <c r="AX28" s="516"/>
      <c r="AY28" s="519"/>
      <c r="AZ28" s="519"/>
      <c r="BA28" s="519"/>
      <c r="BB28" s="519"/>
      <c r="BC28" s="519"/>
      <c r="BD28" s="519"/>
      <c r="BE28" s="503"/>
      <c r="BF28" s="506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</row>
    <row r="29" spans="1:79" x14ac:dyDescent="0.25">
      <c r="A29" s="175"/>
      <c r="C29" s="433"/>
      <c r="D29" s="212" t="s">
        <v>27</v>
      </c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230"/>
      <c r="R29" s="230"/>
      <c r="S29" s="230"/>
      <c r="T29" s="230"/>
      <c r="U29" s="230"/>
      <c r="V29" s="230"/>
      <c r="W29" s="231"/>
      <c r="X29" s="230"/>
      <c r="Y29" s="230"/>
      <c r="Z29" s="230"/>
      <c r="AA29" s="230"/>
      <c r="AB29" s="230"/>
      <c r="AC29" s="230"/>
      <c r="AD29" s="230"/>
      <c r="AE29" s="230"/>
      <c r="AF29" s="230"/>
      <c r="AG29" s="230"/>
      <c r="AH29" s="232"/>
      <c r="AI29" s="233"/>
      <c r="AJ29" s="193"/>
      <c r="AK29" s="207"/>
      <c r="AL29" s="509"/>
      <c r="AM29" s="206">
        <f>SUM(E29:AI29)</f>
        <v>0</v>
      </c>
      <c r="AN29" s="208"/>
      <c r="AO29" s="208"/>
      <c r="AP29" s="208"/>
      <c r="AQ29" s="208"/>
      <c r="AR29" s="208"/>
      <c r="AS29" s="208"/>
      <c r="AT29" s="206">
        <f>AM29*2</f>
        <v>0</v>
      </c>
      <c r="AU29" s="208">
        <f>AM29*C27*2</f>
        <v>0</v>
      </c>
      <c r="AV29" s="511"/>
      <c r="AW29" s="514"/>
      <c r="AX29" s="516"/>
      <c r="AY29" s="519"/>
      <c r="AZ29" s="519"/>
      <c r="BA29" s="519"/>
      <c r="BB29" s="519"/>
      <c r="BC29" s="519"/>
      <c r="BD29" s="519"/>
      <c r="BE29" s="503"/>
      <c r="BF29" s="506"/>
      <c r="BG29" s="178"/>
      <c r="BH29" s="178"/>
      <c r="BI29" s="178"/>
      <c r="BJ29" s="178"/>
      <c r="BK29" s="178"/>
      <c r="BL29" s="178"/>
      <c r="BM29" s="178"/>
      <c r="BN29" s="178"/>
      <c r="BO29" s="178"/>
      <c r="BP29" s="178"/>
      <c r="BQ29" s="178"/>
      <c r="BR29" s="178"/>
      <c r="BS29" s="178"/>
      <c r="BT29" s="178"/>
      <c r="BU29" s="178"/>
      <c r="BV29" s="178"/>
      <c r="BW29" s="178"/>
      <c r="BX29" s="178"/>
      <c r="BY29" s="178"/>
      <c r="BZ29" s="178"/>
      <c r="CA29" s="178"/>
    </row>
    <row r="30" spans="1:79" ht="16.5" thickBot="1" x14ac:dyDescent="0.3">
      <c r="A30" s="176"/>
      <c r="C30" s="434"/>
      <c r="D30" s="182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194" t="s">
        <v>28</v>
      </c>
      <c r="AK30" s="180">
        <f>AK27+AK28</f>
        <v>27</v>
      </c>
      <c r="AL30" s="510"/>
      <c r="AM30" s="209"/>
      <c r="AN30" s="209"/>
      <c r="AO30" s="209"/>
      <c r="AP30" s="209"/>
      <c r="AQ30" s="180"/>
      <c r="AR30" s="209"/>
      <c r="AS30" s="209"/>
      <c r="AT30" s="209"/>
      <c r="AU30" s="209"/>
      <c r="AV30" s="512"/>
      <c r="AW30" s="515"/>
      <c r="AX30" s="517"/>
      <c r="AY30" s="520"/>
      <c r="AZ30" s="520"/>
      <c r="BA30" s="520"/>
      <c r="BB30" s="520"/>
      <c r="BC30" s="520"/>
      <c r="BD30" s="520"/>
      <c r="BE30" s="504"/>
      <c r="BF30" s="507"/>
      <c r="BG30" s="178"/>
      <c r="BH30" s="178"/>
      <c r="BI30" s="178"/>
      <c r="BJ30" s="178"/>
      <c r="BK30" s="178"/>
      <c r="BL30" s="178"/>
      <c r="BM30" s="178"/>
      <c r="BN30" s="178"/>
      <c r="BO30" s="178"/>
      <c r="BP30" s="178"/>
      <c r="BQ30" s="178"/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</row>
    <row r="31" spans="1:79" ht="17.25" thickTop="1" thickBot="1" x14ac:dyDescent="0.3">
      <c r="A31" s="174" t="s">
        <v>34</v>
      </c>
      <c r="B31" s="294">
        <v>30000</v>
      </c>
      <c r="C31" s="432">
        <f>B31/225</f>
        <v>133.33333333333334</v>
      </c>
      <c r="D31" s="181" t="s">
        <v>25</v>
      </c>
      <c r="E31" s="60">
        <v>7.5</v>
      </c>
      <c r="F31" s="60">
        <v>7.5</v>
      </c>
      <c r="G31" s="60">
        <v>7.5</v>
      </c>
      <c r="H31" s="60" t="s">
        <v>61</v>
      </c>
      <c r="I31" s="60">
        <v>7.5</v>
      </c>
      <c r="J31" s="60">
        <v>7.5</v>
      </c>
      <c r="K31" s="60">
        <v>7.5</v>
      </c>
      <c r="L31" s="246">
        <v>7.5</v>
      </c>
      <c r="M31" s="60">
        <v>7.5</v>
      </c>
      <c r="N31" s="60">
        <v>7.5</v>
      </c>
      <c r="O31" s="65" t="s">
        <v>61</v>
      </c>
      <c r="P31" s="65">
        <v>7.5</v>
      </c>
      <c r="Q31" s="65">
        <v>7.5</v>
      </c>
      <c r="R31" s="65">
        <v>7.5</v>
      </c>
      <c r="S31" s="65">
        <v>7.5</v>
      </c>
      <c r="T31" s="65">
        <v>7.5</v>
      </c>
      <c r="U31" s="65">
        <v>7.5</v>
      </c>
      <c r="V31" s="65" t="s">
        <v>61</v>
      </c>
      <c r="W31" s="65">
        <v>7.5</v>
      </c>
      <c r="X31" s="65">
        <v>7.5</v>
      </c>
      <c r="Y31" s="65">
        <v>7.5</v>
      </c>
      <c r="Z31" s="65">
        <v>7.5</v>
      </c>
      <c r="AA31" s="65">
        <v>7.5</v>
      </c>
      <c r="AB31" s="65">
        <v>7.5</v>
      </c>
      <c r="AC31" s="65" t="s">
        <v>61</v>
      </c>
      <c r="AD31" s="65">
        <v>3.75</v>
      </c>
      <c r="AE31" s="65">
        <v>3.75</v>
      </c>
      <c r="AF31" s="65">
        <v>7.5</v>
      </c>
      <c r="AG31" s="65">
        <v>7.5</v>
      </c>
      <c r="AH31" s="101">
        <v>7.5</v>
      </c>
      <c r="AI31" s="101"/>
      <c r="AJ31" s="179"/>
      <c r="AK31" s="179">
        <f>COUNTIF(E31:AI31,"&gt;0")</f>
        <v>26</v>
      </c>
      <c r="AL31" s="271"/>
      <c r="AM31" s="205">
        <f>SUM(E31:AI31)/7.5</f>
        <v>25</v>
      </c>
      <c r="AN31" s="205">
        <f>COUNTIF(E31:AI31,"B")</f>
        <v>0</v>
      </c>
      <c r="AO31" s="205">
        <f>COUNTIF(E31:AI31,"h")</f>
        <v>4</v>
      </c>
      <c r="AP31" s="205">
        <f>COUNTIF(E31:AI31,"ik")</f>
        <v>0</v>
      </c>
      <c r="AQ31" s="205">
        <f>COUNTIF(E31:AI31,"İZ")</f>
        <v>0</v>
      </c>
      <c r="AR31" s="205">
        <f>COUNTIF(E31:AI31,"R")</f>
        <v>0</v>
      </c>
      <c r="AS31" s="205">
        <f>COUNTIF(E31:AI31,"0")</f>
        <v>0</v>
      </c>
      <c r="AT31" s="205">
        <f>IF((AM31+AN31+AO31+AP31+AQ31)&gt;30,30,(AM31+AN31+AO31+AP31+AQ31))</f>
        <v>29</v>
      </c>
      <c r="AU31" s="205">
        <f>(AT31)*C31*7.5</f>
        <v>29000.000000000004</v>
      </c>
      <c r="AV31" s="511">
        <f t="shared" ref="AV31" si="24">IF(B32="CEMRE",SUM(AU31:AU33),0)</f>
        <v>34000</v>
      </c>
      <c r="AW31" s="513">
        <f t="shared" ref="AW31" si="25">IF(B32="SEFİNE",SUM(AU31:AU33),0)</f>
        <v>0</v>
      </c>
      <c r="AX31" s="516">
        <f t="shared" ref="AX31" si="26">IF(B32="TERSAN",SUM(AU31:AU33),0)</f>
        <v>0</v>
      </c>
      <c r="AY31" s="518">
        <v>15000</v>
      </c>
      <c r="AZ31" s="518"/>
      <c r="BA31" s="518"/>
      <c r="BB31" s="518"/>
      <c r="BC31" s="518">
        <v>2000</v>
      </c>
      <c r="BD31" s="518">
        <v>17000</v>
      </c>
      <c r="BE31" s="502"/>
      <c r="BF31" s="505">
        <f t="shared" ref="BF31" si="27">(AV31+AW31+AX31)-(AY31+AZ31+BA31)-(BB31+BC31)+BE31-(BD31)</f>
        <v>0</v>
      </c>
      <c r="BG31" s="178"/>
      <c r="BH31" s="178"/>
      <c r="BI31" s="178"/>
      <c r="BJ31" s="178"/>
      <c r="BK31" s="178"/>
      <c r="BL31" s="178"/>
      <c r="BM31" s="178"/>
      <c r="BN31" s="178"/>
      <c r="BO31" s="178"/>
      <c r="BP31" s="178"/>
      <c r="BQ31" s="178"/>
      <c r="BR31" s="178"/>
      <c r="BS31" s="178"/>
      <c r="BT31" s="178"/>
      <c r="BU31" s="178"/>
      <c r="BV31" s="178"/>
      <c r="BW31" s="178"/>
      <c r="BX31" s="178"/>
      <c r="BY31" s="178"/>
      <c r="BZ31" s="178"/>
      <c r="CA31" s="178"/>
    </row>
    <row r="32" spans="1:79" ht="16.5" thickTop="1" x14ac:dyDescent="0.25">
      <c r="A32" s="175"/>
      <c r="B32" s="292" t="s">
        <v>133</v>
      </c>
      <c r="C32" s="433"/>
      <c r="D32" s="211" t="s">
        <v>26</v>
      </c>
      <c r="E32" s="227"/>
      <c r="F32" s="227"/>
      <c r="G32" s="227"/>
      <c r="H32" s="227"/>
      <c r="I32" s="227"/>
      <c r="J32" s="227"/>
      <c r="K32" s="227"/>
      <c r="L32" s="227"/>
      <c r="M32" s="227"/>
      <c r="N32" s="227"/>
      <c r="O32" s="227"/>
      <c r="P32" s="227">
        <v>2.5</v>
      </c>
      <c r="Q32" s="227"/>
      <c r="R32" s="227"/>
      <c r="S32" s="227"/>
      <c r="T32" s="227"/>
      <c r="U32" s="227"/>
      <c r="V32" s="227"/>
      <c r="W32" s="227">
        <v>2.5</v>
      </c>
      <c r="X32" s="227">
        <v>2.5</v>
      </c>
      <c r="Y32" s="227">
        <v>2.5</v>
      </c>
      <c r="Z32" s="227"/>
      <c r="AA32" s="227">
        <v>2.5</v>
      </c>
      <c r="AB32" s="227"/>
      <c r="AC32" s="227">
        <v>7.5</v>
      </c>
      <c r="AD32" s="227"/>
      <c r="AE32" s="227"/>
      <c r="AF32" s="227">
        <v>2.5</v>
      </c>
      <c r="AG32" s="227">
        <v>2.5</v>
      </c>
      <c r="AH32" s="227"/>
      <c r="AI32" s="227"/>
      <c r="AJ32" s="192"/>
      <c r="AK32" s="179">
        <f>COUNTIF(E32:AI32,"&gt;7")</f>
        <v>1</v>
      </c>
      <c r="AL32" s="271"/>
      <c r="AM32" s="206">
        <f>SUM(E32:AI32)</f>
        <v>25</v>
      </c>
      <c r="AN32" s="206"/>
      <c r="AO32" s="206"/>
      <c r="AP32" s="206"/>
      <c r="AQ32" s="206"/>
      <c r="AR32" s="206"/>
      <c r="AS32" s="206"/>
      <c r="AT32" s="206">
        <f>AM32*1.5</f>
        <v>37.5</v>
      </c>
      <c r="AU32" s="206">
        <f>AM32*C31*1.5</f>
        <v>5000</v>
      </c>
      <c r="AV32" s="511"/>
      <c r="AW32" s="514"/>
      <c r="AX32" s="516"/>
      <c r="AY32" s="519"/>
      <c r="AZ32" s="519"/>
      <c r="BA32" s="519"/>
      <c r="BB32" s="519"/>
      <c r="BC32" s="519"/>
      <c r="BD32" s="519"/>
      <c r="BE32" s="503"/>
      <c r="BF32" s="506"/>
      <c r="BG32" s="178"/>
      <c r="BH32" s="178"/>
      <c r="BI32" s="178"/>
      <c r="BJ32" s="178"/>
      <c r="BK32" s="178"/>
      <c r="BL32" s="178"/>
      <c r="BM32" s="178"/>
      <c r="BN32" s="178"/>
      <c r="BO32" s="178"/>
      <c r="BP32" s="178"/>
      <c r="BQ32" s="178"/>
      <c r="BR32" s="178"/>
      <c r="BS32" s="178"/>
      <c r="BT32" s="178"/>
      <c r="BU32" s="178"/>
      <c r="BV32" s="178"/>
      <c r="BW32" s="178"/>
      <c r="BX32" s="178"/>
      <c r="BY32" s="178"/>
      <c r="BZ32" s="178"/>
      <c r="CA32" s="178"/>
    </row>
    <row r="33" spans="1:79" x14ac:dyDescent="0.25">
      <c r="A33" s="175"/>
      <c r="C33" s="433"/>
      <c r="D33" s="212" t="s">
        <v>27</v>
      </c>
      <c r="E33" s="230"/>
      <c r="F33" s="230"/>
      <c r="G33" s="230"/>
      <c r="H33" s="230"/>
      <c r="I33" s="230"/>
      <c r="J33" s="230"/>
      <c r="K33" s="230"/>
      <c r="L33" s="230"/>
      <c r="M33" s="230"/>
      <c r="N33" s="230"/>
      <c r="O33" s="230"/>
      <c r="P33" s="230"/>
      <c r="Q33" s="230"/>
      <c r="R33" s="230"/>
      <c r="S33" s="230"/>
      <c r="T33" s="230"/>
      <c r="U33" s="230"/>
      <c r="V33" s="230"/>
      <c r="W33" s="231"/>
      <c r="X33" s="230"/>
      <c r="Y33" s="230"/>
      <c r="Z33" s="230"/>
      <c r="AA33" s="230"/>
      <c r="AB33" s="230"/>
      <c r="AC33" s="230"/>
      <c r="AD33" s="230"/>
      <c r="AE33" s="230"/>
      <c r="AF33" s="230"/>
      <c r="AG33" s="230"/>
      <c r="AH33" s="230"/>
      <c r="AI33" s="230"/>
      <c r="AJ33" s="193"/>
      <c r="AK33" s="207"/>
      <c r="AL33" s="271"/>
      <c r="AM33" s="206">
        <f>SUM(E33:AI33)</f>
        <v>0</v>
      </c>
      <c r="AN33" s="208"/>
      <c r="AO33" s="208"/>
      <c r="AP33" s="208"/>
      <c r="AQ33" s="208"/>
      <c r="AR33" s="208"/>
      <c r="AS33" s="208"/>
      <c r="AT33" s="206">
        <f>AM33*2</f>
        <v>0</v>
      </c>
      <c r="AU33" s="208">
        <f>AM33*C31*2</f>
        <v>0</v>
      </c>
      <c r="AV33" s="511"/>
      <c r="AW33" s="514"/>
      <c r="AX33" s="516"/>
      <c r="AY33" s="519"/>
      <c r="AZ33" s="519"/>
      <c r="BA33" s="519"/>
      <c r="BB33" s="519"/>
      <c r="BC33" s="519"/>
      <c r="BD33" s="519"/>
      <c r="BE33" s="503"/>
      <c r="BF33" s="506"/>
      <c r="BG33" s="178"/>
      <c r="BH33" s="178"/>
      <c r="BI33" s="178"/>
      <c r="BJ33" s="178"/>
      <c r="BK33" s="178"/>
      <c r="BL33" s="178"/>
      <c r="BM33" s="178"/>
      <c r="BN33" s="178"/>
      <c r="BO33" s="178"/>
      <c r="BP33" s="178"/>
      <c r="BQ33" s="178"/>
      <c r="BR33" s="178"/>
      <c r="BS33" s="178"/>
      <c r="BT33" s="178"/>
      <c r="BU33" s="178"/>
      <c r="BV33" s="178"/>
      <c r="BW33" s="178"/>
      <c r="BX33" s="178"/>
      <c r="BY33" s="178"/>
      <c r="BZ33" s="178"/>
      <c r="CA33" s="178"/>
    </row>
    <row r="34" spans="1:79" ht="16.5" thickBot="1" x14ac:dyDescent="0.3">
      <c r="A34" s="176"/>
      <c r="C34" s="434"/>
      <c r="D34" s="182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194" t="s">
        <v>28</v>
      </c>
      <c r="AK34" s="180">
        <f>AK31+AK32</f>
        <v>27</v>
      </c>
      <c r="AL34" s="217"/>
      <c r="AM34" s="209"/>
      <c r="AN34" s="209"/>
      <c r="AO34" s="209"/>
      <c r="AP34" s="209"/>
      <c r="AQ34" s="180"/>
      <c r="AR34" s="209"/>
      <c r="AS34" s="209"/>
      <c r="AT34" s="209"/>
      <c r="AU34" s="209"/>
      <c r="AV34" s="512"/>
      <c r="AW34" s="515"/>
      <c r="AX34" s="517"/>
      <c r="AY34" s="520"/>
      <c r="AZ34" s="520"/>
      <c r="BA34" s="520"/>
      <c r="BB34" s="520"/>
      <c r="BC34" s="520"/>
      <c r="BD34" s="520"/>
      <c r="BE34" s="504"/>
      <c r="BF34" s="507"/>
      <c r="BG34" s="178"/>
      <c r="BH34" s="178"/>
      <c r="BI34" s="178"/>
      <c r="BJ34" s="178"/>
      <c r="BK34" s="178"/>
      <c r="BL34" s="178"/>
      <c r="BM34" s="178"/>
      <c r="BN34" s="178"/>
      <c r="BO34" s="178"/>
      <c r="BP34" s="178"/>
      <c r="BQ34" s="178"/>
      <c r="BR34" s="178"/>
      <c r="BS34" s="178"/>
      <c r="BT34" s="178"/>
      <c r="BU34" s="178"/>
      <c r="BV34" s="178"/>
      <c r="BW34" s="178"/>
      <c r="BX34" s="178"/>
      <c r="BY34" s="178"/>
      <c r="BZ34" s="178"/>
      <c r="CA34" s="178"/>
    </row>
    <row r="35" spans="1:79" ht="17.25" thickTop="1" thickBot="1" x14ac:dyDescent="0.3">
      <c r="A35" s="174" t="s">
        <v>80</v>
      </c>
      <c r="B35" s="298">
        <v>40000</v>
      </c>
      <c r="C35" s="432">
        <f>B35/225</f>
        <v>177.77777777777777</v>
      </c>
      <c r="D35" s="181" t="s">
        <v>25</v>
      </c>
      <c r="E35" s="60">
        <v>7.5</v>
      </c>
      <c r="F35" s="60">
        <v>7.5</v>
      </c>
      <c r="G35" s="22">
        <v>7.5</v>
      </c>
      <c r="H35" s="60" t="s">
        <v>61</v>
      </c>
      <c r="I35" s="60">
        <v>7.5</v>
      </c>
      <c r="J35" s="60">
        <v>7.5</v>
      </c>
      <c r="K35" s="60">
        <v>7.5</v>
      </c>
      <c r="L35" s="60">
        <v>7.5</v>
      </c>
      <c r="M35" s="60">
        <v>7.5</v>
      </c>
      <c r="N35" s="60">
        <v>7.5</v>
      </c>
      <c r="O35" s="60" t="s">
        <v>61</v>
      </c>
      <c r="P35" s="65">
        <v>7.5</v>
      </c>
      <c r="Q35" s="60">
        <v>7.5</v>
      </c>
      <c r="R35" s="60">
        <v>7.5</v>
      </c>
      <c r="S35" s="60">
        <v>7.5</v>
      </c>
      <c r="T35" s="60">
        <v>7.5</v>
      </c>
      <c r="U35" s="60">
        <v>7.5</v>
      </c>
      <c r="V35" s="60" t="s">
        <v>61</v>
      </c>
      <c r="W35" s="60">
        <v>7.5</v>
      </c>
      <c r="X35" s="60">
        <v>7.5</v>
      </c>
      <c r="Y35" s="60">
        <v>7.5</v>
      </c>
      <c r="Z35" s="60">
        <v>7.5</v>
      </c>
      <c r="AA35" s="60">
        <v>7.5</v>
      </c>
      <c r="AB35" s="60">
        <v>7.5</v>
      </c>
      <c r="AC35" s="60" t="s">
        <v>61</v>
      </c>
      <c r="AD35" s="60">
        <v>7.5</v>
      </c>
      <c r="AE35" s="60">
        <v>7.5</v>
      </c>
      <c r="AF35" s="60">
        <v>7.5</v>
      </c>
      <c r="AG35" s="65">
        <v>7.5</v>
      </c>
      <c r="AH35" s="65">
        <v>7.5</v>
      </c>
      <c r="AI35" s="65"/>
      <c r="AJ35" s="179"/>
      <c r="AK35" s="179">
        <f>COUNTIF(E35:AI35,"&gt;0")</f>
        <v>26</v>
      </c>
      <c r="AL35" s="271"/>
      <c r="AM35" s="205">
        <f>SUM(E35:AI35)/7.5</f>
        <v>26</v>
      </c>
      <c r="AN35" s="205">
        <f>COUNTIF(E35:AI35,"B")</f>
        <v>0</v>
      </c>
      <c r="AO35" s="205">
        <f>COUNTIF(E35:AI35,"h")</f>
        <v>4</v>
      </c>
      <c r="AP35" s="205">
        <f>COUNTIF(E35:AI35,"ik")</f>
        <v>0</v>
      </c>
      <c r="AQ35" s="205">
        <f>COUNTIF(E35:AI35,"İZ")</f>
        <v>0</v>
      </c>
      <c r="AR35" s="205">
        <f>COUNTIF(E35:AI35,"R")</f>
        <v>0</v>
      </c>
      <c r="AS35" s="205">
        <f>COUNTIF(E35:AI35,"0")</f>
        <v>0</v>
      </c>
      <c r="AT35" s="205">
        <f>IF((AM35+AN35+AO35+AP35+AQ35)&gt;30,30,(AM35+AN35+AO35+AP35+AQ35))</f>
        <v>30</v>
      </c>
      <c r="AU35" s="205">
        <f>(AT35)*C35*7.5</f>
        <v>40000</v>
      </c>
      <c r="AV35" s="511">
        <f t="shared" ref="AV35" si="28">IF(B36="CEMRE",SUM(AU35:AU37),0)</f>
        <v>0</v>
      </c>
      <c r="AW35" s="513">
        <f t="shared" ref="AW35" si="29">IF(B36="SEFİNE",SUM(AU35:AU37),0)</f>
        <v>0</v>
      </c>
      <c r="AX35" s="516">
        <f t="shared" ref="AX35" si="30">IF(B36="TERSAN",SUM(AU35:AU37),0)</f>
        <v>40000</v>
      </c>
      <c r="AY35" s="518">
        <v>510</v>
      </c>
      <c r="AZ35" s="518">
        <v>1200</v>
      </c>
      <c r="BA35" s="518">
        <v>13500</v>
      </c>
      <c r="BB35" s="518">
        <f>90+4500</f>
        <v>4590</v>
      </c>
      <c r="BC35" s="518"/>
      <c r="BD35" s="518">
        <v>20200</v>
      </c>
      <c r="BE35" s="502"/>
      <c r="BF35" s="505">
        <f t="shared" ref="BF35" si="31">(AV35+AW35+AX35)-(AY35+AZ35+BA35)-(BB35+BC35)+BE35-(BD35)</f>
        <v>0</v>
      </c>
      <c r="BG35" s="178"/>
      <c r="BH35" s="178"/>
      <c r="BI35" s="178"/>
      <c r="BJ35" s="178"/>
      <c r="BK35" s="178"/>
      <c r="BL35" s="178"/>
      <c r="BM35" s="178"/>
      <c r="BN35" s="178"/>
      <c r="BO35" s="178"/>
      <c r="BP35" s="178"/>
      <c r="BQ35" s="178"/>
      <c r="BR35" s="178"/>
      <c r="BS35" s="178"/>
      <c r="BT35" s="178"/>
      <c r="BU35" s="178"/>
      <c r="BV35" s="178"/>
      <c r="BW35" s="178"/>
      <c r="BX35" s="178"/>
      <c r="BY35" s="178"/>
      <c r="BZ35" s="178"/>
      <c r="CA35" s="178"/>
    </row>
    <row r="36" spans="1:79" ht="16.5" thickTop="1" x14ac:dyDescent="0.25">
      <c r="A36" s="175"/>
      <c r="B36" s="292" t="s">
        <v>139</v>
      </c>
      <c r="C36" s="433"/>
      <c r="D36" s="211" t="s">
        <v>26</v>
      </c>
      <c r="E36" s="227"/>
      <c r="F36" s="227"/>
      <c r="G36" s="227"/>
      <c r="H36" s="227"/>
      <c r="I36" s="227"/>
      <c r="J36" s="227"/>
      <c r="K36" s="227"/>
      <c r="L36" s="227"/>
      <c r="M36" s="227"/>
      <c r="N36" s="227"/>
      <c r="O36" s="227"/>
      <c r="P36" s="227"/>
      <c r="Q36" s="227"/>
      <c r="R36" s="227"/>
      <c r="S36" s="227"/>
      <c r="T36" s="227"/>
      <c r="U36" s="227"/>
      <c r="V36" s="227"/>
      <c r="W36" s="227"/>
      <c r="X36" s="227"/>
      <c r="Y36" s="227"/>
      <c r="Z36" s="227"/>
      <c r="AA36" s="227"/>
      <c r="AB36" s="227"/>
      <c r="AC36" s="227"/>
      <c r="AD36" s="227"/>
      <c r="AE36" s="227"/>
      <c r="AF36" s="227"/>
      <c r="AG36" s="227"/>
      <c r="AH36" s="227"/>
      <c r="AI36" s="227"/>
      <c r="AJ36" s="192"/>
      <c r="AK36" s="179">
        <f>COUNTIF(E36:AI36,"&gt;7")</f>
        <v>0</v>
      </c>
      <c r="AL36" s="271"/>
      <c r="AM36" s="206">
        <f>SUM(E36:AI36)</f>
        <v>0</v>
      </c>
      <c r="AN36" s="206"/>
      <c r="AO36" s="206"/>
      <c r="AP36" s="206"/>
      <c r="AQ36" s="206"/>
      <c r="AR36" s="206"/>
      <c r="AS36" s="206"/>
      <c r="AT36" s="206">
        <f>AM36*1.5</f>
        <v>0</v>
      </c>
      <c r="AU36" s="206">
        <f>AM36*C35*1.5</f>
        <v>0</v>
      </c>
      <c r="AV36" s="511"/>
      <c r="AW36" s="514"/>
      <c r="AX36" s="516"/>
      <c r="AY36" s="519"/>
      <c r="AZ36" s="519"/>
      <c r="BA36" s="519"/>
      <c r="BB36" s="519"/>
      <c r="BC36" s="519"/>
      <c r="BD36" s="519"/>
      <c r="BE36" s="503"/>
      <c r="BF36" s="506"/>
      <c r="BG36" s="178"/>
      <c r="BH36" s="178"/>
      <c r="BI36" s="178"/>
      <c r="BJ36" s="178"/>
      <c r="BK36" s="178"/>
      <c r="BL36" s="178"/>
      <c r="BM36" s="178"/>
      <c r="BN36" s="178"/>
      <c r="BO36" s="178"/>
      <c r="BP36" s="178"/>
      <c r="BQ36" s="178"/>
      <c r="BR36" s="178"/>
      <c r="BS36" s="178"/>
      <c r="BT36" s="178"/>
      <c r="BU36" s="178"/>
      <c r="BV36" s="178"/>
      <c r="BW36" s="178"/>
      <c r="BX36" s="178"/>
      <c r="BY36" s="178"/>
      <c r="BZ36" s="178"/>
      <c r="CA36" s="178"/>
    </row>
    <row r="37" spans="1:79" x14ac:dyDescent="0.25">
      <c r="A37" s="175"/>
      <c r="C37" s="433"/>
      <c r="D37" s="212" t="s">
        <v>27</v>
      </c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193"/>
      <c r="AK37" s="207"/>
      <c r="AL37" s="271"/>
      <c r="AM37" s="206">
        <f>SUM(E37:AI37)</f>
        <v>0</v>
      </c>
      <c r="AN37" s="208"/>
      <c r="AO37" s="208"/>
      <c r="AP37" s="208"/>
      <c r="AQ37" s="208"/>
      <c r="AR37" s="208"/>
      <c r="AS37" s="208"/>
      <c r="AT37" s="206">
        <f>AM37*2</f>
        <v>0</v>
      </c>
      <c r="AU37" s="208">
        <f>AM37*C35*2</f>
        <v>0</v>
      </c>
      <c r="AV37" s="511"/>
      <c r="AW37" s="514"/>
      <c r="AX37" s="516"/>
      <c r="AY37" s="519"/>
      <c r="AZ37" s="519"/>
      <c r="BA37" s="519"/>
      <c r="BB37" s="519"/>
      <c r="BC37" s="519"/>
      <c r="BD37" s="519"/>
      <c r="BE37" s="503"/>
      <c r="BF37" s="506"/>
      <c r="BG37" s="178"/>
      <c r="BH37" s="178"/>
      <c r="BI37" s="178"/>
      <c r="BJ37" s="178"/>
      <c r="BK37" s="178"/>
      <c r="BL37" s="178"/>
      <c r="BM37" s="178"/>
      <c r="BN37" s="178"/>
      <c r="BO37" s="178"/>
      <c r="BP37" s="178"/>
      <c r="BQ37" s="178"/>
      <c r="BR37" s="178"/>
      <c r="BS37" s="178"/>
      <c r="BT37" s="178"/>
      <c r="BU37" s="178"/>
      <c r="BV37" s="178"/>
      <c r="BW37" s="178"/>
      <c r="BX37" s="178"/>
      <c r="BY37" s="178"/>
      <c r="BZ37" s="178"/>
      <c r="CA37" s="178"/>
    </row>
    <row r="38" spans="1:79" ht="16.5" thickBot="1" x14ac:dyDescent="0.3">
      <c r="A38" s="176"/>
      <c r="B38" s="299"/>
      <c r="C38" s="434"/>
      <c r="D38" s="184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274" t="s">
        <v>28</v>
      </c>
      <c r="AK38" s="180">
        <f>AK35+AK36</f>
        <v>26</v>
      </c>
      <c r="AL38" s="217"/>
      <c r="AM38" s="209"/>
      <c r="AN38" s="209"/>
      <c r="AO38" s="209"/>
      <c r="AP38" s="209"/>
      <c r="AQ38" s="180"/>
      <c r="AR38" s="209"/>
      <c r="AS38" s="209"/>
      <c r="AT38" s="209"/>
      <c r="AU38" s="209"/>
      <c r="AV38" s="512"/>
      <c r="AW38" s="515"/>
      <c r="AX38" s="517"/>
      <c r="AY38" s="520"/>
      <c r="AZ38" s="520"/>
      <c r="BA38" s="520"/>
      <c r="BB38" s="520"/>
      <c r="BC38" s="520"/>
      <c r="BD38" s="520"/>
      <c r="BE38" s="504"/>
      <c r="BF38" s="507"/>
      <c r="BG38" s="178"/>
      <c r="BH38" s="178"/>
      <c r="BI38" s="178"/>
      <c r="BJ38" s="178"/>
      <c r="BK38" s="178"/>
      <c r="BL38" s="178"/>
      <c r="BM38" s="178"/>
      <c r="BN38" s="178"/>
      <c r="BO38" s="178"/>
      <c r="BP38" s="178"/>
      <c r="BQ38" s="178"/>
      <c r="BR38" s="178"/>
      <c r="BS38" s="178"/>
      <c r="BT38" s="178"/>
      <c r="BU38" s="178"/>
      <c r="BV38" s="178"/>
      <c r="BW38" s="178"/>
      <c r="BX38" s="178"/>
      <c r="BY38" s="178"/>
      <c r="BZ38" s="178"/>
      <c r="CA38" s="178"/>
    </row>
    <row r="39" spans="1:79" ht="16.5" thickTop="1" x14ac:dyDescent="0.25">
      <c r="A39" s="174" t="s">
        <v>82</v>
      </c>
      <c r="B39" s="292">
        <v>44400</v>
      </c>
      <c r="C39" s="432">
        <f>B39/225</f>
        <v>197.33333333333334</v>
      </c>
      <c r="D39" s="185" t="s">
        <v>25</v>
      </c>
      <c r="E39" s="60">
        <v>7.5</v>
      </c>
      <c r="F39" s="60">
        <v>7.5</v>
      </c>
      <c r="G39" s="60">
        <v>7.5</v>
      </c>
      <c r="H39" s="95" t="s">
        <v>61</v>
      </c>
      <c r="I39" s="95">
        <v>7.5</v>
      </c>
      <c r="J39" s="95">
        <v>7.5</v>
      </c>
      <c r="K39" s="95">
        <v>7.5</v>
      </c>
      <c r="L39" s="95">
        <v>7.5</v>
      </c>
      <c r="M39" s="95">
        <v>7.5</v>
      </c>
      <c r="N39" s="95">
        <v>7.5</v>
      </c>
      <c r="O39" s="95" t="s">
        <v>61</v>
      </c>
      <c r="P39" s="95">
        <v>7.5</v>
      </c>
      <c r="Q39" s="95">
        <v>7.5</v>
      </c>
      <c r="R39" s="95">
        <v>7.5</v>
      </c>
      <c r="S39" s="95">
        <v>7.5</v>
      </c>
      <c r="T39" s="95">
        <v>7.5</v>
      </c>
      <c r="U39" s="95">
        <v>7.5</v>
      </c>
      <c r="V39" s="95" t="s">
        <v>61</v>
      </c>
      <c r="W39" s="95">
        <v>7.5</v>
      </c>
      <c r="X39" s="95">
        <v>7.5</v>
      </c>
      <c r="Y39" s="95">
        <v>7.5</v>
      </c>
      <c r="Z39" s="95">
        <v>7.5</v>
      </c>
      <c r="AA39" s="95">
        <v>7.5</v>
      </c>
      <c r="AB39" s="95">
        <v>7.5</v>
      </c>
      <c r="AC39" s="95" t="s">
        <v>61</v>
      </c>
      <c r="AD39" s="95">
        <v>7.5</v>
      </c>
      <c r="AE39" s="95">
        <v>7.5</v>
      </c>
      <c r="AF39" s="95">
        <v>7.5</v>
      </c>
      <c r="AG39" s="95">
        <v>7.5</v>
      </c>
      <c r="AH39" s="95">
        <v>7.5</v>
      </c>
      <c r="AI39" s="95"/>
      <c r="AJ39" s="183"/>
      <c r="AK39" s="183"/>
      <c r="AL39" s="271"/>
      <c r="AM39" s="205">
        <f>SUM(E39:AI39)/7.5</f>
        <v>26</v>
      </c>
      <c r="AN39" s="205">
        <f>COUNTIF(E39:AI39,"B")</f>
        <v>0</v>
      </c>
      <c r="AO39" s="205">
        <f>COUNTIF(E39:AI39,"h")</f>
        <v>4</v>
      </c>
      <c r="AP39" s="205">
        <f>COUNTIF(E39:AI39,"ik")</f>
        <v>0</v>
      </c>
      <c r="AQ39" s="205">
        <f>COUNTIF(E39:AI39,"İZ")</f>
        <v>0</v>
      </c>
      <c r="AR39" s="205">
        <f>COUNTIF(E39:AI39,"R")</f>
        <v>0</v>
      </c>
      <c r="AS39" s="205">
        <f>COUNTIF(E39:AI39,"0")</f>
        <v>0</v>
      </c>
      <c r="AT39" s="205">
        <f>IF((AM39+AN39+AO39+AP39+AQ39)&gt;30,30,(AM39+AN39+AO39+AP39+AQ39))</f>
        <v>30</v>
      </c>
      <c r="AU39" s="205">
        <f>(AT39)*C39*7.5</f>
        <v>44400</v>
      </c>
      <c r="AV39" s="511">
        <f t="shared" ref="AV39" si="32">IF(B40="CEMRE",SUM(AU39:AU41),0)</f>
        <v>55500</v>
      </c>
      <c r="AW39" s="513">
        <f t="shared" ref="AW39" si="33">IF(B40="SEFİNE",SUM(AU39:AU41),0)</f>
        <v>0</v>
      </c>
      <c r="AX39" s="516">
        <f t="shared" ref="AX39" si="34">IF(B40="TERSAN",SUM(AU39:AU41),0)</f>
        <v>0</v>
      </c>
      <c r="AY39" s="518">
        <v>18000</v>
      </c>
      <c r="AZ39" s="518"/>
      <c r="BA39" s="518"/>
      <c r="BB39" s="518"/>
      <c r="BC39" s="518"/>
      <c r="BD39" s="518">
        <v>37500</v>
      </c>
      <c r="BE39" s="502"/>
      <c r="BF39" s="505">
        <f t="shared" ref="BF39" si="35">(AV39+AW39+AX39)-(AY39+AZ39+BA39)-(BB39+BC39)+BE39-(BD39)</f>
        <v>0</v>
      </c>
      <c r="BG39" s="178"/>
      <c r="BH39" s="178"/>
      <c r="BI39" s="178"/>
      <c r="BJ39" s="178"/>
      <c r="BK39" s="178"/>
      <c r="BL39" s="178"/>
      <c r="BM39" s="178"/>
      <c r="BN39" s="178"/>
      <c r="BO39" s="178"/>
      <c r="BP39" s="178"/>
      <c r="BQ39" s="178"/>
      <c r="BR39" s="178"/>
      <c r="BS39" s="178"/>
      <c r="BT39" s="178"/>
      <c r="BU39" s="178"/>
      <c r="BV39" s="178"/>
      <c r="BW39" s="178"/>
      <c r="BX39" s="178"/>
      <c r="BY39" s="178"/>
      <c r="BZ39" s="178"/>
      <c r="CA39" s="178"/>
    </row>
    <row r="40" spans="1:79" x14ac:dyDescent="0.25">
      <c r="A40" s="175"/>
      <c r="B40" s="292" t="s">
        <v>133</v>
      </c>
      <c r="C40" s="433"/>
      <c r="D40" s="186" t="s">
        <v>26</v>
      </c>
      <c r="E40" s="247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>
        <v>2.5</v>
      </c>
      <c r="Q40" s="241">
        <v>2.5</v>
      </c>
      <c r="R40" s="241">
        <v>2.5</v>
      </c>
      <c r="S40" s="241"/>
      <c r="T40" s="241"/>
      <c r="U40" s="241"/>
      <c r="V40" s="241"/>
      <c r="W40" s="241">
        <v>2.5</v>
      </c>
      <c r="X40" s="241">
        <v>2.5</v>
      </c>
      <c r="Y40" s="241">
        <v>2.5</v>
      </c>
      <c r="Z40" s="241">
        <v>2.5</v>
      </c>
      <c r="AA40" s="241">
        <v>2.5</v>
      </c>
      <c r="AB40" s="241"/>
      <c r="AC40" s="241">
        <v>7.5</v>
      </c>
      <c r="AD40" s="241">
        <v>2.5</v>
      </c>
      <c r="AE40" s="241">
        <v>2.5</v>
      </c>
      <c r="AF40" s="241">
        <v>2.5</v>
      </c>
      <c r="AG40" s="241">
        <v>2.5</v>
      </c>
      <c r="AH40" s="241"/>
      <c r="AI40" s="241"/>
      <c r="AJ40" s="213"/>
      <c r="AK40" s="213"/>
      <c r="AL40" s="271"/>
      <c r="AM40" s="206">
        <f>SUM(E40:AI40)</f>
        <v>37.5</v>
      </c>
      <c r="AN40" s="206"/>
      <c r="AO40" s="206"/>
      <c r="AP40" s="206"/>
      <c r="AQ40" s="206"/>
      <c r="AR40" s="206"/>
      <c r="AS40" s="206"/>
      <c r="AT40" s="206">
        <f>AM40*1.5</f>
        <v>56.25</v>
      </c>
      <c r="AU40" s="206">
        <f>AM40*C39*1.5</f>
        <v>11100</v>
      </c>
      <c r="AV40" s="511"/>
      <c r="AW40" s="514"/>
      <c r="AX40" s="516"/>
      <c r="AY40" s="519"/>
      <c r="AZ40" s="519"/>
      <c r="BA40" s="519"/>
      <c r="BB40" s="519"/>
      <c r="BC40" s="519"/>
      <c r="BD40" s="519"/>
      <c r="BE40" s="503"/>
      <c r="BF40" s="506"/>
      <c r="BG40" s="178"/>
      <c r="BH40" s="178"/>
      <c r="BI40" s="178"/>
      <c r="BJ40" s="178"/>
      <c r="BK40" s="178"/>
      <c r="BL40" s="178"/>
      <c r="BM40" s="178"/>
      <c r="BN40" s="178"/>
      <c r="BO40" s="178"/>
      <c r="BP40" s="178"/>
      <c r="BQ40" s="178"/>
      <c r="BR40" s="178"/>
      <c r="BS40" s="178"/>
      <c r="BT40" s="178"/>
      <c r="BU40" s="178"/>
      <c r="BV40" s="178"/>
      <c r="BW40" s="178"/>
      <c r="BX40" s="178"/>
      <c r="BY40" s="178"/>
      <c r="BZ40" s="178"/>
      <c r="CA40" s="178"/>
    </row>
    <row r="41" spans="1:79" x14ac:dyDescent="0.25">
      <c r="A41" s="175"/>
      <c r="C41" s="433"/>
      <c r="D41" s="187" t="s">
        <v>27</v>
      </c>
      <c r="E41" s="248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13"/>
      <c r="AK41" s="213"/>
      <c r="AL41" s="271"/>
      <c r="AM41" s="206">
        <f>SUM(E41:AI41)</f>
        <v>0</v>
      </c>
      <c r="AN41" s="208"/>
      <c r="AO41" s="208"/>
      <c r="AP41" s="208"/>
      <c r="AQ41" s="208"/>
      <c r="AR41" s="208"/>
      <c r="AS41" s="208"/>
      <c r="AT41" s="206">
        <f>AM41*2</f>
        <v>0</v>
      </c>
      <c r="AU41" s="208">
        <f>AM41*C39*2</f>
        <v>0</v>
      </c>
      <c r="AV41" s="511"/>
      <c r="AW41" s="514"/>
      <c r="AX41" s="516"/>
      <c r="AY41" s="519"/>
      <c r="AZ41" s="519"/>
      <c r="BA41" s="519"/>
      <c r="BB41" s="519"/>
      <c r="BC41" s="519"/>
      <c r="BD41" s="519"/>
      <c r="BE41" s="503"/>
      <c r="BF41" s="506"/>
      <c r="BG41" s="178"/>
      <c r="BH41" s="178"/>
      <c r="BI41" s="178"/>
      <c r="BJ41" s="178"/>
      <c r="BK41" s="178"/>
      <c r="BL41" s="178"/>
      <c r="BM41" s="178"/>
      <c r="BN41" s="178"/>
      <c r="BO41" s="178"/>
      <c r="BP41" s="178"/>
      <c r="BQ41" s="178"/>
      <c r="BR41" s="178"/>
      <c r="BS41" s="178"/>
      <c r="BT41" s="178"/>
      <c r="BU41" s="178"/>
      <c r="BV41" s="178"/>
      <c r="BW41" s="178"/>
      <c r="BX41" s="178"/>
      <c r="BY41" s="178"/>
      <c r="BZ41" s="178"/>
      <c r="CA41" s="178"/>
    </row>
    <row r="42" spans="1:79" ht="16.5" thickBot="1" x14ac:dyDescent="0.3">
      <c r="A42" s="176"/>
      <c r="C42" s="434"/>
      <c r="D42" s="188"/>
      <c r="E42" s="248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7"/>
      <c r="S42" s="237"/>
      <c r="T42" s="237"/>
      <c r="U42" s="237"/>
      <c r="V42" s="237"/>
      <c r="W42" s="237"/>
      <c r="X42" s="237"/>
      <c r="Y42" s="237"/>
      <c r="Z42" s="237"/>
      <c r="AA42" s="237"/>
      <c r="AB42" s="237"/>
      <c r="AC42" s="237"/>
      <c r="AD42" s="237"/>
      <c r="AE42" s="237"/>
      <c r="AF42" s="237"/>
      <c r="AG42" s="237"/>
      <c r="AH42" s="237"/>
      <c r="AI42" s="237"/>
      <c r="AJ42" s="189" t="s">
        <v>28</v>
      </c>
      <c r="AK42" s="180">
        <f>AK39+AK40</f>
        <v>0</v>
      </c>
      <c r="AL42" s="271"/>
      <c r="AM42" s="209"/>
      <c r="AN42" s="209"/>
      <c r="AO42" s="209"/>
      <c r="AP42" s="209"/>
      <c r="AQ42" s="180"/>
      <c r="AR42" s="209"/>
      <c r="AS42" s="209"/>
      <c r="AT42" s="209"/>
      <c r="AU42" s="209"/>
      <c r="AV42" s="512"/>
      <c r="AW42" s="515"/>
      <c r="AX42" s="517"/>
      <c r="AY42" s="520"/>
      <c r="AZ42" s="520"/>
      <c r="BA42" s="520"/>
      <c r="BB42" s="520"/>
      <c r="BC42" s="520"/>
      <c r="BD42" s="520"/>
      <c r="BE42" s="504"/>
      <c r="BF42" s="507"/>
      <c r="BG42" s="178"/>
      <c r="BH42" s="178"/>
      <c r="BI42" s="178"/>
      <c r="BJ42" s="178"/>
      <c r="BK42" s="178"/>
      <c r="BL42" s="178"/>
      <c r="BM42" s="178"/>
      <c r="BN42" s="178"/>
      <c r="BO42" s="178"/>
      <c r="BP42" s="178"/>
      <c r="BQ42" s="178"/>
      <c r="BR42" s="178"/>
      <c r="BS42" s="178"/>
      <c r="BT42" s="178"/>
      <c r="BU42" s="178"/>
      <c r="BV42" s="178"/>
      <c r="BW42" s="178"/>
      <c r="BX42" s="178"/>
      <c r="BY42" s="178"/>
      <c r="BZ42" s="178"/>
      <c r="CA42" s="178"/>
    </row>
    <row r="43" spans="1:79" ht="17.25" thickTop="1" thickBot="1" x14ac:dyDescent="0.3">
      <c r="A43" s="260" t="s">
        <v>109</v>
      </c>
      <c r="B43" s="294">
        <v>24000</v>
      </c>
      <c r="C43" s="573">
        <f>B43/225</f>
        <v>106.66666666666667</v>
      </c>
      <c r="D43" s="181" t="s">
        <v>25</v>
      </c>
      <c r="E43" s="60">
        <v>7.5</v>
      </c>
      <c r="F43" s="60">
        <v>7.5</v>
      </c>
      <c r="G43" s="60">
        <v>7.5</v>
      </c>
      <c r="H43" s="101" t="s">
        <v>61</v>
      </c>
      <c r="I43" s="245">
        <v>7.5</v>
      </c>
      <c r="J43" s="245">
        <v>0</v>
      </c>
      <c r="K43" s="245">
        <v>7.5</v>
      </c>
      <c r="L43" s="245">
        <v>7.5</v>
      </c>
      <c r="M43" s="245">
        <v>7.5</v>
      </c>
      <c r="N43" s="101">
        <v>7.5</v>
      </c>
      <c r="O43" s="101" t="s">
        <v>61</v>
      </c>
      <c r="P43" s="101">
        <v>7.5</v>
      </c>
      <c r="Q43" s="101">
        <v>7.5</v>
      </c>
      <c r="R43" s="101">
        <v>7.5</v>
      </c>
      <c r="S43" s="101">
        <v>7.5</v>
      </c>
      <c r="T43" s="101">
        <v>7.5</v>
      </c>
      <c r="U43" s="101">
        <v>0</v>
      </c>
      <c r="V43" s="101" t="s">
        <v>61</v>
      </c>
      <c r="W43" s="101">
        <v>7.5</v>
      </c>
      <c r="X43" s="60">
        <v>7.5</v>
      </c>
      <c r="Y43" s="60">
        <v>7.5</v>
      </c>
      <c r="Z43" s="60">
        <v>7.5</v>
      </c>
      <c r="AA43" s="60">
        <v>7.5</v>
      </c>
      <c r="AB43" s="60">
        <v>7.5</v>
      </c>
      <c r="AC43" s="60" t="s">
        <v>61</v>
      </c>
      <c r="AD43" s="60">
        <v>7.5</v>
      </c>
      <c r="AE43" s="101">
        <v>7.5</v>
      </c>
      <c r="AF43" s="60">
        <v>7.5</v>
      </c>
      <c r="AG43" s="60">
        <v>7.5</v>
      </c>
      <c r="AH43" s="60">
        <v>7.5</v>
      </c>
      <c r="AI43" s="60"/>
      <c r="AJ43" s="179"/>
      <c r="AK43" s="179">
        <f>COUNTIF(E43:AI43,"&gt;0")</f>
        <v>24</v>
      </c>
      <c r="AL43" s="508"/>
      <c r="AM43" s="205">
        <f>SUM(E43:AI43)/7.5</f>
        <v>24</v>
      </c>
      <c r="AN43" s="205">
        <f>COUNTIF(E43:AI43,"B")</f>
        <v>0</v>
      </c>
      <c r="AO43" s="205">
        <f>COUNTIF(E43:AI43,"h")</f>
        <v>4</v>
      </c>
      <c r="AP43" s="205">
        <f>COUNTIF(E43:AI43,"ik")</f>
        <v>0</v>
      </c>
      <c r="AQ43" s="205">
        <f>COUNTIF(E43:AI43,"İZ")</f>
        <v>0</v>
      </c>
      <c r="AR43" s="205">
        <f>COUNTIF(E43:AI43,"R")</f>
        <v>0</v>
      </c>
      <c r="AS43" s="205">
        <f>COUNTIF(E43:AI43,"0")</f>
        <v>2</v>
      </c>
      <c r="AT43" s="205">
        <f>IF((AM43+AN43+AO43+AP43+AQ43)&gt;30,30,(AM43+AN43+AO43+AP43+AQ43))</f>
        <v>28</v>
      </c>
      <c r="AU43" s="205">
        <f>(AT43)*C43*7.5</f>
        <v>22400.000000000004</v>
      </c>
      <c r="AV43" s="511">
        <f t="shared" ref="AV43" si="36">IF(B44="CEMRE",SUM(AU43:AU45),0)</f>
        <v>23600.000000000004</v>
      </c>
      <c r="AW43" s="513">
        <f t="shared" ref="AW43" si="37">IF(B44="SEFİNE",SUM(AU43:AU45),0)</f>
        <v>0</v>
      </c>
      <c r="AX43" s="516">
        <f t="shared" ref="AX43" si="38">IF(B44="TERSAN",SUM(AU43:AU45),0)</f>
        <v>0</v>
      </c>
      <c r="AY43" s="518">
        <v>16200</v>
      </c>
      <c r="AZ43" s="518"/>
      <c r="BA43" s="518"/>
      <c r="BB43" s="518"/>
      <c r="BC43" s="518"/>
      <c r="BD43" s="518">
        <v>7400</v>
      </c>
      <c r="BE43" s="502"/>
      <c r="BF43" s="505">
        <f t="shared" ref="BF43" si="39">(AV43+AW43+AX43)-(AY43+AZ43+BA43)-(BB43+BC43)+BE43-(BD43)</f>
        <v>0</v>
      </c>
      <c r="BG43" s="178"/>
      <c r="BH43" s="178"/>
      <c r="BI43" s="178"/>
      <c r="BJ43" s="178"/>
      <c r="BK43" s="178"/>
      <c r="BL43" s="178"/>
      <c r="BM43" s="178"/>
      <c r="BN43" s="178"/>
      <c r="BO43" s="178"/>
      <c r="BP43" s="178"/>
      <c r="BQ43" s="178"/>
      <c r="BR43" s="178"/>
      <c r="BS43" s="178"/>
      <c r="BT43" s="178"/>
      <c r="BU43" s="178"/>
      <c r="BV43" s="178"/>
      <c r="BW43" s="178"/>
      <c r="BX43" s="178"/>
      <c r="BY43" s="178"/>
      <c r="BZ43" s="178"/>
      <c r="CA43" s="178"/>
    </row>
    <row r="44" spans="1:79" ht="16.5" thickTop="1" x14ac:dyDescent="0.25">
      <c r="A44" s="261"/>
      <c r="B44" s="292" t="s">
        <v>133</v>
      </c>
      <c r="C44" s="574"/>
      <c r="D44" s="211" t="s">
        <v>26</v>
      </c>
      <c r="E44" s="227"/>
      <c r="F44" s="227"/>
      <c r="G44" s="227"/>
      <c r="H44" s="227"/>
      <c r="I44" s="227"/>
      <c r="J44" s="227"/>
      <c r="K44" s="227"/>
      <c r="L44" s="227"/>
      <c r="M44" s="227"/>
      <c r="N44" s="227"/>
      <c r="O44" s="227"/>
      <c r="P44" s="227"/>
      <c r="Q44" s="227"/>
      <c r="R44" s="227"/>
      <c r="S44" s="241"/>
      <c r="T44" s="227"/>
      <c r="U44" s="227"/>
      <c r="V44" s="227"/>
      <c r="W44" s="227"/>
      <c r="X44" s="227">
        <v>2.5</v>
      </c>
      <c r="Y44" s="227">
        <v>2.5</v>
      </c>
      <c r="Z44" s="227"/>
      <c r="AA44" s="227"/>
      <c r="AB44" s="227"/>
      <c r="AC44" s="227"/>
      <c r="AD44" s="227"/>
      <c r="AE44" s="227"/>
      <c r="AF44" s="227"/>
      <c r="AG44" s="227">
        <v>2.5</v>
      </c>
      <c r="AH44" s="228"/>
      <c r="AI44" s="229"/>
      <c r="AJ44" s="192"/>
      <c r="AK44" s="179">
        <f>COUNTIF(E44:AI44,"&gt;7")</f>
        <v>0</v>
      </c>
      <c r="AL44" s="509"/>
      <c r="AM44" s="206">
        <f>SUM(E44:AI44)</f>
        <v>7.5</v>
      </c>
      <c r="AN44" s="206"/>
      <c r="AO44" s="206"/>
      <c r="AP44" s="206"/>
      <c r="AQ44" s="206"/>
      <c r="AR44" s="206"/>
      <c r="AS44" s="206"/>
      <c r="AT44" s="206">
        <f>AM44*1.5</f>
        <v>11.25</v>
      </c>
      <c r="AU44" s="206">
        <f>AM44*C43*1.5</f>
        <v>1200</v>
      </c>
      <c r="AV44" s="511"/>
      <c r="AW44" s="514"/>
      <c r="AX44" s="516"/>
      <c r="AY44" s="519"/>
      <c r="AZ44" s="519"/>
      <c r="BA44" s="519"/>
      <c r="BB44" s="519"/>
      <c r="BC44" s="519"/>
      <c r="BD44" s="519"/>
      <c r="BE44" s="503"/>
      <c r="BF44" s="506"/>
      <c r="BG44" s="178"/>
      <c r="BH44" s="178"/>
      <c r="BI44" s="178"/>
      <c r="BJ44" s="178"/>
      <c r="BK44" s="178"/>
      <c r="BL44" s="178"/>
      <c r="BM44" s="178"/>
      <c r="BN44" s="178"/>
      <c r="BO44" s="178"/>
      <c r="BP44" s="178"/>
      <c r="BQ44" s="178"/>
      <c r="BR44" s="178"/>
      <c r="BS44" s="178"/>
      <c r="BT44" s="178"/>
      <c r="BU44" s="178"/>
      <c r="BV44" s="178"/>
      <c r="BW44" s="178"/>
      <c r="BX44" s="178"/>
      <c r="BY44" s="178"/>
      <c r="BZ44" s="178"/>
      <c r="CA44" s="178"/>
    </row>
    <row r="45" spans="1:79" x14ac:dyDescent="0.25">
      <c r="A45" s="261"/>
      <c r="C45" s="574"/>
      <c r="D45" s="212" t="s">
        <v>27</v>
      </c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2"/>
      <c r="AI45" s="233"/>
      <c r="AJ45" s="193"/>
      <c r="AK45" s="207"/>
      <c r="AL45" s="509"/>
      <c r="AM45" s="206">
        <f>SUM(E45:AI45)</f>
        <v>0</v>
      </c>
      <c r="AN45" s="208"/>
      <c r="AO45" s="208"/>
      <c r="AP45" s="208"/>
      <c r="AQ45" s="208"/>
      <c r="AR45" s="208"/>
      <c r="AS45" s="208"/>
      <c r="AT45" s="206">
        <f>AM45*2</f>
        <v>0</v>
      </c>
      <c r="AU45" s="208">
        <f>AM45*C43*2</f>
        <v>0</v>
      </c>
      <c r="AV45" s="511"/>
      <c r="AW45" s="514"/>
      <c r="AX45" s="516"/>
      <c r="AY45" s="519"/>
      <c r="AZ45" s="519"/>
      <c r="BA45" s="519"/>
      <c r="BB45" s="519"/>
      <c r="BC45" s="519"/>
      <c r="BD45" s="519"/>
      <c r="BE45" s="503"/>
      <c r="BF45" s="506"/>
      <c r="BG45" s="178"/>
      <c r="BH45" s="178"/>
      <c r="BI45" s="178"/>
      <c r="BJ45" s="178"/>
      <c r="BK45" s="178"/>
      <c r="BL45" s="178"/>
      <c r="BM45" s="178"/>
      <c r="BN45" s="178"/>
      <c r="BO45" s="178"/>
      <c r="BP45" s="178"/>
      <c r="BQ45" s="178"/>
      <c r="BR45" s="178"/>
      <c r="BS45" s="178"/>
      <c r="BT45" s="178"/>
      <c r="BU45" s="178"/>
      <c r="BV45" s="178"/>
      <c r="BW45" s="178"/>
      <c r="BX45" s="178"/>
      <c r="BY45" s="178"/>
      <c r="BZ45" s="178"/>
      <c r="CA45" s="178"/>
    </row>
    <row r="46" spans="1:79" ht="16.5" thickBot="1" x14ac:dyDescent="0.3">
      <c r="A46" s="262"/>
      <c r="B46" s="296"/>
      <c r="C46" s="575"/>
      <c r="D46" s="182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194" t="s">
        <v>28</v>
      </c>
      <c r="AK46" s="180">
        <f>AK43+AK44</f>
        <v>24</v>
      </c>
      <c r="AL46" s="510"/>
      <c r="AM46" s="209"/>
      <c r="AN46" s="209"/>
      <c r="AO46" s="209"/>
      <c r="AP46" s="209"/>
      <c r="AQ46" s="180"/>
      <c r="AR46" s="209"/>
      <c r="AS46" s="209"/>
      <c r="AT46" s="209"/>
      <c r="AU46" s="209"/>
      <c r="AV46" s="512"/>
      <c r="AW46" s="515"/>
      <c r="AX46" s="517"/>
      <c r="AY46" s="520"/>
      <c r="AZ46" s="520"/>
      <c r="BA46" s="520"/>
      <c r="BB46" s="520"/>
      <c r="BC46" s="520"/>
      <c r="BD46" s="520"/>
      <c r="BE46" s="504"/>
      <c r="BF46" s="507"/>
      <c r="BG46" s="178"/>
      <c r="BH46" s="178"/>
      <c r="BI46" s="178"/>
      <c r="BJ46" s="178"/>
      <c r="BK46" s="178"/>
      <c r="BL46" s="178"/>
      <c r="BM46" s="178"/>
      <c r="BN46" s="178"/>
      <c r="BO46" s="178"/>
      <c r="BP46" s="178"/>
      <c r="BQ46" s="178"/>
      <c r="BR46" s="178"/>
      <c r="BS46" s="178"/>
      <c r="BT46" s="178"/>
      <c r="BU46" s="178"/>
      <c r="BV46" s="178"/>
      <c r="BW46" s="178"/>
      <c r="BX46" s="178"/>
      <c r="BY46" s="178"/>
      <c r="BZ46" s="178"/>
      <c r="CA46" s="178"/>
    </row>
    <row r="47" spans="1:79" ht="17.25" thickTop="1" thickBot="1" x14ac:dyDescent="0.3">
      <c r="A47" s="174" t="s">
        <v>112</v>
      </c>
      <c r="B47" s="292">
        <v>32000</v>
      </c>
      <c r="C47" s="432">
        <f>B47/225</f>
        <v>142.22222222222223</v>
      </c>
      <c r="D47" s="181" t="s">
        <v>25</v>
      </c>
      <c r="E47" s="60">
        <v>7.5</v>
      </c>
      <c r="F47" s="60">
        <v>7.5</v>
      </c>
      <c r="G47" s="60">
        <v>7.5</v>
      </c>
      <c r="H47" s="60" t="s">
        <v>61</v>
      </c>
      <c r="I47" s="60">
        <v>7.5</v>
      </c>
      <c r="J47" s="245">
        <v>7.5</v>
      </c>
      <c r="K47" s="245">
        <v>7.5</v>
      </c>
      <c r="L47" s="245">
        <v>7.5</v>
      </c>
      <c r="M47" s="245">
        <v>7.5</v>
      </c>
      <c r="N47" s="101">
        <v>7.5</v>
      </c>
      <c r="O47" s="101" t="s">
        <v>61</v>
      </c>
      <c r="P47" s="101">
        <v>7.5</v>
      </c>
      <c r="Q47" s="101">
        <v>7.5</v>
      </c>
      <c r="R47" s="101">
        <v>7.5</v>
      </c>
      <c r="S47" s="101">
        <v>7.5</v>
      </c>
      <c r="T47" s="245">
        <v>7.5</v>
      </c>
      <c r="U47" s="101">
        <v>7.5</v>
      </c>
      <c r="V47" s="101" t="s">
        <v>61</v>
      </c>
      <c r="W47" s="101">
        <v>7.5</v>
      </c>
      <c r="X47" s="60">
        <v>7.5</v>
      </c>
      <c r="Y47" s="60">
        <v>7.5</v>
      </c>
      <c r="Z47" s="60">
        <v>7.5</v>
      </c>
      <c r="AA47" s="60">
        <v>0</v>
      </c>
      <c r="AB47" s="60">
        <v>0</v>
      </c>
      <c r="AC47" s="245" t="s">
        <v>61</v>
      </c>
      <c r="AD47" s="101">
        <v>7.5</v>
      </c>
      <c r="AE47" s="60">
        <v>7.5</v>
      </c>
      <c r="AF47" s="101">
        <v>7.5</v>
      </c>
      <c r="AG47" s="245">
        <v>7.5</v>
      </c>
      <c r="AH47" s="245">
        <v>7.5</v>
      </c>
      <c r="AI47" s="60"/>
      <c r="AJ47" s="179"/>
      <c r="AK47" s="179">
        <f>COUNTIF(E47:AI47,"&gt;0")</f>
        <v>24</v>
      </c>
      <c r="AL47" s="508"/>
      <c r="AM47" s="205">
        <f>SUM(E47:AI47)/7.5</f>
        <v>24</v>
      </c>
      <c r="AN47" s="205">
        <f>COUNTIF(E47:AI47,"B")</f>
        <v>0</v>
      </c>
      <c r="AO47" s="205">
        <f>COUNTIF(E47:AI47,"h")</f>
        <v>4</v>
      </c>
      <c r="AP47" s="205">
        <f>COUNTIF(E47:AI47,"ik")</f>
        <v>0</v>
      </c>
      <c r="AQ47" s="205">
        <f>COUNTIF(E47:AI47,"İZ")</f>
        <v>0</v>
      </c>
      <c r="AR47" s="205">
        <f>COUNTIF(E47:AI47,"R")</f>
        <v>0</v>
      </c>
      <c r="AS47" s="205">
        <f>COUNTIF(E47:AI47,"0")</f>
        <v>2</v>
      </c>
      <c r="AT47" s="205">
        <f>IF((AM47+AN47+AO47+AP47+AQ47)&gt;30,30,(AM47+AN47+AO47+AP47+AQ47))</f>
        <v>28</v>
      </c>
      <c r="AU47" s="205">
        <f>(AT47)*C47*7.5</f>
        <v>29866.666666666672</v>
      </c>
      <c r="AV47" s="511">
        <f t="shared" ref="AV47" si="40">IF(B48="CEMRE",SUM(AU47:AU49),0)</f>
        <v>34133.333333333336</v>
      </c>
      <c r="AW47" s="513">
        <f t="shared" ref="AW47" si="41">IF(B48="SEFİNE",SUM(AU47:AU49),0)</f>
        <v>0</v>
      </c>
      <c r="AX47" s="516">
        <f t="shared" ref="AX47" si="42">IF(B48="TERSAN",SUM(AU47:AU49),0)</f>
        <v>0</v>
      </c>
      <c r="AY47" s="518">
        <v>16035.34</v>
      </c>
      <c r="AZ47" s="518"/>
      <c r="BA47" s="518"/>
      <c r="BB47" s="518"/>
      <c r="BC47" s="518"/>
      <c r="BD47" s="518">
        <v>18098</v>
      </c>
      <c r="BE47" s="502"/>
      <c r="BF47" s="505">
        <f t="shared" ref="BF47" si="43">(AV47+AW47+AX47)-(AY47+AZ47+BA47)-(BB47+BC47)+BE47-(BD47)</f>
        <v>-6.6666666643868666E-3</v>
      </c>
      <c r="BG47" s="178"/>
      <c r="BH47" s="178"/>
      <c r="BI47" s="178"/>
      <c r="BJ47" s="178"/>
      <c r="BK47" s="178"/>
      <c r="BL47" s="178"/>
      <c r="BM47" s="178"/>
      <c r="BN47" s="178"/>
      <c r="BO47" s="178"/>
      <c r="BP47" s="178"/>
      <c r="BQ47" s="178"/>
      <c r="BR47" s="178"/>
      <c r="BS47" s="178"/>
      <c r="BT47" s="178"/>
      <c r="BU47" s="178"/>
      <c r="BV47" s="178"/>
      <c r="BW47" s="178"/>
      <c r="BX47" s="178"/>
      <c r="BY47" s="178"/>
      <c r="BZ47" s="178"/>
      <c r="CA47" s="178"/>
    </row>
    <row r="48" spans="1:79" ht="16.5" thickTop="1" x14ac:dyDescent="0.25">
      <c r="A48" s="175"/>
      <c r="B48" s="292" t="s">
        <v>133</v>
      </c>
      <c r="C48" s="433"/>
      <c r="D48" s="211" t="s">
        <v>26</v>
      </c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>
        <v>2.5</v>
      </c>
      <c r="Q48" s="241"/>
      <c r="R48" s="241"/>
      <c r="S48" s="241"/>
      <c r="T48" s="241"/>
      <c r="U48" s="241"/>
      <c r="V48" s="241"/>
      <c r="W48" s="241">
        <v>2.5</v>
      </c>
      <c r="X48" s="241">
        <v>2.5</v>
      </c>
      <c r="Y48" s="241">
        <v>2.5</v>
      </c>
      <c r="Z48" s="241">
        <v>2.5</v>
      </c>
      <c r="AA48" s="241"/>
      <c r="AB48" s="241"/>
      <c r="AC48" s="241"/>
      <c r="AD48" s="241"/>
      <c r="AE48" s="241">
        <v>2.5</v>
      </c>
      <c r="AF48" s="241">
        <v>2.5</v>
      </c>
      <c r="AG48" s="241">
        <v>2.5</v>
      </c>
      <c r="AH48" s="249"/>
      <c r="AI48" s="250"/>
      <c r="AJ48" s="192"/>
      <c r="AK48" s="179">
        <f>COUNTIF(E48:AI48,"&gt;7")</f>
        <v>0</v>
      </c>
      <c r="AL48" s="509"/>
      <c r="AM48" s="206">
        <f>SUM(E48:AI48)</f>
        <v>20</v>
      </c>
      <c r="AN48" s="206"/>
      <c r="AO48" s="206"/>
      <c r="AP48" s="206"/>
      <c r="AQ48" s="206"/>
      <c r="AR48" s="206"/>
      <c r="AS48" s="206"/>
      <c r="AT48" s="206">
        <f>AM48*1.5</f>
        <v>30</v>
      </c>
      <c r="AU48" s="206">
        <f>AM48*C47*1.5</f>
        <v>4266.6666666666661</v>
      </c>
      <c r="AV48" s="511"/>
      <c r="AW48" s="514"/>
      <c r="AX48" s="516"/>
      <c r="AY48" s="519"/>
      <c r="AZ48" s="519"/>
      <c r="BA48" s="519"/>
      <c r="BB48" s="519"/>
      <c r="BC48" s="519"/>
      <c r="BD48" s="519"/>
      <c r="BE48" s="503"/>
      <c r="BF48" s="506"/>
      <c r="BG48" s="178"/>
      <c r="BH48" s="178"/>
      <c r="BI48" s="178"/>
      <c r="BJ48" s="178"/>
      <c r="BK48" s="178"/>
      <c r="BL48" s="178"/>
      <c r="BM48" s="178"/>
      <c r="BN48" s="178"/>
      <c r="BO48" s="178"/>
      <c r="BP48" s="178"/>
      <c r="BQ48" s="178"/>
      <c r="BR48" s="178"/>
      <c r="BS48" s="178"/>
      <c r="BT48" s="178"/>
      <c r="BU48" s="178"/>
      <c r="BV48" s="178"/>
      <c r="BW48" s="178"/>
      <c r="BX48" s="178"/>
      <c r="BY48" s="178"/>
      <c r="BZ48" s="178"/>
      <c r="CA48" s="178"/>
    </row>
    <row r="49" spans="1:79" x14ac:dyDescent="0.25">
      <c r="A49" s="175"/>
      <c r="C49" s="433"/>
      <c r="D49" s="212" t="s">
        <v>27</v>
      </c>
      <c r="E49" s="230"/>
      <c r="F49" s="230"/>
      <c r="G49" s="230"/>
      <c r="H49" s="230"/>
      <c r="I49" s="230"/>
      <c r="J49" s="230"/>
      <c r="K49" s="230"/>
      <c r="L49" s="230"/>
      <c r="M49" s="230"/>
      <c r="N49" s="230"/>
      <c r="O49" s="230"/>
      <c r="P49" s="230"/>
      <c r="Q49" s="230"/>
      <c r="R49" s="230"/>
      <c r="S49" s="236"/>
      <c r="T49" s="230"/>
      <c r="U49" s="230"/>
      <c r="V49" s="230"/>
      <c r="W49" s="230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2"/>
      <c r="AI49" s="233"/>
      <c r="AJ49" s="193"/>
      <c r="AK49" s="207"/>
      <c r="AL49" s="509"/>
      <c r="AM49" s="206">
        <f>SUM(E49:AI49)</f>
        <v>0</v>
      </c>
      <c r="AN49" s="208"/>
      <c r="AO49" s="208"/>
      <c r="AP49" s="208"/>
      <c r="AQ49" s="208"/>
      <c r="AR49" s="208"/>
      <c r="AS49" s="208"/>
      <c r="AT49" s="206">
        <f>AM49*2</f>
        <v>0</v>
      </c>
      <c r="AU49" s="208">
        <f>AM49*C47*2</f>
        <v>0</v>
      </c>
      <c r="AV49" s="511"/>
      <c r="AW49" s="514"/>
      <c r="AX49" s="516"/>
      <c r="AY49" s="519"/>
      <c r="AZ49" s="519"/>
      <c r="BA49" s="519"/>
      <c r="BB49" s="519"/>
      <c r="BC49" s="519"/>
      <c r="BD49" s="519"/>
      <c r="BE49" s="503"/>
      <c r="BF49" s="506"/>
      <c r="BG49" s="178"/>
      <c r="BH49" s="178"/>
      <c r="BI49" s="178"/>
      <c r="BJ49" s="178"/>
      <c r="BK49" s="178"/>
      <c r="BL49" s="178"/>
      <c r="BM49" s="178"/>
      <c r="BN49" s="178"/>
      <c r="BO49" s="178"/>
      <c r="BP49" s="178"/>
      <c r="BQ49" s="178"/>
      <c r="BR49" s="178"/>
      <c r="BS49" s="178"/>
      <c r="BT49" s="178"/>
      <c r="BU49" s="178"/>
      <c r="BV49" s="178"/>
      <c r="BW49" s="178"/>
      <c r="BX49" s="178"/>
      <c r="BY49" s="178"/>
      <c r="BZ49" s="178"/>
      <c r="CA49" s="178"/>
    </row>
    <row r="50" spans="1:79" ht="16.5" thickBot="1" x14ac:dyDescent="0.3">
      <c r="A50" s="176"/>
      <c r="B50" s="296"/>
      <c r="C50" s="434"/>
      <c r="D50" s="182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251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194" t="s">
        <v>28</v>
      </c>
      <c r="AK50" s="180">
        <f>AK47+AK48</f>
        <v>24</v>
      </c>
      <c r="AL50" s="510"/>
      <c r="AM50" s="209"/>
      <c r="AN50" s="209"/>
      <c r="AO50" s="209"/>
      <c r="AP50" s="209"/>
      <c r="AQ50" s="180"/>
      <c r="AR50" s="209"/>
      <c r="AS50" s="209"/>
      <c r="AT50" s="209"/>
      <c r="AU50" s="209"/>
      <c r="AV50" s="512"/>
      <c r="AW50" s="515"/>
      <c r="AX50" s="517"/>
      <c r="AY50" s="520"/>
      <c r="AZ50" s="520"/>
      <c r="BA50" s="520"/>
      <c r="BB50" s="520"/>
      <c r="BC50" s="520"/>
      <c r="BD50" s="520"/>
      <c r="BE50" s="504"/>
      <c r="BF50" s="507"/>
      <c r="BG50" s="178"/>
      <c r="BH50" s="178"/>
      <c r="BI50" s="178"/>
      <c r="BJ50" s="178"/>
      <c r="BK50" s="178"/>
      <c r="BL50" s="178"/>
      <c r="BM50" s="178"/>
      <c r="BN50" s="178"/>
      <c r="BO50" s="178"/>
      <c r="BP50" s="178"/>
      <c r="BQ50" s="178"/>
      <c r="BR50" s="178"/>
      <c r="BS50" s="178"/>
      <c r="BT50" s="178"/>
      <c r="BU50" s="178"/>
      <c r="BV50" s="178"/>
      <c r="BW50" s="178"/>
      <c r="BX50" s="178"/>
      <c r="BY50" s="178"/>
      <c r="BZ50" s="178"/>
      <c r="CA50" s="178"/>
    </row>
    <row r="51" spans="1:79" ht="17.25" thickTop="1" thickBot="1" x14ac:dyDescent="0.3">
      <c r="A51" s="174" t="s">
        <v>108</v>
      </c>
      <c r="B51" s="292">
        <v>30000</v>
      </c>
      <c r="C51" s="432">
        <f>B51/225</f>
        <v>133.33333333333334</v>
      </c>
      <c r="D51" s="181" t="s">
        <v>25</v>
      </c>
      <c r="E51" s="60">
        <v>0</v>
      </c>
      <c r="F51" s="60">
        <v>7.5</v>
      </c>
      <c r="G51" s="60">
        <v>7.5</v>
      </c>
      <c r="H51" s="60" t="s">
        <v>61</v>
      </c>
      <c r="I51" s="60">
        <v>0</v>
      </c>
      <c r="J51" s="245">
        <v>7.5</v>
      </c>
      <c r="K51" s="245">
        <v>7.5</v>
      </c>
      <c r="L51" s="245">
        <v>7.5</v>
      </c>
      <c r="M51" s="245">
        <v>7.5</v>
      </c>
      <c r="N51" s="101">
        <v>7.5</v>
      </c>
      <c r="O51" s="101" t="s">
        <v>61</v>
      </c>
      <c r="P51" s="101">
        <v>7.5</v>
      </c>
      <c r="Q51" s="101">
        <v>7.5</v>
      </c>
      <c r="R51" s="101">
        <v>7.5</v>
      </c>
      <c r="S51" s="101">
        <v>7.5</v>
      </c>
      <c r="T51" s="101">
        <v>7.5</v>
      </c>
      <c r="U51" s="101">
        <v>7.5</v>
      </c>
      <c r="V51" s="101" t="s">
        <v>61</v>
      </c>
      <c r="W51" s="101">
        <v>7.5</v>
      </c>
      <c r="X51" s="60">
        <v>0</v>
      </c>
      <c r="Y51" s="60">
        <v>7.5</v>
      </c>
      <c r="Z51" s="60">
        <v>7.5</v>
      </c>
      <c r="AA51" s="60">
        <v>7.5</v>
      </c>
      <c r="AB51" s="60">
        <v>7.5</v>
      </c>
      <c r="AC51" s="245" t="s">
        <v>61</v>
      </c>
      <c r="AD51" s="101">
        <v>7.5</v>
      </c>
      <c r="AE51" s="60">
        <v>7.5</v>
      </c>
      <c r="AF51" s="101">
        <v>7.5</v>
      </c>
      <c r="AG51" s="245">
        <v>7.5</v>
      </c>
      <c r="AH51" s="245">
        <v>7.5</v>
      </c>
      <c r="AI51" s="60"/>
      <c r="AJ51" s="179"/>
      <c r="AK51" s="179">
        <f t="shared" ref="AK51" si="44">COUNTIF(E51:AI51,"&gt;0")</f>
        <v>23</v>
      </c>
      <c r="AL51" s="508"/>
      <c r="AM51" s="205">
        <f t="shared" ref="AM51" si="45">SUM(E51:AI51)/7.5</f>
        <v>23</v>
      </c>
      <c r="AN51" s="205">
        <f t="shared" ref="AN51" si="46">COUNTIF(E51:AI51,"B")</f>
        <v>0</v>
      </c>
      <c r="AO51" s="205">
        <f t="shared" ref="AO51" si="47">COUNTIF(E51:AI51,"h")</f>
        <v>4</v>
      </c>
      <c r="AP51" s="205">
        <f t="shared" ref="AP51" si="48">COUNTIF(E51:AI51,"ik")</f>
        <v>0</v>
      </c>
      <c r="AQ51" s="205">
        <f t="shared" ref="AQ51" si="49">COUNTIF(E51:AI51,"İZ")</f>
        <v>0</v>
      </c>
      <c r="AR51" s="205">
        <f t="shared" ref="AR51" si="50">COUNTIF(E51:AI51,"R")</f>
        <v>0</v>
      </c>
      <c r="AS51" s="205">
        <f t="shared" ref="AS51" si="51">COUNTIF(E51:AI51,"0")</f>
        <v>3</v>
      </c>
      <c r="AT51" s="205">
        <f t="shared" ref="AT51" si="52">IF((AM51+AN51+AO51+AP51+AQ51)&gt;30,30,(AM51+AN51+AO51+AP51+AQ51))</f>
        <v>27</v>
      </c>
      <c r="AU51" s="205">
        <f t="shared" ref="AU51" si="53">(AT51)*C51*7.5</f>
        <v>27000.000000000004</v>
      </c>
      <c r="AV51" s="511">
        <f t="shared" ref="AV51" si="54">IF(B52="CEMRE",SUM(AU51:AU53),0)</f>
        <v>28500.000000000004</v>
      </c>
      <c r="AW51" s="513">
        <f t="shared" ref="AW51" si="55">IF(B52="SEFİNE",SUM(AU51:AU53),0)</f>
        <v>0</v>
      </c>
      <c r="AX51" s="516">
        <f t="shared" ref="AX51" si="56">IF(B52="TERSAN",SUM(AU51:AU53),0)</f>
        <v>0</v>
      </c>
      <c r="AY51" s="518">
        <v>15629</v>
      </c>
      <c r="AZ51" s="518"/>
      <c r="BA51" s="518"/>
      <c r="BB51" s="518">
        <v>571</v>
      </c>
      <c r="BC51" s="518"/>
      <c r="BD51" s="518">
        <v>12300</v>
      </c>
      <c r="BE51" s="502"/>
      <c r="BF51" s="505">
        <f t="shared" ref="BF51" si="57">(AV51+AW51+AX51)-(AY51+AZ51+BA51)-(BB51+BC51)+BE51-(BD51)</f>
        <v>0</v>
      </c>
      <c r="BG51" s="178"/>
      <c r="BH51" s="178"/>
      <c r="BI51" s="178"/>
      <c r="BJ51" s="178"/>
      <c r="BK51" s="178"/>
      <c r="BL51" s="178"/>
      <c r="BM51" s="178"/>
      <c r="BN51" s="178"/>
      <c r="BO51" s="178"/>
      <c r="BP51" s="178"/>
      <c r="BQ51" s="178"/>
      <c r="BR51" s="178"/>
      <c r="BS51" s="178"/>
      <c r="BT51" s="178"/>
      <c r="BU51" s="178"/>
      <c r="BV51" s="178"/>
      <c r="BW51" s="178"/>
      <c r="BX51" s="178"/>
      <c r="BY51" s="178"/>
      <c r="BZ51" s="178"/>
      <c r="CA51" s="178"/>
    </row>
    <row r="52" spans="1:79" ht="16.5" thickTop="1" x14ac:dyDescent="0.25">
      <c r="A52" s="175"/>
      <c r="B52" s="292" t="s">
        <v>133</v>
      </c>
      <c r="C52" s="433"/>
      <c r="D52" s="211" t="s">
        <v>26</v>
      </c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41"/>
      <c r="U52" s="241"/>
      <c r="V52" s="241"/>
      <c r="W52" s="241"/>
      <c r="X52" s="241"/>
      <c r="Y52" s="241"/>
      <c r="Z52" s="241"/>
      <c r="AA52" s="241"/>
      <c r="AB52" s="241"/>
      <c r="AC52" s="241">
        <v>7.5</v>
      </c>
      <c r="AD52" s="241"/>
      <c r="AE52" s="241"/>
      <c r="AF52" s="241"/>
      <c r="AG52" s="241"/>
      <c r="AH52" s="249"/>
      <c r="AI52" s="250"/>
      <c r="AJ52" s="192"/>
      <c r="AK52" s="179">
        <f t="shared" ref="AK52" si="58">COUNTIF(E52:AI52,"&gt;7")</f>
        <v>1</v>
      </c>
      <c r="AL52" s="509"/>
      <c r="AM52" s="206">
        <f t="shared" ref="AM52:AM53" si="59">SUM(E52:AI52)</f>
        <v>7.5</v>
      </c>
      <c r="AN52" s="206"/>
      <c r="AO52" s="206"/>
      <c r="AP52" s="206"/>
      <c r="AQ52" s="206"/>
      <c r="AR52" s="206"/>
      <c r="AS52" s="206"/>
      <c r="AT52" s="206">
        <f t="shared" ref="AT52" si="60">AM52*1.5</f>
        <v>11.25</v>
      </c>
      <c r="AU52" s="206">
        <f t="shared" ref="AU52" si="61">AM52*C51*1.5</f>
        <v>1500.0000000000002</v>
      </c>
      <c r="AV52" s="511"/>
      <c r="AW52" s="514"/>
      <c r="AX52" s="516"/>
      <c r="AY52" s="519"/>
      <c r="AZ52" s="519"/>
      <c r="BA52" s="519"/>
      <c r="BB52" s="519"/>
      <c r="BC52" s="519"/>
      <c r="BD52" s="519"/>
      <c r="BE52" s="503"/>
      <c r="BF52" s="506"/>
      <c r="BG52" s="178"/>
      <c r="BH52" s="178"/>
      <c r="BI52" s="178"/>
      <c r="BJ52" s="178"/>
      <c r="BK52" s="178"/>
      <c r="BL52" s="178"/>
      <c r="BM52" s="178"/>
      <c r="BN52" s="178"/>
      <c r="BO52" s="178"/>
      <c r="BP52" s="178"/>
      <c r="BQ52" s="178"/>
      <c r="BR52" s="178"/>
      <c r="BS52" s="178"/>
      <c r="BT52" s="178"/>
      <c r="BU52" s="178"/>
      <c r="BV52" s="178"/>
      <c r="BW52" s="178"/>
      <c r="BX52" s="178"/>
      <c r="BY52" s="178"/>
      <c r="BZ52" s="178"/>
      <c r="CA52" s="178"/>
    </row>
    <row r="53" spans="1:79" x14ac:dyDescent="0.25">
      <c r="A53" s="175"/>
      <c r="C53" s="433"/>
      <c r="D53" s="212" t="s">
        <v>27</v>
      </c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6"/>
      <c r="S53" s="236"/>
      <c r="T53" s="230"/>
      <c r="U53" s="230"/>
      <c r="V53" s="230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2"/>
      <c r="AI53" s="233"/>
      <c r="AJ53" s="193"/>
      <c r="AK53" s="207"/>
      <c r="AL53" s="509"/>
      <c r="AM53" s="206">
        <f t="shared" si="59"/>
        <v>0</v>
      </c>
      <c r="AN53" s="208"/>
      <c r="AO53" s="208"/>
      <c r="AP53" s="208"/>
      <c r="AQ53" s="208"/>
      <c r="AR53" s="208"/>
      <c r="AS53" s="208"/>
      <c r="AT53" s="206">
        <f t="shared" ref="AT53" si="62">AM53*2</f>
        <v>0</v>
      </c>
      <c r="AU53" s="208">
        <f t="shared" ref="AU53" si="63">AM53*C51*2</f>
        <v>0</v>
      </c>
      <c r="AV53" s="511"/>
      <c r="AW53" s="514"/>
      <c r="AX53" s="516"/>
      <c r="AY53" s="519"/>
      <c r="AZ53" s="519"/>
      <c r="BA53" s="519"/>
      <c r="BB53" s="519"/>
      <c r="BC53" s="519"/>
      <c r="BD53" s="519"/>
      <c r="BE53" s="503"/>
      <c r="BF53" s="506"/>
      <c r="BG53" s="178"/>
      <c r="BH53" s="178"/>
      <c r="BI53" s="178"/>
      <c r="BJ53" s="178"/>
      <c r="BK53" s="178"/>
      <c r="BL53" s="178"/>
      <c r="BM53" s="178"/>
      <c r="BN53" s="178"/>
      <c r="BO53" s="178"/>
      <c r="BP53" s="178"/>
      <c r="BQ53" s="178"/>
      <c r="BR53" s="178"/>
      <c r="BS53" s="178"/>
      <c r="BT53" s="178"/>
      <c r="BU53" s="178"/>
      <c r="BV53" s="178"/>
      <c r="BW53" s="178"/>
      <c r="BX53" s="178"/>
      <c r="BY53" s="178"/>
      <c r="BZ53" s="178"/>
      <c r="CA53" s="178"/>
    </row>
    <row r="54" spans="1:79" ht="16.5" thickBot="1" x14ac:dyDescent="0.3">
      <c r="A54" s="176"/>
      <c r="B54" s="296"/>
      <c r="C54" s="434"/>
      <c r="D54" s="182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251"/>
      <c r="S54" s="251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194" t="s">
        <v>28</v>
      </c>
      <c r="AK54" s="180">
        <f t="shared" ref="AK54" si="64">AK51+AK52</f>
        <v>24</v>
      </c>
      <c r="AL54" s="510"/>
      <c r="AM54" s="209"/>
      <c r="AN54" s="209"/>
      <c r="AO54" s="209"/>
      <c r="AP54" s="209"/>
      <c r="AQ54" s="180"/>
      <c r="AR54" s="209"/>
      <c r="AS54" s="209"/>
      <c r="AT54" s="209"/>
      <c r="AU54" s="209"/>
      <c r="AV54" s="512"/>
      <c r="AW54" s="515"/>
      <c r="AX54" s="517"/>
      <c r="AY54" s="520"/>
      <c r="AZ54" s="520"/>
      <c r="BA54" s="520"/>
      <c r="BB54" s="520"/>
      <c r="BC54" s="520"/>
      <c r="BD54" s="520"/>
      <c r="BE54" s="504"/>
      <c r="BF54" s="507"/>
      <c r="BG54" s="178"/>
      <c r="BH54" s="178"/>
      <c r="BI54" s="178"/>
      <c r="BJ54" s="178"/>
      <c r="BK54" s="178"/>
      <c r="BL54" s="178"/>
      <c r="BM54" s="178"/>
      <c r="BN54" s="178"/>
      <c r="BO54" s="178"/>
      <c r="BP54" s="178"/>
      <c r="BQ54" s="178"/>
      <c r="BR54" s="178"/>
      <c r="BS54" s="178"/>
      <c r="BT54" s="178"/>
      <c r="BU54" s="178"/>
      <c r="BV54" s="178"/>
      <c r="BW54" s="178"/>
      <c r="BX54" s="178"/>
      <c r="BY54" s="178"/>
      <c r="BZ54" s="178"/>
      <c r="CA54" s="178"/>
    </row>
    <row r="55" spans="1:79" ht="17.25" thickTop="1" thickBot="1" x14ac:dyDescent="0.3">
      <c r="A55" s="174" t="s">
        <v>110</v>
      </c>
      <c r="B55" s="292">
        <v>30000</v>
      </c>
      <c r="C55" s="432">
        <f>B55/225</f>
        <v>133.33333333333334</v>
      </c>
      <c r="D55" s="181" t="s">
        <v>25</v>
      </c>
      <c r="E55" s="60">
        <v>7.5</v>
      </c>
      <c r="F55" s="60">
        <v>7.5</v>
      </c>
      <c r="G55" s="60">
        <v>7.5</v>
      </c>
      <c r="H55" s="60" t="s">
        <v>61</v>
      </c>
      <c r="I55" s="60">
        <v>7.5</v>
      </c>
      <c r="J55" s="245">
        <v>7.5</v>
      </c>
      <c r="K55" s="245">
        <v>7.5</v>
      </c>
      <c r="L55" s="245">
        <v>7.5</v>
      </c>
      <c r="M55" s="245">
        <v>7.5</v>
      </c>
      <c r="N55" s="101">
        <v>7.5</v>
      </c>
      <c r="O55" s="101" t="s">
        <v>61</v>
      </c>
      <c r="P55" s="101">
        <v>7.5</v>
      </c>
      <c r="Q55" s="101">
        <v>7.5</v>
      </c>
      <c r="R55" s="101">
        <v>7.5</v>
      </c>
      <c r="S55" s="101">
        <v>7.5</v>
      </c>
      <c r="T55" s="101">
        <v>7.5</v>
      </c>
      <c r="U55" s="101">
        <v>7.5</v>
      </c>
      <c r="V55" s="101" t="s">
        <v>61</v>
      </c>
      <c r="W55" s="101">
        <v>7.5</v>
      </c>
      <c r="X55" s="60">
        <v>7.5</v>
      </c>
      <c r="Y55" s="60">
        <v>7.5</v>
      </c>
      <c r="Z55" s="60">
        <v>7.5</v>
      </c>
      <c r="AA55" s="60">
        <v>7.5</v>
      </c>
      <c r="AB55" s="60">
        <v>7.5</v>
      </c>
      <c r="AC55" s="245" t="s">
        <v>61</v>
      </c>
      <c r="AD55" s="101">
        <v>7.5</v>
      </c>
      <c r="AE55" s="60">
        <v>7.5</v>
      </c>
      <c r="AF55" s="101">
        <v>7.5</v>
      </c>
      <c r="AG55" s="245">
        <v>7.5</v>
      </c>
      <c r="AH55" s="245">
        <v>7.5</v>
      </c>
      <c r="AI55" s="60"/>
      <c r="AJ55" s="179"/>
      <c r="AK55" s="179">
        <f t="shared" ref="AK55" si="65">COUNTIF(E55:AI55,"&gt;0")</f>
        <v>26</v>
      </c>
      <c r="AL55" s="508"/>
      <c r="AM55" s="205">
        <f t="shared" ref="AM55" si="66">SUM(E55:AI55)/7.5</f>
        <v>26</v>
      </c>
      <c r="AN55" s="205">
        <f t="shared" ref="AN55" si="67">COUNTIF(E55:AI55,"B")</f>
        <v>0</v>
      </c>
      <c r="AO55" s="205">
        <f t="shared" ref="AO55" si="68">COUNTIF(E55:AI55,"h")</f>
        <v>4</v>
      </c>
      <c r="AP55" s="205">
        <f t="shared" ref="AP55" si="69">COUNTIF(E55:AI55,"ik")</f>
        <v>0</v>
      </c>
      <c r="AQ55" s="205">
        <f t="shared" ref="AQ55" si="70">COUNTIF(E55:AI55,"İZ")</f>
        <v>0</v>
      </c>
      <c r="AR55" s="205">
        <f t="shared" ref="AR55" si="71">COUNTIF(E55:AI55,"R")</f>
        <v>0</v>
      </c>
      <c r="AS55" s="205">
        <f t="shared" ref="AS55" si="72">COUNTIF(E55:AI55,"0")</f>
        <v>0</v>
      </c>
      <c r="AT55" s="205">
        <f t="shared" ref="AT55" si="73">IF((AM55+AN55+AO55+AP55+AQ55)&gt;30,30,(AM55+AN55+AO55+AP55+AQ55))</f>
        <v>30</v>
      </c>
      <c r="AU55" s="205">
        <f t="shared" ref="AU55" si="74">(AT55)*C55*7.5</f>
        <v>30000.000000000004</v>
      </c>
      <c r="AV55" s="511">
        <f t="shared" ref="AV55" si="75">IF(B56="CEMRE",SUM(AU55:AU57),0)</f>
        <v>35000</v>
      </c>
      <c r="AW55" s="513">
        <f t="shared" ref="AW55" si="76">IF(B56="SEFİNE",SUM(AU55:AU57),0)</f>
        <v>0</v>
      </c>
      <c r="AX55" s="516">
        <f t="shared" ref="AX55" si="77">IF(B56="TERSAN",SUM(AU55:AU57),0)</f>
        <v>0</v>
      </c>
      <c r="AY55" s="518">
        <v>18000</v>
      </c>
      <c r="AZ55" s="518"/>
      <c r="BA55" s="518"/>
      <c r="BB55" s="518"/>
      <c r="BC55" s="518"/>
      <c r="BD55" s="518">
        <v>17000</v>
      </c>
      <c r="BE55" s="502"/>
      <c r="BF55" s="505">
        <f t="shared" ref="BF55" si="78">(AV55+AW55+AX55)-(AY55+AZ55+BA55)-(BB55+BC55)+BE55-(BD55)</f>
        <v>0</v>
      </c>
      <c r="BG55" s="178"/>
      <c r="BH55" s="178"/>
      <c r="BI55" s="178"/>
      <c r="BJ55" s="178"/>
      <c r="BK55" s="178"/>
      <c r="BL55" s="178"/>
      <c r="BM55" s="178"/>
      <c r="BN55" s="178"/>
      <c r="BO55" s="178"/>
      <c r="BP55" s="178"/>
      <c r="BQ55" s="178"/>
      <c r="BR55" s="178"/>
      <c r="BS55" s="178"/>
      <c r="BT55" s="178"/>
      <c r="BU55" s="178"/>
      <c r="BV55" s="178"/>
      <c r="BW55" s="178"/>
      <c r="BX55" s="178"/>
      <c r="BY55" s="178"/>
      <c r="BZ55" s="178"/>
      <c r="CA55" s="178"/>
    </row>
    <row r="56" spans="1:79" ht="16.5" thickTop="1" x14ac:dyDescent="0.25">
      <c r="A56" s="175"/>
      <c r="B56" s="292" t="s">
        <v>133</v>
      </c>
      <c r="C56" s="433"/>
      <c r="D56" s="211" t="s">
        <v>26</v>
      </c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>
        <v>2.5</v>
      </c>
      <c r="Q56" s="227">
        <v>2.5</v>
      </c>
      <c r="R56" s="227"/>
      <c r="S56" s="227"/>
      <c r="T56" s="227"/>
      <c r="U56" s="227"/>
      <c r="V56" s="227"/>
      <c r="W56" s="227"/>
      <c r="X56" s="227">
        <v>2.5</v>
      </c>
      <c r="Y56" s="227">
        <v>2.5</v>
      </c>
      <c r="Z56" s="227">
        <v>2.5</v>
      </c>
      <c r="AA56" s="227">
        <v>2.5</v>
      </c>
      <c r="AB56" s="227"/>
      <c r="AC56" s="227">
        <v>7.5</v>
      </c>
      <c r="AD56" s="227"/>
      <c r="AE56" s="227"/>
      <c r="AF56" s="227"/>
      <c r="AG56" s="227">
        <v>2.5</v>
      </c>
      <c r="AH56" s="228"/>
      <c r="AI56" s="229"/>
      <c r="AJ56" s="192"/>
      <c r="AK56" s="179">
        <f t="shared" ref="AK56" si="79">COUNTIF(E56:AI56,"&gt;7")</f>
        <v>1</v>
      </c>
      <c r="AL56" s="509"/>
      <c r="AM56" s="206">
        <f t="shared" ref="AM56:AM57" si="80">SUM(E56:AI56)</f>
        <v>25</v>
      </c>
      <c r="AN56" s="206"/>
      <c r="AO56" s="206"/>
      <c r="AP56" s="206"/>
      <c r="AQ56" s="206"/>
      <c r="AR56" s="206"/>
      <c r="AS56" s="206"/>
      <c r="AT56" s="206">
        <f t="shared" ref="AT56" si="81">AM56*1.5</f>
        <v>37.5</v>
      </c>
      <c r="AU56" s="206">
        <f t="shared" ref="AU56" si="82">AM56*C55*1.5</f>
        <v>5000</v>
      </c>
      <c r="AV56" s="511"/>
      <c r="AW56" s="514"/>
      <c r="AX56" s="516"/>
      <c r="AY56" s="519"/>
      <c r="AZ56" s="519"/>
      <c r="BA56" s="519"/>
      <c r="BB56" s="519"/>
      <c r="BC56" s="519"/>
      <c r="BD56" s="519"/>
      <c r="BE56" s="503"/>
      <c r="BF56" s="506"/>
      <c r="BG56" s="178"/>
      <c r="BH56" s="178"/>
      <c r="BI56" s="178"/>
      <c r="BJ56" s="178"/>
      <c r="BK56" s="178"/>
      <c r="BL56" s="178"/>
      <c r="BM56" s="178"/>
      <c r="BN56" s="178"/>
      <c r="BO56" s="178"/>
      <c r="BP56" s="178"/>
      <c r="BQ56" s="178"/>
      <c r="BR56" s="178"/>
      <c r="BS56" s="178"/>
      <c r="BT56" s="178"/>
      <c r="BU56" s="178"/>
      <c r="BV56" s="178"/>
      <c r="BW56" s="178"/>
      <c r="BX56" s="178"/>
      <c r="BY56" s="178"/>
      <c r="BZ56" s="178"/>
      <c r="CA56" s="178"/>
    </row>
    <row r="57" spans="1:79" x14ac:dyDescent="0.25">
      <c r="A57" s="175"/>
      <c r="C57" s="433"/>
      <c r="D57" s="212" t="s">
        <v>27</v>
      </c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0"/>
      <c r="P57" s="230"/>
      <c r="Q57" s="230"/>
      <c r="R57" s="230"/>
      <c r="S57" s="230"/>
      <c r="T57" s="230"/>
      <c r="U57" s="230"/>
      <c r="V57" s="230"/>
      <c r="W57" s="230"/>
      <c r="X57" s="230"/>
      <c r="Y57" s="230"/>
      <c r="Z57" s="230"/>
      <c r="AA57" s="230"/>
      <c r="AB57" s="230"/>
      <c r="AC57" s="230"/>
      <c r="AD57" s="230"/>
      <c r="AE57" s="230"/>
      <c r="AF57" s="230"/>
      <c r="AG57" s="230"/>
      <c r="AH57" s="232"/>
      <c r="AI57" s="233"/>
      <c r="AJ57" s="193"/>
      <c r="AK57" s="207"/>
      <c r="AL57" s="509"/>
      <c r="AM57" s="206">
        <f t="shared" si="80"/>
        <v>0</v>
      </c>
      <c r="AN57" s="208"/>
      <c r="AO57" s="208"/>
      <c r="AP57" s="208"/>
      <c r="AQ57" s="208"/>
      <c r="AR57" s="208"/>
      <c r="AS57" s="208"/>
      <c r="AT57" s="206">
        <f t="shared" ref="AT57" si="83">AM57*2</f>
        <v>0</v>
      </c>
      <c r="AU57" s="208">
        <f t="shared" ref="AU57" si="84">AM57*C55*2</f>
        <v>0</v>
      </c>
      <c r="AV57" s="511"/>
      <c r="AW57" s="514"/>
      <c r="AX57" s="516"/>
      <c r="AY57" s="519"/>
      <c r="AZ57" s="519"/>
      <c r="BA57" s="519"/>
      <c r="BB57" s="519"/>
      <c r="BC57" s="519"/>
      <c r="BD57" s="519"/>
      <c r="BE57" s="503"/>
      <c r="BF57" s="506"/>
      <c r="BG57" s="178"/>
      <c r="BH57" s="178"/>
      <c r="BI57" s="178"/>
      <c r="BJ57" s="178"/>
      <c r="BK57" s="178"/>
      <c r="BL57" s="178"/>
      <c r="BM57" s="178"/>
      <c r="BN57" s="178"/>
      <c r="BO57" s="178"/>
      <c r="BP57" s="178"/>
      <c r="BQ57" s="178"/>
      <c r="BR57" s="178"/>
      <c r="BS57" s="178"/>
      <c r="BT57" s="178"/>
      <c r="BU57" s="178"/>
      <c r="BV57" s="178"/>
      <c r="BW57" s="178"/>
      <c r="BX57" s="178"/>
      <c r="BY57" s="178"/>
      <c r="BZ57" s="178"/>
      <c r="CA57" s="178"/>
    </row>
    <row r="58" spans="1:79" ht="16.5" thickBot="1" x14ac:dyDescent="0.3">
      <c r="A58" s="176"/>
      <c r="C58" s="434"/>
      <c r="D58" s="182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194" t="s">
        <v>28</v>
      </c>
      <c r="AK58" s="180">
        <f t="shared" ref="AK58" si="85">AK55+AK56</f>
        <v>27</v>
      </c>
      <c r="AL58" s="510"/>
      <c r="AM58" s="209"/>
      <c r="AN58" s="209"/>
      <c r="AO58" s="209"/>
      <c r="AP58" s="209"/>
      <c r="AQ58" s="180"/>
      <c r="AR58" s="209"/>
      <c r="AS58" s="209"/>
      <c r="AT58" s="209"/>
      <c r="AU58" s="209"/>
      <c r="AV58" s="512"/>
      <c r="AW58" s="515"/>
      <c r="AX58" s="517"/>
      <c r="AY58" s="520"/>
      <c r="AZ58" s="520"/>
      <c r="BA58" s="520"/>
      <c r="BB58" s="520"/>
      <c r="BC58" s="520"/>
      <c r="BD58" s="520"/>
      <c r="BE58" s="504"/>
      <c r="BF58" s="507"/>
      <c r="BG58" s="178"/>
      <c r="BH58" s="178"/>
      <c r="BI58" s="178"/>
      <c r="BJ58" s="178"/>
      <c r="BK58" s="178"/>
      <c r="BL58" s="178"/>
      <c r="BM58" s="178"/>
      <c r="BN58" s="178"/>
      <c r="BO58" s="178"/>
      <c r="BP58" s="178"/>
      <c r="BQ58" s="178"/>
      <c r="BR58" s="178"/>
      <c r="BS58" s="178"/>
      <c r="BT58" s="178"/>
      <c r="BU58" s="178"/>
      <c r="BV58" s="178"/>
      <c r="BW58" s="178"/>
      <c r="BX58" s="178"/>
      <c r="BY58" s="178"/>
      <c r="BZ58" s="178"/>
      <c r="CA58" s="178"/>
    </row>
    <row r="59" spans="1:79" ht="17.25" thickTop="1" thickBot="1" x14ac:dyDescent="0.3">
      <c r="A59" s="174" t="s">
        <v>33</v>
      </c>
      <c r="B59" s="294">
        <v>37200</v>
      </c>
      <c r="C59" s="432">
        <f>B59/225</f>
        <v>165.33333333333334</v>
      </c>
      <c r="D59" s="181" t="s">
        <v>25</v>
      </c>
      <c r="E59" s="60" t="s">
        <v>92</v>
      </c>
      <c r="F59" s="60" t="s">
        <v>92</v>
      </c>
      <c r="G59" s="60" t="s">
        <v>92</v>
      </c>
      <c r="H59" s="60" t="s">
        <v>92</v>
      </c>
      <c r="I59" s="60" t="s">
        <v>92</v>
      </c>
      <c r="J59" s="60" t="s">
        <v>92</v>
      </c>
      <c r="K59" s="60" t="s">
        <v>92</v>
      </c>
      <c r="L59" s="60">
        <v>7.5</v>
      </c>
      <c r="M59" s="60">
        <v>7.5</v>
      </c>
      <c r="N59" s="60">
        <v>7.5</v>
      </c>
      <c r="O59" s="60" t="s">
        <v>61</v>
      </c>
      <c r="P59" s="60">
        <v>7.5</v>
      </c>
      <c r="Q59" s="60">
        <v>7.5</v>
      </c>
      <c r="R59" s="60">
        <v>7.5</v>
      </c>
      <c r="S59" s="60">
        <v>7.5</v>
      </c>
      <c r="T59" s="60">
        <v>7.5</v>
      </c>
      <c r="U59" s="60">
        <v>7.5</v>
      </c>
      <c r="V59" s="60" t="s">
        <v>61</v>
      </c>
      <c r="W59" s="60">
        <v>0</v>
      </c>
      <c r="X59" s="60">
        <v>7.5</v>
      </c>
      <c r="Y59" s="60">
        <v>7.5</v>
      </c>
      <c r="Z59" s="60">
        <v>7.5</v>
      </c>
      <c r="AA59" s="60">
        <v>7.5</v>
      </c>
      <c r="AB59" s="60">
        <v>7.5</v>
      </c>
      <c r="AC59" s="60" t="s">
        <v>61</v>
      </c>
      <c r="AD59" s="60">
        <v>7.5</v>
      </c>
      <c r="AE59" s="60">
        <v>7.5</v>
      </c>
      <c r="AF59" s="60">
        <v>7.5</v>
      </c>
      <c r="AG59" s="60">
        <v>3.75</v>
      </c>
      <c r="AH59" s="60">
        <v>7.5</v>
      </c>
      <c r="AI59" s="60"/>
      <c r="AJ59" s="179"/>
      <c r="AK59" s="179">
        <f t="shared" ref="AK59" si="86">COUNTIF(E59:AI59,"&gt;0")</f>
        <v>19</v>
      </c>
      <c r="AL59" s="508"/>
      <c r="AM59" s="205">
        <f t="shared" ref="AM59" si="87">SUM(E59:AI59)/7.5</f>
        <v>18.5</v>
      </c>
      <c r="AN59" s="205">
        <f t="shared" ref="AN59" si="88">COUNTIF(E59:AI59,"B")</f>
        <v>0</v>
      </c>
      <c r="AO59" s="205">
        <f t="shared" ref="AO59" si="89">COUNTIF(E59:AI59,"h")</f>
        <v>3</v>
      </c>
      <c r="AP59" s="205">
        <f t="shared" ref="AP59" si="90">COUNTIF(E59:AI59,"ik")</f>
        <v>0</v>
      </c>
      <c r="AQ59" s="205">
        <f t="shared" ref="AQ59" si="91">COUNTIF(E59:AI59,"İZ")</f>
        <v>0</v>
      </c>
      <c r="AR59" s="205">
        <f t="shared" ref="AR59" si="92">COUNTIF(E59:AI59,"R")</f>
        <v>7</v>
      </c>
      <c r="AS59" s="205">
        <f t="shared" ref="AS59" si="93">COUNTIF(E59:AI59,"0")</f>
        <v>1</v>
      </c>
      <c r="AT59" s="205">
        <f t="shared" ref="AT59" si="94">IF((AM59+AN59+AO59+AP59+AQ59)&gt;30,30,(AM59+AN59+AO59+AP59+AQ59))</f>
        <v>21.5</v>
      </c>
      <c r="AU59" s="205">
        <f t="shared" ref="AU59" si="95">(AT59)*C59*7.5</f>
        <v>26660.000000000004</v>
      </c>
      <c r="AV59" s="511">
        <f t="shared" ref="AV59" si="96">IF(B60="CEMRE",SUM(AU59:AU61),0)</f>
        <v>30380.000000000004</v>
      </c>
      <c r="AW59" s="513">
        <f t="shared" ref="AW59" si="97">IF(B60="SEFİNE",SUM(AU59:AU61),0)</f>
        <v>0</v>
      </c>
      <c r="AX59" s="516">
        <f t="shared" ref="AX59" si="98">IF(B60="TERSAN",SUM(AU59:AU61),0)</f>
        <v>0</v>
      </c>
      <c r="AY59" s="518">
        <v>8100</v>
      </c>
      <c r="AZ59" s="518"/>
      <c r="BA59" s="518"/>
      <c r="BB59" s="518">
        <v>2700</v>
      </c>
      <c r="BC59" s="518"/>
      <c r="BD59" s="518">
        <v>19580</v>
      </c>
      <c r="BE59" s="502"/>
      <c r="BF59" s="505">
        <f t="shared" ref="BF59" si="99">(AV59+AW59+AX59)-(AY59+AZ59+BA59)-(BB59+BC59)+BE59-(BD59)</f>
        <v>0</v>
      </c>
      <c r="BG59" s="178"/>
      <c r="BH59" s="178"/>
      <c r="BI59" s="178"/>
      <c r="BJ59" s="178"/>
      <c r="BK59" s="178"/>
      <c r="BL59" s="178"/>
      <c r="BM59" s="178"/>
      <c r="BN59" s="178"/>
      <c r="BO59" s="178"/>
      <c r="BP59" s="178"/>
      <c r="BQ59" s="178"/>
      <c r="BR59" s="178"/>
      <c r="BS59" s="178"/>
      <c r="BT59" s="178"/>
      <c r="BU59" s="178"/>
      <c r="BV59" s="178"/>
      <c r="BW59" s="178"/>
      <c r="BX59" s="178"/>
      <c r="BY59" s="178"/>
      <c r="BZ59" s="178"/>
      <c r="CA59" s="178"/>
    </row>
    <row r="60" spans="1:79" ht="16.5" thickTop="1" x14ac:dyDescent="0.25">
      <c r="A60" s="175"/>
      <c r="B60" s="292" t="s">
        <v>133</v>
      </c>
      <c r="C60" s="433"/>
      <c r="D60" s="211" t="s">
        <v>26</v>
      </c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>
        <v>2.5</v>
      </c>
      <c r="Y60" s="227">
        <v>2.5</v>
      </c>
      <c r="Z60" s="227"/>
      <c r="AA60" s="227"/>
      <c r="AB60" s="227"/>
      <c r="AC60" s="227">
        <v>7.5</v>
      </c>
      <c r="AD60" s="227"/>
      <c r="AE60" s="227"/>
      <c r="AF60" s="227"/>
      <c r="AG60" s="227">
        <v>2.5</v>
      </c>
      <c r="AH60" s="228"/>
      <c r="AI60" s="229"/>
      <c r="AJ60" s="192"/>
      <c r="AK60" s="179">
        <f t="shared" ref="AK60" si="100">COUNTIF(E60:AI60,"&gt;7")</f>
        <v>1</v>
      </c>
      <c r="AL60" s="509"/>
      <c r="AM60" s="206">
        <f t="shared" ref="AM60:AM61" si="101">SUM(E60:AI60)</f>
        <v>15</v>
      </c>
      <c r="AN60" s="206"/>
      <c r="AO60" s="206"/>
      <c r="AP60" s="206"/>
      <c r="AQ60" s="206"/>
      <c r="AR60" s="206"/>
      <c r="AS60" s="206"/>
      <c r="AT60" s="206">
        <f t="shared" ref="AT60" si="102">AM60*1.5</f>
        <v>22.5</v>
      </c>
      <c r="AU60" s="206">
        <f t="shared" ref="AU60" si="103">AM60*C59*1.5</f>
        <v>3720</v>
      </c>
      <c r="AV60" s="511"/>
      <c r="AW60" s="514"/>
      <c r="AX60" s="516"/>
      <c r="AY60" s="519"/>
      <c r="AZ60" s="519"/>
      <c r="BA60" s="519"/>
      <c r="BB60" s="519"/>
      <c r="BC60" s="519"/>
      <c r="BD60" s="519"/>
      <c r="BE60" s="503"/>
      <c r="BF60" s="506"/>
      <c r="BG60" s="73"/>
      <c r="BH60" s="178"/>
      <c r="BI60" s="178"/>
      <c r="BJ60" s="178"/>
      <c r="BK60" s="178"/>
      <c r="BL60" s="178"/>
      <c r="BM60" s="178"/>
      <c r="BN60" s="178"/>
      <c r="BO60" s="178"/>
      <c r="BP60" s="178"/>
      <c r="BQ60" s="178"/>
      <c r="BR60" s="178"/>
      <c r="BS60" s="178"/>
      <c r="BT60" s="178"/>
      <c r="BU60" s="178"/>
      <c r="BV60" s="178"/>
      <c r="BW60" s="178"/>
      <c r="BX60" s="178"/>
      <c r="BY60" s="178"/>
      <c r="BZ60" s="178"/>
      <c r="CA60" s="178"/>
    </row>
    <row r="61" spans="1:79" x14ac:dyDescent="0.25">
      <c r="A61" s="175"/>
      <c r="C61" s="433"/>
      <c r="D61" s="212" t="s">
        <v>27</v>
      </c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2"/>
      <c r="AI61" s="233"/>
      <c r="AJ61" s="193"/>
      <c r="AK61" s="207"/>
      <c r="AL61" s="509"/>
      <c r="AM61" s="206">
        <f t="shared" si="101"/>
        <v>0</v>
      </c>
      <c r="AN61" s="208"/>
      <c r="AO61" s="208"/>
      <c r="AP61" s="208"/>
      <c r="AQ61" s="208"/>
      <c r="AR61" s="208"/>
      <c r="AS61" s="208"/>
      <c r="AT61" s="206">
        <f t="shared" ref="AT61" si="104">AM61*2</f>
        <v>0</v>
      </c>
      <c r="AU61" s="208">
        <f t="shared" ref="AU61" si="105">AM61*C59*2</f>
        <v>0</v>
      </c>
      <c r="AV61" s="511"/>
      <c r="AW61" s="514"/>
      <c r="AX61" s="516"/>
      <c r="AY61" s="519"/>
      <c r="AZ61" s="519"/>
      <c r="BA61" s="519"/>
      <c r="BB61" s="519"/>
      <c r="BC61" s="519"/>
      <c r="BD61" s="519"/>
      <c r="BE61" s="503"/>
      <c r="BF61" s="506"/>
      <c r="BG61" s="178"/>
      <c r="BH61" s="178"/>
      <c r="BI61" s="178"/>
      <c r="BJ61" s="178"/>
      <c r="BK61" s="178"/>
      <c r="BL61" s="178"/>
      <c r="BM61" s="178"/>
      <c r="BN61" s="178"/>
      <c r="BO61" s="178"/>
      <c r="BP61" s="178"/>
      <c r="BQ61" s="178"/>
      <c r="BR61" s="178"/>
      <c r="BS61" s="178"/>
      <c r="BT61" s="178"/>
      <c r="BU61" s="178"/>
      <c r="BV61" s="178"/>
      <c r="BW61" s="178"/>
      <c r="BX61" s="178"/>
      <c r="BY61" s="178"/>
      <c r="BZ61" s="178"/>
      <c r="CA61" s="178"/>
    </row>
    <row r="62" spans="1:79" ht="16.5" thickBot="1" x14ac:dyDescent="0.3">
      <c r="A62" s="176"/>
      <c r="C62" s="434"/>
      <c r="D62" s="182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194" t="s">
        <v>28</v>
      </c>
      <c r="AK62" s="180">
        <f t="shared" ref="AK62" si="106">AK59+AK60</f>
        <v>20</v>
      </c>
      <c r="AL62" s="510"/>
      <c r="AM62" s="209"/>
      <c r="AN62" s="209"/>
      <c r="AO62" s="209"/>
      <c r="AP62" s="209"/>
      <c r="AQ62" s="180"/>
      <c r="AR62" s="209"/>
      <c r="AS62" s="209"/>
      <c r="AT62" s="209"/>
      <c r="AU62" s="209"/>
      <c r="AV62" s="512"/>
      <c r="AW62" s="515"/>
      <c r="AX62" s="517"/>
      <c r="AY62" s="520"/>
      <c r="AZ62" s="520"/>
      <c r="BA62" s="520"/>
      <c r="BB62" s="520"/>
      <c r="BC62" s="520"/>
      <c r="BD62" s="520"/>
      <c r="BE62" s="504"/>
      <c r="BF62" s="507"/>
      <c r="BG62" s="178"/>
      <c r="BH62" s="178"/>
      <c r="BI62" s="178"/>
      <c r="BJ62" s="178"/>
      <c r="BK62" s="178"/>
      <c r="BL62" s="178"/>
      <c r="BM62" s="178"/>
      <c r="BN62" s="178"/>
      <c r="BO62" s="178"/>
      <c r="BP62" s="178"/>
      <c r="BQ62" s="178"/>
      <c r="BR62" s="178"/>
      <c r="BS62" s="178"/>
      <c r="BT62" s="178"/>
      <c r="BU62" s="178"/>
      <c r="BV62" s="178"/>
      <c r="BW62" s="178"/>
      <c r="BX62" s="178"/>
      <c r="BY62" s="178"/>
      <c r="BZ62" s="178"/>
      <c r="CA62" s="178"/>
    </row>
    <row r="63" spans="1:79" ht="17.25" thickTop="1" thickBot="1" x14ac:dyDescent="0.3">
      <c r="A63" s="174" t="s">
        <v>111</v>
      </c>
      <c r="B63" s="294">
        <v>24000</v>
      </c>
      <c r="C63" s="432">
        <f>B63/225</f>
        <v>106.66666666666667</v>
      </c>
      <c r="D63" s="181" t="s">
        <v>25</v>
      </c>
      <c r="E63" s="60">
        <v>0</v>
      </c>
      <c r="F63" s="60">
        <v>7.5</v>
      </c>
      <c r="G63" s="60">
        <v>7.5</v>
      </c>
      <c r="H63" s="60" t="s">
        <v>61</v>
      </c>
      <c r="I63" s="60">
        <v>7.5</v>
      </c>
      <c r="J63" s="245">
        <v>0</v>
      </c>
      <c r="K63" s="245">
        <v>7.5</v>
      </c>
      <c r="L63" s="245">
        <v>7.5</v>
      </c>
      <c r="M63" s="245">
        <v>7.5</v>
      </c>
      <c r="N63" s="101">
        <v>7.5</v>
      </c>
      <c r="O63" s="101">
        <v>0</v>
      </c>
      <c r="P63" s="101">
        <v>7.5</v>
      </c>
      <c r="Q63" s="101">
        <v>7.5</v>
      </c>
      <c r="R63" s="101">
        <v>7.5</v>
      </c>
      <c r="S63" s="101">
        <v>7.5</v>
      </c>
      <c r="T63" s="101">
        <v>7.5</v>
      </c>
      <c r="U63" s="101">
        <v>7.5</v>
      </c>
      <c r="V63" s="101" t="s">
        <v>61</v>
      </c>
      <c r="W63" s="101">
        <v>7.5</v>
      </c>
      <c r="X63" s="60">
        <v>7.5</v>
      </c>
      <c r="Y63" s="60">
        <v>7.5</v>
      </c>
      <c r="Z63" s="60">
        <v>7.5</v>
      </c>
      <c r="AA63" s="60">
        <v>7.5</v>
      </c>
      <c r="AB63" s="60">
        <v>0</v>
      </c>
      <c r="AC63" s="60" t="s">
        <v>61</v>
      </c>
      <c r="AD63" s="60">
        <v>7.5</v>
      </c>
      <c r="AE63" s="60">
        <v>7.5</v>
      </c>
      <c r="AF63" s="60">
        <v>7.5</v>
      </c>
      <c r="AG63" s="60">
        <v>0</v>
      </c>
      <c r="AH63" s="60">
        <v>0</v>
      </c>
      <c r="AI63" s="60"/>
      <c r="AJ63" s="179"/>
      <c r="AK63" s="179">
        <f t="shared" ref="AK63" si="107">COUNTIF(E63:AI63,"&gt;0")</f>
        <v>21</v>
      </c>
      <c r="AL63" s="508"/>
      <c r="AM63" s="205">
        <f t="shared" ref="AM63" si="108">SUM(E63:AI63)/7.5</f>
        <v>21</v>
      </c>
      <c r="AN63" s="205">
        <f t="shared" ref="AN63" si="109">COUNTIF(E63:AI63,"B")</f>
        <v>0</v>
      </c>
      <c r="AO63" s="205">
        <f t="shared" ref="AO63" si="110">COUNTIF(E63:AI63,"h")</f>
        <v>3</v>
      </c>
      <c r="AP63" s="205">
        <f t="shared" ref="AP63" si="111">COUNTIF(E63:AI63,"ik")</f>
        <v>0</v>
      </c>
      <c r="AQ63" s="205">
        <f t="shared" ref="AQ63" si="112">COUNTIF(E63:AI63,"İZ")</f>
        <v>0</v>
      </c>
      <c r="AR63" s="205">
        <f t="shared" ref="AR63" si="113">COUNTIF(E63:AI63,"R")</f>
        <v>0</v>
      </c>
      <c r="AS63" s="205">
        <f t="shared" ref="AS63" si="114">COUNTIF(E63:AI63,"0")</f>
        <v>6</v>
      </c>
      <c r="AT63" s="205">
        <f t="shared" ref="AT63" si="115">IF((AM63+AN63+AO63+AP63+AQ63)&gt;30,30,(AM63+AN63+AO63+AP63+AQ63))</f>
        <v>24</v>
      </c>
      <c r="AU63" s="205">
        <f t="shared" ref="AU63" si="116">(AT63)*C63*7.5</f>
        <v>19200</v>
      </c>
      <c r="AV63" s="511">
        <f t="shared" ref="AV63" si="117">IF(B64="CEMRE",SUM(AU63:AU65),0)</f>
        <v>21600</v>
      </c>
      <c r="AW63" s="513">
        <f t="shared" ref="AW63" si="118">IF(B64="SEFİNE",SUM(AU63:AU65),0)</f>
        <v>0</v>
      </c>
      <c r="AX63" s="516">
        <f t="shared" ref="AX63" si="119">IF(B64="TERSAN",SUM(AU63:AU65),0)</f>
        <v>0</v>
      </c>
      <c r="AY63" s="518">
        <v>13892</v>
      </c>
      <c r="AZ63" s="518"/>
      <c r="BA63" s="518"/>
      <c r="BB63" s="518">
        <v>508</v>
      </c>
      <c r="BC63" s="518"/>
      <c r="BD63" s="518">
        <v>7200</v>
      </c>
      <c r="BE63" s="502"/>
      <c r="BF63" s="505">
        <f t="shared" ref="BF63" si="120">(AV63+AW63+AX63)-(AY63+AZ63+BA63)-(BB63+BC63)+BE63-(BD63)</f>
        <v>0</v>
      </c>
      <c r="BG63" s="178"/>
      <c r="BH63" s="178"/>
      <c r="BI63" s="178"/>
      <c r="BJ63" s="178"/>
      <c r="BK63" s="178"/>
      <c r="BL63" s="178"/>
      <c r="BM63" s="178"/>
      <c r="BN63" s="178"/>
      <c r="BO63" s="178"/>
      <c r="BP63" s="178"/>
      <c r="BQ63" s="178"/>
      <c r="BR63" s="178"/>
      <c r="BS63" s="178"/>
      <c r="BT63" s="178"/>
      <c r="BU63" s="178"/>
      <c r="BV63" s="178"/>
      <c r="BW63" s="178"/>
      <c r="BX63" s="178"/>
      <c r="BY63" s="178"/>
      <c r="BZ63" s="178"/>
      <c r="CA63" s="178"/>
    </row>
    <row r="64" spans="1:79" ht="16.5" thickTop="1" x14ac:dyDescent="0.25">
      <c r="A64" s="175"/>
      <c r="B64" s="292" t="s">
        <v>133</v>
      </c>
      <c r="C64" s="433"/>
      <c r="D64" s="211" t="s">
        <v>26</v>
      </c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>
        <v>2.5</v>
      </c>
      <c r="Q64" s="241"/>
      <c r="R64" s="241">
        <v>2.5</v>
      </c>
      <c r="S64" s="241"/>
      <c r="T64" s="241"/>
      <c r="U64" s="241"/>
      <c r="V64" s="241"/>
      <c r="W64" s="241"/>
      <c r="X64" s="241">
        <v>2.5</v>
      </c>
      <c r="Y64" s="241">
        <v>2.5</v>
      </c>
      <c r="Z64" s="241">
        <v>2.5</v>
      </c>
      <c r="AA64" s="241"/>
      <c r="AB64" s="241"/>
      <c r="AC64" s="241"/>
      <c r="AD64" s="241"/>
      <c r="AE64" s="241"/>
      <c r="AF64" s="241">
        <v>2.5</v>
      </c>
      <c r="AG64" s="241"/>
      <c r="AH64" s="249"/>
      <c r="AI64" s="250"/>
      <c r="AJ64" s="192"/>
      <c r="AK64" s="179">
        <f t="shared" ref="AK64" si="121">COUNTIF(E64:AI64,"&gt;7")</f>
        <v>0</v>
      </c>
      <c r="AL64" s="509"/>
      <c r="AM64" s="206">
        <f t="shared" ref="AM64:AM65" si="122">SUM(E64:AI64)</f>
        <v>15</v>
      </c>
      <c r="AN64" s="206"/>
      <c r="AO64" s="206"/>
      <c r="AP64" s="206"/>
      <c r="AQ64" s="206"/>
      <c r="AR64" s="206"/>
      <c r="AS64" s="206"/>
      <c r="AT64" s="206">
        <f t="shared" ref="AT64" si="123">AM64*1.5</f>
        <v>22.5</v>
      </c>
      <c r="AU64" s="206">
        <f t="shared" ref="AU64" si="124">AM64*C63*1.5</f>
        <v>2400</v>
      </c>
      <c r="AV64" s="511"/>
      <c r="AW64" s="514"/>
      <c r="AX64" s="516"/>
      <c r="AY64" s="519"/>
      <c r="AZ64" s="519"/>
      <c r="BA64" s="519"/>
      <c r="BB64" s="519"/>
      <c r="BC64" s="519"/>
      <c r="BD64" s="519"/>
      <c r="BE64" s="503"/>
      <c r="BF64" s="506"/>
      <c r="BG64" s="178"/>
      <c r="BH64" s="178"/>
      <c r="BI64" s="178"/>
      <c r="BJ64" s="178"/>
      <c r="BK64" s="178"/>
      <c r="BL64" s="178"/>
      <c r="BM64" s="178"/>
      <c r="BN64" s="178"/>
      <c r="BO64" s="178"/>
      <c r="BP64" s="178"/>
      <c r="BQ64" s="178"/>
      <c r="BR64" s="178"/>
      <c r="BS64" s="178"/>
      <c r="BT64" s="178"/>
      <c r="BU64" s="178"/>
      <c r="BV64" s="178"/>
      <c r="BW64" s="178"/>
      <c r="BX64" s="178"/>
      <c r="BY64" s="178"/>
      <c r="BZ64" s="178"/>
      <c r="CA64" s="178"/>
    </row>
    <row r="65" spans="1:79" x14ac:dyDescent="0.25">
      <c r="A65" s="175"/>
      <c r="C65" s="433"/>
      <c r="D65" s="212" t="s">
        <v>27</v>
      </c>
      <c r="E65" s="230"/>
      <c r="F65" s="230"/>
      <c r="G65" s="230"/>
      <c r="H65" s="230"/>
      <c r="I65" s="230"/>
      <c r="J65" s="230"/>
      <c r="K65" s="230"/>
      <c r="L65" s="230"/>
      <c r="M65" s="230"/>
      <c r="N65" s="230"/>
      <c r="O65" s="230"/>
      <c r="P65" s="230"/>
      <c r="Q65" s="230"/>
      <c r="R65" s="230"/>
      <c r="S65" s="230"/>
      <c r="T65" s="230"/>
      <c r="U65" s="230"/>
      <c r="V65" s="230"/>
      <c r="W65" s="230"/>
      <c r="X65" s="230"/>
      <c r="Y65" s="230"/>
      <c r="Z65" s="230"/>
      <c r="AA65" s="230"/>
      <c r="AB65" s="230"/>
      <c r="AC65" s="230"/>
      <c r="AD65" s="230"/>
      <c r="AE65" s="230"/>
      <c r="AF65" s="230"/>
      <c r="AG65" s="230"/>
      <c r="AH65" s="232"/>
      <c r="AI65" s="233"/>
      <c r="AJ65" s="193"/>
      <c r="AK65" s="207"/>
      <c r="AL65" s="509"/>
      <c r="AM65" s="206">
        <f t="shared" si="122"/>
        <v>0</v>
      </c>
      <c r="AN65" s="208"/>
      <c r="AO65" s="208"/>
      <c r="AP65" s="208"/>
      <c r="AQ65" s="208"/>
      <c r="AR65" s="208"/>
      <c r="AS65" s="208"/>
      <c r="AT65" s="206">
        <f t="shared" ref="AT65" si="125">AM65*2</f>
        <v>0</v>
      </c>
      <c r="AU65" s="208">
        <f t="shared" ref="AU65" si="126">AM65*C63*2</f>
        <v>0</v>
      </c>
      <c r="AV65" s="511"/>
      <c r="AW65" s="514"/>
      <c r="AX65" s="516"/>
      <c r="AY65" s="519"/>
      <c r="AZ65" s="519"/>
      <c r="BA65" s="519"/>
      <c r="BB65" s="519"/>
      <c r="BC65" s="519"/>
      <c r="BD65" s="519"/>
      <c r="BE65" s="503"/>
      <c r="BF65" s="506"/>
      <c r="BG65" s="178"/>
      <c r="BH65" s="178"/>
      <c r="BI65" s="178"/>
      <c r="BJ65" s="178"/>
      <c r="BK65" s="178"/>
      <c r="BL65" s="178"/>
      <c r="BM65" s="178"/>
      <c r="BN65" s="178"/>
      <c r="BO65" s="178"/>
      <c r="BP65" s="178"/>
      <c r="BQ65" s="178"/>
      <c r="BR65" s="178"/>
      <c r="BS65" s="178"/>
      <c r="BT65" s="178"/>
      <c r="BU65" s="178"/>
      <c r="BV65" s="178"/>
      <c r="BW65" s="178"/>
      <c r="BX65" s="178"/>
      <c r="BY65" s="178"/>
      <c r="BZ65" s="178"/>
      <c r="CA65" s="178"/>
    </row>
    <row r="66" spans="1:79" ht="16.5" thickBot="1" x14ac:dyDescent="0.3">
      <c r="A66" s="175"/>
      <c r="C66" s="434"/>
      <c r="D66" s="182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194" t="s">
        <v>28</v>
      </c>
      <c r="AK66" s="180">
        <f t="shared" ref="AK66" si="127">AK63+AK64</f>
        <v>21</v>
      </c>
      <c r="AL66" s="510"/>
      <c r="AM66" s="209"/>
      <c r="AN66" s="209"/>
      <c r="AO66" s="209"/>
      <c r="AP66" s="209"/>
      <c r="AQ66" s="180"/>
      <c r="AR66" s="209"/>
      <c r="AS66" s="209"/>
      <c r="AT66" s="209"/>
      <c r="AU66" s="209"/>
      <c r="AV66" s="512"/>
      <c r="AW66" s="515"/>
      <c r="AX66" s="517"/>
      <c r="AY66" s="520"/>
      <c r="AZ66" s="520"/>
      <c r="BA66" s="520"/>
      <c r="BB66" s="520"/>
      <c r="BC66" s="520"/>
      <c r="BD66" s="520"/>
      <c r="BE66" s="504"/>
      <c r="BF66" s="507"/>
      <c r="BG66" s="178"/>
      <c r="BH66" s="178"/>
      <c r="BI66" s="178"/>
      <c r="BJ66" s="178"/>
      <c r="BK66" s="178"/>
      <c r="BL66" s="178"/>
      <c r="BM66" s="178"/>
      <c r="BN66" s="178"/>
      <c r="BO66" s="178"/>
      <c r="BP66" s="178"/>
      <c r="BQ66" s="178"/>
      <c r="BR66" s="178"/>
      <c r="BS66" s="178"/>
      <c r="BT66" s="178"/>
      <c r="BU66" s="178"/>
      <c r="BV66" s="178"/>
      <c r="BW66" s="178"/>
      <c r="BX66" s="178"/>
      <c r="BY66" s="178"/>
      <c r="BZ66" s="178"/>
      <c r="CA66" s="178"/>
    </row>
    <row r="67" spans="1:79" ht="17.25" thickTop="1" thickBot="1" x14ac:dyDescent="0.3">
      <c r="A67" s="263" t="s">
        <v>122</v>
      </c>
      <c r="B67" s="300">
        <v>39000</v>
      </c>
      <c r="C67" s="432">
        <f>B67/225</f>
        <v>173.33333333333334</v>
      </c>
      <c r="D67" s="181" t="s">
        <v>25</v>
      </c>
      <c r="E67" s="60">
        <v>7.5</v>
      </c>
      <c r="F67" s="60">
        <v>7.5</v>
      </c>
      <c r="G67" s="60">
        <v>7.5</v>
      </c>
      <c r="H67" s="60" t="s">
        <v>61</v>
      </c>
      <c r="I67" s="60">
        <v>7.5</v>
      </c>
      <c r="J67" s="245">
        <v>7.5</v>
      </c>
      <c r="K67" s="245">
        <v>7.5</v>
      </c>
      <c r="L67" s="245">
        <v>7.5</v>
      </c>
      <c r="M67" s="245">
        <v>7.5</v>
      </c>
      <c r="N67" s="101">
        <v>7.5</v>
      </c>
      <c r="O67" s="101" t="s">
        <v>61</v>
      </c>
      <c r="P67" s="101">
        <v>7.5</v>
      </c>
      <c r="Q67" s="101">
        <v>7.5</v>
      </c>
      <c r="R67" s="101">
        <v>7.5</v>
      </c>
      <c r="S67" s="101">
        <v>7.5</v>
      </c>
      <c r="T67" s="101">
        <v>7.5</v>
      </c>
      <c r="U67" s="101">
        <v>7.5</v>
      </c>
      <c r="V67" s="101" t="s">
        <v>61</v>
      </c>
      <c r="W67" s="101">
        <v>7.5</v>
      </c>
      <c r="X67" s="60">
        <v>7.5</v>
      </c>
      <c r="Y67" s="60">
        <v>7.5</v>
      </c>
      <c r="Z67" s="60">
        <v>7.5</v>
      </c>
      <c r="AA67" s="60">
        <v>7.5</v>
      </c>
      <c r="AB67" s="60">
        <v>7.5</v>
      </c>
      <c r="AC67" s="245" t="s">
        <v>61</v>
      </c>
      <c r="AD67" s="101">
        <v>7.5</v>
      </c>
      <c r="AE67" s="60">
        <v>7.5</v>
      </c>
      <c r="AF67" s="101">
        <v>7.5</v>
      </c>
      <c r="AG67" s="245">
        <v>7.5</v>
      </c>
      <c r="AH67" s="245">
        <v>7.5</v>
      </c>
      <c r="AI67" s="60"/>
      <c r="AJ67" s="179"/>
      <c r="AK67" s="179">
        <f t="shared" ref="AK67" si="128">COUNTIF(E67:AI67,"&gt;0")</f>
        <v>26</v>
      </c>
      <c r="AL67" s="508"/>
      <c r="AM67" s="205">
        <f t="shared" ref="AM67" si="129">SUM(E67:AI67)/7.5</f>
        <v>26</v>
      </c>
      <c r="AN67" s="205">
        <f t="shared" ref="AN67" si="130">COUNTIF(E67:AI67,"B")</f>
        <v>0</v>
      </c>
      <c r="AO67" s="205">
        <f t="shared" ref="AO67" si="131">COUNTIF(E67:AI67,"h")</f>
        <v>4</v>
      </c>
      <c r="AP67" s="205">
        <f t="shared" ref="AP67" si="132">COUNTIF(E67:AI67,"ik")</f>
        <v>0</v>
      </c>
      <c r="AQ67" s="205">
        <f t="shared" ref="AQ67" si="133">COUNTIF(E67:AI67,"İZ")</f>
        <v>0</v>
      </c>
      <c r="AR67" s="205">
        <f t="shared" ref="AR67" si="134">COUNTIF(E67:AI67,"R")</f>
        <v>0</v>
      </c>
      <c r="AS67" s="205">
        <f t="shared" ref="AS67" si="135">COUNTIF(E67:AI67,"0")</f>
        <v>0</v>
      </c>
      <c r="AT67" s="205">
        <f t="shared" ref="AT67" si="136">IF((AM67+AN67+AO67+AP67+AQ67)&gt;30,30,(AM67+AN67+AO67+AP67+AQ67))</f>
        <v>30</v>
      </c>
      <c r="AU67" s="205">
        <f t="shared" ref="AU67" si="137">(AT67)*C67*7.5</f>
        <v>39000</v>
      </c>
      <c r="AV67" s="511">
        <f t="shared" ref="AV67" si="138">IF(B68="CEMRE",SUM(AU67:AU69),0)</f>
        <v>39000</v>
      </c>
      <c r="AW67" s="513">
        <f t="shared" ref="AW67" si="139">IF(B68="SEFİNE",SUM(AU67:AU69),0)</f>
        <v>0</v>
      </c>
      <c r="AX67" s="516">
        <f t="shared" ref="AX67" si="140">IF(B68="TERSAN",SUM(AU67:AU69),0)</f>
        <v>0</v>
      </c>
      <c r="AY67" s="518">
        <v>18000</v>
      </c>
      <c r="AZ67" s="518"/>
      <c r="BA67" s="518"/>
      <c r="BB67" s="518"/>
      <c r="BC67" s="518"/>
      <c r="BD67" s="518">
        <v>21000</v>
      </c>
      <c r="BE67" s="502"/>
      <c r="BF67" s="505">
        <f t="shared" ref="BF67" si="141">(AV67+AW67+AX67)-(AY67+AZ67+BA67)-(BB67+BC67)+BE67-(BD67)</f>
        <v>0</v>
      </c>
      <c r="BG67" s="178"/>
      <c r="BH67" s="178"/>
      <c r="BI67" s="178"/>
      <c r="BJ67" s="178"/>
      <c r="BK67" s="178"/>
      <c r="BL67" s="178"/>
      <c r="BM67" s="178"/>
      <c r="BN67" s="178"/>
      <c r="BO67" s="178"/>
      <c r="BP67" s="178"/>
      <c r="BQ67" s="178"/>
      <c r="BR67" s="178"/>
      <c r="BS67" s="178"/>
      <c r="BT67" s="178"/>
      <c r="BU67" s="178"/>
      <c r="BV67" s="178"/>
      <c r="BW67" s="178"/>
      <c r="BX67" s="178"/>
      <c r="BY67" s="178"/>
      <c r="BZ67" s="178"/>
      <c r="CA67" s="178"/>
    </row>
    <row r="68" spans="1:79" ht="16.5" thickTop="1" x14ac:dyDescent="0.25">
      <c r="A68" s="175"/>
      <c r="B68" s="292" t="s">
        <v>133</v>
      </c>
      <c r="C68" s="433"/>
      <c r="D68" s="211" t="s">
        <v>26</v>
      </c>
      <c r="E68" s="227"/>
      <c r="F68" s="227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8"/>
      <c r="AI68" s="229"/>
      <c r="AJ68" s="192"/>
      <c r="AK68" s="179">
        <f t="shared" ref="AK68" si="142">COUNTIF(E68:AI68,"&gt;7")</f>
        <v>0</v>
      </c>
      <c r="AL68" s="509"/>
      <c r="AM68" s="206">
        <f t="shared" ref="AM68:AM69" si="143">SUM(E68:AI68)</f>
        <v>0</v>
      </c>
      <c r="AN68" s="206"/>
      <c r="AO68" s="206"/>
      <c r="AP68" s="206"/>
      <c r="AQ68" s="206"/>
      <c r="AR68" s="206"/>
      <c r="AS68" s="206"/>
      <c r="AT68" s="206">
        <f t="shared" ref="AT68" si="144">AM68*1.5</f>
        <v>0</v>
      </c>
      <c r="AU68" s="206">
        <f t="shared" ref="AU68" si="145">AM68*C67*1.5</f>
        <v>0</v>
      </c>
      <c r="AV68" s="511"/>
      <c r="AW68" s="514"/>
      <c r="AX68" s="516"/>
      <c r="AY68" s="519"/>
      <c r="AZ68" s="519"/>
      <c r="BA68" s="519"/>
      <c r="BB68" s="519"/>
      <c r="BC68" s="519"/>
      <c r="BD68" s="519"/>
      <c r="BE68" s="503"/>
      <c r="BF68" s="506"/>
      <c r="BG68" s="178"/>
      <c r="BH68" s="178"/>
      <c r="BI68" s="178"/>
      <c r="BJ68" s="178"/>
      <c r="BK68" s="178"/>
      <c r="BL68" s="178"/>
      <c r="BM68" s="178"/>
      <c r="BN68" s="178"/>
      <c r="BO68" s="178"/>
      <c r="BP68" s="178"/>
      <c r="BQ68" s="178"/>
      <c r="BR68" s="178"/>
      <c r="BS68" s="178"/>
      <c r="BT68" s="178"/>
      <c r="BU68" s="178"/>
      <c r="BV68" s="178"/>
      <c r="BW68" s="178"/>
      <c r="BX68" s="178"/>
      <c r="BY68" s="178"/>
      <c r="BZ68" s="178"/>
      <c r="CA68" s="178"/>
    </row>
    <row r="69" spans="1:79" x14ac:dyDescent="0.25">
      <c r="A69" s="175"/>
      <c r="C69" s="433"/>
      <c r="D69" s="212" t="s">
        <v>27</v>
      </c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2"/>
      <c r="AI69" s="233"/>
      <c r="AJ69" s="193"/>
      <c r="AK69" s="207"/>
      <c r="AL69" s="509"/>
      <c r="AM69" s="206">
        <f t="shared" si="143"/>
        <v>0</v>
      </c>
      <c r="AN69" s="208"/>
      <c r="AO69" s="208"/>
      <c r="AP69" s="208"/>
      <c r="AQ69" s="208"/>
      <c r="AR69" s="208"/>
      <c r="AS69" s="208"/>
      <c r="AT69" s="206">
        <f t="shared" ref="AT69" si="146">AM69*2</f>
        <v>0</v>
      </c>
      <c r="AU69" s="208">
        <f t="shared" ref="AU69" si="147">AM69*C67*2</f>
        <v>0</v>
      </c>
      <c r="AV69" s="511"/>
      <c r="AW69" s="514"/>
      <c r="AX69" s="516"/>
      <c r="AY69" s="519"/>
      <c r="AZ69" s="519"/>
      <c r="BA69" s="519"/>
      <c r="BB69" s="519"/>
      <c r="BC69" s="519"/>
      <c r="BD69" s="519"/>
      <c r="BE69" s="503"/>
      <c r="BF69" s="506"/>
      <c r="BG69" s="178"/>
      <c r="BH69" s="178"/>
      <c r="BI69" s="178"/>
      <c r="BJ69" s="178"/>
      <c r="BK69" s="178"/>
      <c r="BL69" s="178"/>
      <c r="BM69" s="178"/>
      <c r="BN69" s="178"/>
      <c r="BO69" s="178"/>
      <c r="BP69" s="178"/>
      <c r="BQ69" s="178"/>
      <c r="BR69" s="178"/>
      <c r="BS69" s="178"/>
      <c r="BT69" s="178"/>
      <c r="BU69" s="178"/>
      <c r="BV69" s="178"/>
      <c r="BW69" s="178"/>
      <c r="BX69" s="178"/>
      <c r="BY69" s="178"/>
      <c r="BZ69" s="178"/>
      <c r="CA69" s="178"/>
    </row>
    <row r="70" spans="1:79" ht="16.5" thickBot="1" x14ac:dyDescent="0.3">
      <c r="A70" s="176"/>
      <c r="B70" s="296"/>
      <c r="C70" s="434"/>
      <c r="D70" s="182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194" t="s">
        <v>28</v>
      </c>
      <c r="AK70" s="180">
        <f t="shared" ref="AK70" si="148">AK67+AK68</f>
        <v>26</v>
      </c>
      <c r="AL70" s="510"/>
      <c r="AM70" s="209"/>
      <c r="AN70" s="209"/>
      <c r="AO70" s="209"/>
      <c r="AP70" s="209"/>
      <c r="AQ70" s="180"/>
      <c r="AR70" s="209"/>
      <c r="AS70" s="209"/>
      <c r="AT70" s="209"/>
      <c r="AU70" s="209"/>
      <c r="AV70" s="512"/>
      <c r="AW70" s="515"/>
      <c r="AX70" s="517"/>
      <c r="AY70" s="520"/>
      <c r="AZ70" s="520"/>
      <c r="BA70" s="520"/>
      <c r="BB70" s="520"/>
      <c r="BC70" s="520"/>
      <c r="BD70" s="520"/>
      <c r="BE70" s="504"/>
      <c r="BF70" s="507"/>
      <c r="BG70" s="178"/>
      <c r="BH70" s="178"/>
      <c r="BI70" s="178"/>
      <c r="BJ70" s="178"/>
      <c r="BK70" s="178"/>
      <c r="BL70" s="178"/>
      <c r="BM70" s="178"/>
      <c r="BN70" s="178"/>
      <c r="BO70" s="178"/>
      <c r="BP70" s="178"/>
      <c r="BQ70" s="178"/>
      <c r="BR70" s="178"/>
      <c r="BS70" s="178"/>
      <c r="BT70" s="178"/>
      <c r="BU70" s="178"/>
      <c r="BV70" s="178"/>
      <c r="BW70" s="178"/>
      <c r="BX70" s="178"/>
      <c r="BY70" s="178"/>
      <c r="BZ70" s="178"/>
      <c r="CA70" s="178"/>
    </row>
    <row r="71" spans="1:79" ht="17.25" thickTop="1" thickBot="1" x14ac:dyDescent="0.3">
      <c r="A71" s="174" t="s">
        <v>121</v>
      </c>
      <c r="B71" s="292">
        <v>28000</v>
      </c>
      <c r="C71" s="432">
        <f>B71/225</f>
        <v>124.44444444444444</v>
      </c>
      <c r="D71" s="181" t="s">
        <v>25</v>
      </c>
      <c r="E71" s="60">
        <v>7.5</v>
      </c>
      <c r="F71" s="60">
        <v>7.5</v>
      </c>
      <c r="G71" s="60">
        <v>7.5</v>
      </c>
      <c r="H71" s="60" t="s">
        <v>61</v>
      </c>
      <c r="I71" s="60">
        <v>0</v>
      </c>
      <c r="J71" s="245">
        <v>7.5</v>
      </c>
      <c r="K71" s="245">
        <v>7.5</v>
      </c>
      <c r="L71" s="65">
        <v>0</v>
      </c>
      <c r="M71" s="65">
        <v>0</v>
      </c>
      <c r="N71" s="65">
        <v>0</v>
      </c>
      <c r="O71" s="65">
        <v>0</v>
      </c>
      <c r="P71" s="65">
        <v>0</v>
      </c>
      <c r="Q71" s="65">
        <v>0</v>
      </c>
      <c r="R71" s="65">
        <v>7.5</v>
      </c>
      <c r="S71" s="65">
        <v>7.5</v>
      </c>
      <c r="T71" s="65" t="s">
        <v>92</v>
      </c>
      <c r="U71" s="65" t="s">
        <v>92</v>
      </c>
      <c r="V71" s="65" t="s">
        <v>92</v>
      </c>
      <c r="W71" s="65" t="s">
        <v>92</v>
      </c>
      <c r="X71" s="65" t="s">
        <v>92</v>
      </c>
      <c r="Y71" s="65" t="s">
        <v>92</v>
      </c>
      <c r="Z71" s="65" t="s">
        <v>92</v>
      </c>
      <c r="AA71" s="65" t="s">
        <v>92</v>
      </c>
      <c r="AB71" s="65">
        <v>0</v>
      </c>
      <c r="AC71" s="65">
        <v>0</v>
      </c>
      <c r="AD71" s="65">
        <v>0</v>
      </c>
      <c r="AE71" s="65">
        <v>0</v>
      </c>
      <c r="AF71" s="65">
        <v>0</v>
      </c>
      <c r="AG71" s="65">
        <v>0</v>
      </c>
      <c r="AH71" s="65">
        <v>0</v>
      </c>
      <c r="AI71" s="65"/>
      <c r="AJ71" s="179"/>
      <c r="AK71" s="179">
        <f t="shared" ref="AK71" si="149">COUNTIF(E71:AI71,"&gt;0")</f>
        <v>7</v>
      </c>
      <c r="AL71" s="508"/>
      <c r="AM71" s="205">
        <f t="shared" ref="AM71" si="150">SUM(E71:AI71)/7.5</f>
        <v>7</v>
      </c>
      <c r="AN71" s="205">
        <f t="shared" ref="AN71" si="151">COUNTIF(E71:AI71,"B")</f>
        <v>0</v>
      </c>
      <c r="AO71" s="205">
        <f t="shared" ref="AO71" si="152">COUNTIF(E71:AI71,"h")</f>
        <v>1</v>
      </c>
      <c r="AP71" s="205">
        <f t="shared" ref="AP71" si="153">COUNTIF(E71:AI71,"ik")</f>
        <v>0</v>
      </c>
      <c r="AQ71" s="205">
        <f t="shared" ref="AQ71" si="154">COUNTIF(E71:AI71,"İZ")</f>
        <v>0</v>
      </c>
      <c r="AR71" s="205">
        <f t="shared" ref="AR71" si="155">COUNTIF(E71:AI71,"R")</f>
        <v>8</v>
      </c>
      <c r="AS71" s="205">
        <f t="shared" ref="AS71" si="156">COUNTIF(E71:AI71,"0")</f>
        <v>14</v>
      </c>
      <c r="AT71" s="205">
        <f t="shared" ref="AT71" si="157">IF((AM71+AN71+AO71+AP71+AQ71)&gt;30,30,(AM71+AN71+AO71+AP71+AQ71))</f>
        <v>8</v>
      </c>
      <c r="AU71" s="205">
        <f t="shared" ref="AU71" si="158">(AT71)*C71*7.5</f>
        <v>7466.666666666667</v>
      </c>
      <c r="AV71" s="511">
        <f t="shared" ref="AV71" si="159">IF(B72="CEMRE",SUM(AU71:AU73),0)</f>
        <v>0</v>
      </c>
      <c r="AW71" s="513">
        <f t="shared" ref="AW71" si="160">IF(B72="SEFİNE",SUM(AU71:AU73),0)</f>
        <v>7466.666666666667</v>
      </c>
      <c r="AX71" s="516">
        <f t="shared" ref="AX71" si="161">IF(B72="TERSAN",SUM(AU71:AU73),0)</f>
        <v>0</v>
      </c>
      <c r="AY71" s="518"/>
      <c r="AZ71" s="518">
        <v>5789</v>
      </c>
      <c r="BA71" s="518"/>
      <c r="BB71" s="518">
        <v>211</v>
      </c>
      <c r="BC71" s="518"/>
      <c r="BD71" s="518">
        <v>6467</v>
      </c>
      <c r="BE71" s="502">
        <v>5000</v>
      </c>
      <c r="BF71" s="505">
        <f t="shared" ref="BF71" si="162">(AV71+AW71+AX71)-(AY71+AZ71+BA71)-(BB71+BC71)+BE71-(BD71)</f>
        <v>-0.33333333333303017</v>
      </c>
      <c r="BG71" s="178"/>
      <c r="BH71" s="178"/>
      <c r="BI71" s="178"/>
      <c r="BJ71" s="178"/>
      <c r="BK71" s="178"/>
      <c r="BL71" s="178"/>
      <c r="BM71" s="178"/>
      <c r="BN71" s="178"/>
      <c r="BO71" s="178"/>
      <c r="BP71" s="178"/>
      <c r="BQ71" s="178"/>
      <c r="BR71" s="178"/>
      <c r="BS71" s="178"/>
      <c r="BT71" s="178"/>
      <c r="BU71" s="178"/>
      <c r="BV71" s="178"/>
      <c r="BW71" s="178"/>
      <c r="BX71" s="178"/>
      <c r="BY71" s="178"/>
      <c r="BZ71" s="178"/>
      <c r="CA71" s="178"/>
    </row>
    <row r="72" spans="1:79" ht="16.5" thickTop="1" x14ac:dyDescent="0.25">
      <c r="A72" s="175"/>
      <c r="B72" s="292" t="s">
        <v>134</v>
      </c>
      <c r="C72" s="433"/>
      <c r="D72" s="211" t="s">
        <v>26</v>
      </c>
      <c r="E72" s="227"/>
      <c r="F72" s="227"/>
      <c r="G72" s="227"/>
      <c r="H72" s="227"/>
      <c r="I72" s="227"/>
      <c r="J72" s="227"/>
      <c r="K72" s="227"/>
      <c r="L72" s="227"/>
      <c r="M72" s="227"/>
      <c r="N72" s="227"/>
      <c r="O72" s="227"/>
      <c r="P72" s="227"/>
      <c r="Q72" s="227"/>
      <c r="R72" s="227"/>
      <c r="S72" s="227"/>
      <c r="T72" s="227"/>
      <c r="U72" s="227"/>
      <c r="V72" s="227"/>
      <c r="W72" s="227"/>
      <c r="X72" s="227"/>
      <c r="Y72" s="227"/>
      <c r="Z72" s="227"/>
      <c r="AA72" s="227"/>
      <c r="AB72" s="227"/>
      <c r="AC72" s="227"/>
      <c r="AD72" s="227"/>
      <c r="AE72" s="227"/>
      <c r="AF72" s="227"/>
      <c r="AG72" s="227"/>
      <c r="AH72" s="228"/>
      <c r="AI72" s="229"/>
      <c r="AJ72" s="192"/>
      <c r="AK72" s="179">
        <f t="shared" ref="AK72" si="163">COUNTIF(E72:AI72,"&gt;7")</f>
        <v>0</v>
      </c>
      <c r="AL72" s="509"/>
      <c r="AM72" s="206">
        <f t="shared" ref="AM72:AM73" si="164">SUM(E72:AI72)</f>
        <v>0</v>
      </c>
      <c r="AN72" s="206"/>
      <c r="AO72" s="206"/>
      <c r="AP72" s="206"/>
      <c r="AQ72" s="206"/>
      <c r="AR72" s="206"/>
      <c r="AS72" s="206"/>
      <c r="AT72" s="206">
        <f t="shared" ref="AT72" si="165">AM72*1.5</f>
        <v>0</v>
      </c>
      <c r="AU72" s="206">
        <f t="shared" ref="AU72" si="166">AM72*C71*1.5</f>
        <v>0</v>
      </c>
      <c r="AV72" s="511"/>
      <c r="AW72" s="514"/>
      <c r="AX72" s="516"/>
      <c r="AY72" s="519"/>
      <c r="AZ72" s="519"/>
      <c r="BA72" s="519"/>
      <c r="BB72" s="519"/>
      <c r="BC72" s="519"/>
      <c r="BD72" s="519"/>
      <c r="BE72" s="503"/>
      <c r="BF72" s="506"/>
      <c r="BG72" s="178"/>
      <c r="BH72" s="178"/>
      <c r="BI72" s="178"/>
      <c r="BJ72" s="178"/>
      <c r="BK72" s="178"/>
      <c r="BL72" s="178"/>
      <c r="BM72" s="178"/>
      <c r="BN72" s="178"/>
      <c r="BO72" s="178"/>
      <c r="BP72" s="178"/>
      <c r="BQ72" s="178"/>
      <c r="BR72" s="178"/>
      <c r="BS72" s="178"/>
      <c r="BT72" s="178"/>
      <c r="BU72" s="178"/>
      <c r="BV72" s="178"/>
      <c r="BW72" s="178"/>
      <c r="BX72" s="178"/>
      <c r="BY72" s="178"/>
      <c r="BZ72" s="178"/>
      <c r="CA72" s="178"/>
    </row>
    <row r="73" spans="1:79" x14ac:dyDescent="0.25">
      <c r="A73" s="175"/>
      <c r="C73" s="433"/>
      <c r="D73" s="212" t="s">
        <v>27</v>
      </c>
      <c r="E73" s="230"/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2"/>
      <c r="AI73" s="233"/>
      <c r="AJ73" s="193"/>
      <c r="AK73" s="207"/>
      <c r="AL73" s="509"/>
      <c r="AM73" s="206">
        <f t="shared" si="164"/>
        <v>0</v>
      </c>
      <c r="AN73" s="208"/>
      <c r="AO73" s="208"/>
      <c r="AP73" s="208"/>
      <c r="AQ73" s="208"/>
      <c r="AR73" s="208"/>
      <c r="AS73" s="208"/>
      <c r="AT73" s="206">
        <f t="shared" ref="AT73" si="167">AM73*2</f>
        <v>0</v>
      </c>
      <c r="AU73" s="208">
        <f t="shared" ref="AU73" si="168">AM73*C71*2</f>
        <v>0</v>
      </c>
      <c r="AV73" s="511"/>
      <c r="AW73" s="514"/>
      <c r="AX73" s="516"/>
      <c r="AY73" s="519"/>
      <c r="AZ73" s="519"/>
      <c r="BA73" s="519"/>
      <c r="BB73" s="519"/>
      <c r="BC73" s="519"/>
      <c r="BD73" s="519"/>
      <c r="BE73" s="503"/>
      <c r="BF73" s="506"/>
      <c r="BG73" s="178"/>
      <c r="BH73" s="178"/>
      <c r="BI73" s="178"/>
      <c r="BJ73" s="178"/>
      <c r="BK73" s="178"/>
      <c r="BL73" s="178"/>
      <c r="BM73" s="178"/>
      <c r="BN73" s="178"/>
      <c r="BO73" s="178"/>
      <c r="BP73" s="178"/>
      <c r="BQ73" s="178"/>
      <c r="BR73" s="178"/>
      <c r="BS73" s="178"/>
      <c r="BT73" s="178"/>
      <c r="BU73" s="178"/>
      <c r="BV73" s="178"/>
      <c r="BW73" s="178"/>
      <c r="BX73" s="178"/>
      <c r="BY73" s="178"/>
      <c r="BZ73" s="178"/>
      <c r="CA73" s="178"/>
    </row>
    <row r="74" spans="1:79" ht="16.5" thickBot="1" x14ac:dyDescent="0.3">
      <c r="A74" s="176"/>
      <c r="B74" s="296"/>
      <c r="C74" s="434"/>
      <c r="D74" s="182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194" t="s">
        <v>28</v>
      </c>
      <c r="AK74" s="180">
        <f t="shared" ref="AK74" si="169">AK71+AK72</f>
        <v>7</v>
      </c>
      <c r="AL74" s="510"/>
      <c r="AM74" s="209"/>
      <c r="AN74" s="209"/>
      <c r="AO74" s="209"/>
      <c r="AP74" s="209"/>
      <c r="AQ74" s="180"/>
      <c r="AR74" s="209"/>
      <c r="AS74" s="209"/>
      <c r="AT74" s="209"/>
      <c r="AU74" s="209"/>
      <c r="AV74" s="512"/>
      <c r="AW74" s="515"/>
      <c r="AX74" s="517"/>
      <c r="AY74" s="520"/>
      <c r="AZ74" s="520"/>
      <c r="BA74" s="520"/>
      <c r="BB74" s="520"/>
      <c r="BC74" s="520"/>
      <c r="BD74" s="520"/>
      <c r="BE74" s="504"/>
      <c r="BF74" s="507"/>
      <c r="BG74" s="178"/>
      <c r="BH74" s="178"/>
      <c r="BI74" s="178"/>
      <c r="BJ74" s="178"/>
      <c r="BK74" s="178"/>
      <c r="BL74" s="178"/>
      <c r="BM74" s="178"/>
      <c r="BN74" s="178"/>
      <c r="BO74" s="178"/>
      <c r="BP74" s="178"/>
      <c r="BQ74" s="178"/>
      <c r="BR74" s="178"/>
      <c r="BS74" s="178"/>
      <c r="BT74" s="178"/>
      <c r="BU74" s="178"/>
      <c r="BV74" s="178"/>
      <c r="BW74" s="178"/>
      <c r="BX74" s="178"/>
      <c r="BY74" s="178"/>
      <c r="BZ74" s="178"/>
      <c r="CA74" s="178"/>
    </row>
    <row r="75" spans="1:79" ht="17.25" thickTop="1" thickBot="1" x14ac:dyDescent="0.3">
      <c r="A75" s="174" t="s">
        <v>130</v>
      </c>
      <c r="B75" s="292">
        <v>25000</v>
      </c>
      <c r="C75" s="432">
        <f>B75/225</f>
        <v>111.11111111111111</v>
      </c>
      <c r="D75" s="181" t="s">
        <v>25</v>
      </c>
      <c r="E75" s="60">
        <v>7.5</v>
      </c>
      <c r="F75" s="60">
        <v>7.5</v>
      </c>
      <c r="G75" s="60">
        <v>7.5</v>
      </c>
      <c r="H75" s="101" t="s">
        <v>61</v>
      </c>
      <c r="I75" s="101">
        <v>7.5</v>
      </c>
      <c r="J75" s="101">
        <v>7.5</v>
      </c>
      <c r="K75" s="101">
        <v>7.5</v>
      </c>
      <c r="L75" s="101">
        <v>7.5</v>
      </c>
      <c r="M75" s="101">
        <v>0</v>
      </c>
      <c r="N75" s="101">
        <v>7.5</v>
      </c>
      <c r="O75" s="101" t="s">
        <v>61</v>
      </c>
      <c r="P75" s="101">
        <v>7.5</v>
      </c>
      <c r="Q75" s="101">
        <v>7.5</v>
      </c>
      <c r="R75" s="101">
        <v>7.5</v>
      </c>
      <c r="S75" s="101">
        <v>7.5</v>
      </c>
      <c r="T75" s="101">
        <v>7.5</v>
      </c>
      <c r="U75" s="101">
        <v>7.5</v>
      </c>
      <c r="V75" s="101">
        <v>7.5</v>
      </c>
      <c r="W75" s="101">
        <v>0</v>
      </c>
      <c r="X75" s="101">
        <v>0</v>
      </c>
      <c r="Y75" s="101">
        <v>7.5</v>
      </c>
      <c r="Z75" s="101">
        <v>7.5</v>
      </c>
      <c r="AA75" s="101">
        <v>7.5</v>
      </c>
      <c r="AB75" s="101">
        <v>7.5</v>
      </c>
      <c r="AC75" s="101">
        <v>0</v>
      </c>
      <c r="AD75" s="101">
        <v>0</v>
      </c>
      <c r="AE75" s="101">
        <v>7.5</v>
      </c>
      <c r="AF75" s="101">
        <v>7.5</v>
      </c>
      <c r="AG75" s="101">
        <v>7.5</v>
      </c>
      <c r="AH75" s="101">
        <v>7.5</v>
      </c>
      <c r="AI75" s="101"/>
      <c r="AJ75" s="179"/>
      <c r="AK75" s="179">
        <f>COUNTIF(E75:AI75,"&gt;0")</f>
        <v>23</v>
      </c>
      <c r="AL75" s="576"/>
      <c r="AM75" s="205">
        <f>SUM(E75:AI75)/7.5</f>
        <v>23</v>
      </c>
      <c r="AN75" s="205">
        <f>COUNTIF(E75:AI75,"B")</f>
        <v>0</v>
      </c>
      <c r="AO75" s="205">
        <f>COUNTIF(E75:AI75,"h")</f>
        <v>2</v>
      </c>
      <c r="AP75" s="205">
        <f>COUNTIF(E75:AI75,"ik")</f>
        <v>0</v>
      </c>
      <c r="AQ75" s="205">
        <f>COUNTIF(E75:AI75,"İZ")</f>
        <v>0</v>
      </c>
      <c r="AR75" s="205">
        <f>COUNTIF(E75:AI75,"R")</f>
        <v>0</v>
      </c>
      <c r="AS75" s="205">
        <f>COUNTIF(E75:AI75,"0")</f>
        <v>5</v>
      </c>
      <c r="AT75" s="205">
        <f>IF((AM75+AN75+AO75+AP75+AQ75)&gt;30,30,(AM75+AN75+AO75+AP75+AQ75))</f>
        <v>25</v>
      </c>
      <c r="AU75" s="205">
        <f>(AT75)*C75*7.5</f>
        <v>20833.333333333332</v>
      </c>
      <c r="AV75" s="511">
        <f t="shared" ref="AV75" si="170">IF(B76="CEMRE",SUM(AU75:AU77),0)</f>
        <v>22083.333333333332</v>
      </c>
      <c r="AW75" s="513">
        <f t="shared" ref="AW75" si="171">IF(B76="SEFİNE",SUM(AU75:AU77),0)</f>
        <v>0</v>
      </c>
      <c r="AX75" s="516">
        <f t="shared" ref="AX75" si="172">IF(B76="TERSAN",SUM(AU75:AU77),0)</f>
        <v>0</v>
      </c>
      <c r="AY75" s="518">
        <v>13313</v>
      </c>
      <c r="AZ75" s="518"/>
      <c r="BA75" s="518"/>
      <c r="BB75" s="518">
        <v>487</v>
      </c>
      <c r="BC75" s="518"/>
      <c r="BD75" s="518">
        <v>8283</v>
      </c>
      <c r="BE75" s="502"/>
      <c r="BF75" s="505">
        <f t="shared" ref="BF75" si="173">(AV75+AW75+AX75)-(AY75+AZ75+BA75)-(BB75+BC75)+BE75-(BD75)</f>
        <v>0.33333333333212067</v>
      </c>
      <c r="BG75" s="178"/>
      <c r="BH75" s="178"/>
      <c r="BI75" s="178"/>
      <c r="BJ75" s="178"/>
      <c r="BK75" s="178"/>
      <c r="BL75" s="178"/>
      <c r="BM75" s="178"/>
      <c r="BN75" s="178"/>
      <c r="BO75" s="178"/>
      <c r="BP75" s="178"/>
      <c r="BQ75" s="178"/>
      <c r="BR75" s="178"/>
      <c r="BS75" s="178"/>
      <c r="BT75" s="178"/>
      <c r="BU75" s="178"/>
      <c r="BV75" s="178"/>
      <c r="BW75" s="178"/>
      <c r="BX75" s="178"/>
      <c r="BY75" s="178"/>
      <c r="BZ75" s="178"/>
      <c r="CA75" s="178"/>
    </row>
    <row r="76" spans="1:79" ht="16.5" thickTop="1" x14ac:dyDescent="0.25">
      <c r="A76" s="175"/>
      <c r="B76" s="292" t="s">
        <v>133</v>
      </c>
      <c r="C76" s="433"/>
      <c r="D76" s="211" t="s">
        <v>26</v>
      </c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>
        <v>2.5</v>
      </c>
      <c r="Q76" s="227"/>
      <c r="R76" s="227"/>
      <c r="S76" s="227"/>
      <c r="T76" s="227"/>
      <c r="U76" s="227"/>
      <c r="V76" s="227"/>
      <c r="W76" s="227"/>
      <c r="X76" s="227"/>
      <c r="Y76" s="227">
        <v>2.5</v>
      </c>
      <c r="Z76" s="227"/>
      <c r="AA76" s="227"/>
      <c r="AB76" s="227"/>
      <c r="AC76" s="227"/>
      <c r="AD76" s="227"/>
      <c r="AE76" s="227"/>
      <c r="AF76" s="227"/>
      <c r="AG76" s="227">
        <v>2.5</v>
      </c>
      <c r="AH76" s="228"/>
      <c r="AI76" s="229"/>
      <c r="AJ76" s="192"/>
      <c r="AK76" s="179">
        <f>COUNTIF(E76:AI76,"&gt;7")</f>
        <v>0</v>
      </c>
      <c r="AL76" s="577"/>
      <c r="AM76" s="206">
        <f>SUM(E76:AI76)</f>
        <v>7.5</v>
      </c>
      <c r="AN76" s="206"/>
      <c r="AO76" s="206"/>
      <c r="AP76" s="206"/>
      <c r="AQ76" s="206"/>
      <c r="AR76" s="206"/>
      <c r="AS76" s="206"/>
      <c r="AT76" s="206">
        <f>AM76*1.5</f>
        <v>11.25</v>
      </c>
      <c r="AU76" s="206">
        <f>AM76*C75*1.5</f>
        <v>1250</v>
      </c>
      <c r="AV76" s="511"/>
      <c r="AW76" s="514"/>
      <c r="AX76" s="516"/>
      <c r="AY76" s="519"/>
      <c r="AZ76" s="519"/>
      <c r="BA76" s="519"/>
      <c r="BB76" s="519"/>
      <c r="BC76" s="519"/>
      <c r="BD76" s="519"/>
      <c r="BE76" s="503"/>
      <c r="BF76" s="506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78"/>
      <c r="BU76" s="178"/>
      <c r="BV76" s="178"/>
      <c r="BW76" s="178"/>
      <c r="BX76" s="178"/>
      <c r="BY76" s="178"/>
      <c r="BZ76" s="178"/>
      <c r="CA76" s="178"/>
    </row>
    <row r="77" spans="1:79" x14ac:dyDescent="0.25">
      <c r="A77" s="175"/>
      <c r="C77" s="433"/>
      <c r="D77" s="212" t="s">
        <v>27</v>
      </c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2"/>
      <c r="AI77" s="233"/>
      <c r="AJ77" s="193"/>
      <c r="AK77" s="207"/>
      <c r="AL77" s="577"/>
      <c r="AM77" s="206">
        <f>SUM(E77:AI77)</f>
        <v>0</v>
      </c>
      <c r="AN77" s="208"/>
      <c r="AO77" s="208"/>
      <c r="AP77" s="208"/>
      <c r="AQ77" s="208"/>
      <c r="AR77" s="208"/>
      <c r="AS77" s="208"/>
      <c r="AT77" s="206">
        <f>AM77*2</f>
        <v>0</v>
      </c>
      <c r="AU77" s="208">
        <f>AM77*C75*2</f>
        <v>0</v>
      </c>
      <c r="AV77" s="511"/>
      <c r="AW77" s="514"/>
      <c r="AX77" s="516"/>
      <c r="AY77" s="519"/>
      <c r="AZ77" s="519"/>
      <c r="BA77" s="519"/>
      <c r="BB77" s="519"/>
      <c r="BC77" s="519"/>
      <c r="BD77" s="519"/>
      <c r="BE77" s="503"/>
      <c r="BF77" s="506"/>
      <c r="BG77" s="178"/>
      <c r="BH77" s="178"/>
      <c r="BI77" s="178"/>
      <c r="BJ77" s="178"/>
      <c r="BK77" s="178"/>
      <c r="BL77" s="178"/>
      <c r="BM77" s="178"/>
      <c r="BN77" s="178"/>
      <c r="BO77" s="178"/>
      <c r="BP77" s="178"/>
      <c r="BQ77" s="178"/>
      <c r="BR77" s="178"/>
      <c r="BS77" s="178"/>
      <c r="BT77" s="178"/>
      <c r="BU77" s="178"/>
      <c r="BV77" s="178"/>
      <c r="BW77" s="178"/>
      <c r="BX77" s="178"/>
      <c r="BY77" s="178"/>
      <c r="BZ77" s="178"/>
      <c r="CA77" s="178"/>
    </row>
    <row r="78" spans="1:79" ht="16.5" thickBot="1" x14ac:dyDescent="0.3">
      <c r="A78" s="176"/>
      <c r="B78" s="296"/>
      <c r="C78" s="434"/>
      <c r="D78" s="182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194" t="s">
        <v>28</v>
      </c>
      <c r="AK78" s="180">
        <f>AK75+AK76</f>
        <v>23</v>
      </c>
      <c r="AL78" s="578"/>
      <c r="AM78" s="209"/>
      <c r="AN78" s="209"/>
      <c r="AO78" s="209"/>
      <c r="AP78" s="209"/>
      <c r="AQ78" s="180"/>
      <c r="AR78" s="209"/>
      <c r="AS78" s="209"/>
      <c r="AT78" s="209"/>
      <c r="AU78" s="209"/>
      <c r="AV78" s="512"/>
      <c r="AW78" s="515"/>
      <c r="AX78" s="517"/>
      <c r="AY78" s="520"/>
      <c r="AZ78" s="520"/>
      <c r="BA78" s="520"/>
      <c r="BB78" s="520"/>
      <c r="BC78" s="520"/>
      <c r="BD78" s="520"/>
      <c r="BE78" s="504"/>
      <c r="BF78" s="507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78"/>
      <c r="BU78" s="178"/>
      <c r="BV78" s="178"/>
      <c r="BW78" s="178"/>
      <c r="BX78" s="178"/>
      <c r="BY78" s="178"/>
      <c r="BZ78" s="178"/>
      <c r="CA78" s="178"/>
    </row>
    <row r="79" spans="1:79" ht="17.25" thickTop="1" thickBot="1" x14ac:dyDescent="0.3">
      <c r="A79" s="174" t="s">
        <v>30</v>
      </c>
      <c r="B79" s="292">
        <v>60000</v>
      </c>
      <c r="C79" s="554">
        <f>B79/225</f>
        <v>266.66666666666669</v>
      </c>
      <c r="D79" s="181" t="s">
        <v>25</v>
      </c>
      <c r="E79" s="60">
        <v>7.5</v>
      </c>
      <c r="F79" s="60">
        <v>7.5</v>
      </c>
      <c r="G79" s="60">
        <v>7.5</v>
      </c>
      <c r="H79" s="60" t="s">
        <v>61</v>
      </c>
      <c r="I79" s="60">
        <v>7.5</v>
      </c>
      <c r="J79" s="60">
        <v>7.5</v>
      </c>
      <c r="K79" s="60">
        <v>7.5</v>
      </c>
      <c r="L79" s="60">
        <v>7.5</v>
      </c>
      <c r="M79" s="60">
        <v>7.5</v>
      </c>
      <c r="N79" s="60">
        <v>7.5</v>
      </c>
      <c r="O79" s="60" t="s">
        <v>61</v>
      </c>
      <c r="P79" s="60">
        <v>7.5</v>
      </c>
      <c r="Q79" s="60">
        <v>7.5</v>
      </c>
      <c r="R79" s="60">
        <v>7.5</v>
      </c>
      <c r="S79" s="60">
        <v>7.5</v>
      </c>
      <c r="T79" s="60">
        <v>7.5</v>
      </c>
      <c r="U79" s="60">
        <v>7.5</v>
      </c>
      <c r="V79" s="60" t="s">
        <v>61</v>
      </c>
      <c r="W79" s="60">
        <v>7.5</v>
      </c>
      <c r="X79" s="60">
        <v>7.5</v>
      </c>
      <c r="Y79" s="60">
        <v>7.5</v>
      </c>
      <c r="Z79" s="60">
        <v>7.5</v>
      </c>
      <c r="AA79" s="60">
        <v>7.5</v>
      </c>
      <c r="AB79" s="60">
        <v>7.5</v>
      </c>
      <c r="AC79" s="60" t="s">
        <v>61</v>
      </c>
      <c r="AD79" s="60">
        <v>7.5</v>
      </c>
      <c r="AE79" s="60">
        <v>7.5</v>
      </c>
      <c r="AF79" s="60">
        <v>7.5</v>
      </c>
      <c r="AG79" s="60">
        <v>7.5</v>
      </c>
      <c r="AH79" s="60">
        <v>7.5</v>
      </c>
      <c r="AI79" s="60"/>
      <c r="AJ79" s="179"/>
      <c r="AK79" s="179">
        <f>COUNTIF(E79:AI79,"&gt;0")</f>
        <v>26</v>
      </c>
      <c r="AL79" s="508"/>
      <c r="AM79" s="205">
        <f>SUM(E79:AI79)/7.5</f>
        <v>26</v>
      </c>
      <c r="AN79" s="205">
        <f>COUNTIF(E79:AI79,"B")</f>
        <v>0</v>
      </c>
      <c r="AO79" s="205">
        <f>COUNTIF(E79:AI79,"h")</f>
        <v>4</v>
      </c>
      <c r="AP79" s="205">
        <f>COUNTIF(E79:AI79,"ik")</f>
        <v>0</v>
      </c>
      <c r="AQ79" s="205">
        <f>COUNTIF(E79:AI79,"İZ")</f>
        <v>0</v>
      </c>
      <c r="AR79" s="205">
        <f>COUNTIF(E79:AI79,"R")</f>
        <v>0</v>
      </c>
      <c r="AS79" s="205">
        <f>COUNTIF(E79:AI79,"0")</f>
        <v>0</v>
      </c>
      <c r="AT79" s="205">
        <f>IF((AM79+AN79+AO79+AP79+AQ79)&gt;30,30,(AM79+AN79+AO79+AP79+AQ79))</f>
        <v>30</v>
      </c>
      <c r="AU79" s="205">
        <f>(AT79)*C79*7.5</f>
        <v>60000.000000000007</v>
      </c>
      <c r="AV79" s="511">
        <f t="shared" ref="AV79" si="174">IF(B80="CEMRE",SUM(AU79:AU81),0)</f>
        <v>0</v>
      </c>
      <c r="AW79" s="513">
        <f t="shared" ref="AW79" si="175">IF(B80="SEFİNE",SUM(AU79:AU81),0)</f>
        <v>60000.000000000007</v>
      </c>
      <c r="AX79" s="516">
        <f t="shared" ref="AX79" si="176">IF(B80="TERSAN",SUM(AU79:AU81),0)</f>
        <v>0</v>
      </c>
      <c r="AY79" s="518">
        <v>6600</v>
      </c>
      <c r="AZ79" s="518">
        <v>18000</v>
      </c>
      <c r="BA79" s="518"/>
      <c r="BB79" s="518"/>
      <c r="BC79" s="518"/>
      <c r="BD79" s="518">
        <v>35400</v>
      </c>
      <c r="BE79" s="502"/>
      <c r="BF79" s="505">
        <f t="shared" ref="BF79" si="177">(AV79+AW79+AX79)-(AY79+AZ79+BA79)-(BB79+BC79)+BE79-(BD79)</f>
        <v>0</v>
      </c>
      <c r="BG79" s="178"/>
      <c r="BH79" s="178"/>
      <c r="BI79" s="178"/>
      <c r="BJ79" s="178"/>
      <c r="BK79" s="178"/>
      <c r="BL79" s="178"/>
      <c r="BM79" s="178"/>
      <c r="BN79" s="178"/>
      <c r="BO79" s="178"/>
      <c r="BP79" s="178"/>
      <c r="BQ79" s="178"/>
      <c r="BR79" s="178"/>
      <c r="BS79" s="178"/>
      <c r="BT79" s="178"/>
      <c r="BU79" s="178"/>
      <c r="BV79" s="178"/>
      <c r="BW79" s="178"/>
      <c r="BX79" s="178"/>
      <c r="BY79" s="178"/>
      <c r="BZ79" s="178"/>
      <c r="CA79" s="178"/>
    </row>
    <row r="80" spans="1:79" ht="16.5" thickTop="1" x14ac:dyDescent="0.25">
      <c r="A80" s="175"/>
      <c r="B80" s="292" t="s">
        <v>134</v>
      </c>
      <c r="C80" s="555"/>
      <c r="D80" s="211" t="s">
        <v>26</v>
      </c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8"/>
      <c r="AI80" s="229"/>
      <c r="AJ80" s="192"/>
      <c r="AK80" s="179">
        <f>COUNTIF(E80:AI80,"&gt;7")</f>
        <v>0</v>
      </c>
      <c r="AL80" s="509"/>
      <c r="AM80" s="206">
        <f>SUM(E80:AI80)</f>
        <v>0</v>
      </c>
      <c r="AN80" s="206"/>
      <c r="AO80" s="206"/>
      <c r="AP80" s="206"/>
      <c r="AQ80" s="206"/>
      <c r="AR80" s="206"/>
      <c r="AS80" s="206"/>
      <c r="AT80" s="206">
        <f>AM80*1.5</f>
        <v>0</v>
      </c>
      <c r="AU80" s="206">
        <f>AM80*C79*1.5</f>
        <v>0</v>
      </c>
      <c r="AV80" s="511"/>
      <c r="AW80" s="514"/>
      <c r="AX80" s="516"/>
      <c r="AY80" s="519"/>
      <c r="AZ80" s="519"/>
      <c r="BA80" s="519"/>
      <c r="BB80" s="519"/>
      <c r="BC80" s="519"/>
      <c r="BD80" s="519"/>
      <c r="BE80" s="503"/>
      <c r="BF80" s="506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178"/>
      <c r="BS80" s="178"/>
      <c r="BT80" s="178"/>
      <c r="BU80" s="178"/>
      <c r="BV80" s="178"/>
      <c r="BW80" s="178"/>
      <c r="BX80" s="178"/>
      <c r="BY80" s="178"/>
      <c r="BZ80" s="178"/>
      <c r="CA80" s="178"/>
    </row>
    <row r="81" spans="1:79" x14ac:dyDescent="0.25">
      <c r="A81" s="175"/>
      <c r="C81" s="555"/>
      <c r="D81" s="212" t="s">
        <v>27</v>
      </c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30"/>
      <c r="S81" s="230"/>
      <c r="T81" s="230"/>
      <c r="U81" s="230"/>
      <c r="V81" s="230"/>
      <c r="W81" s="230"/>
      <c r="X81" s="230"/>
      <c r="Y81" s="230"/>
      <c r="Z81" s="230"/>
      <c r="AA81" s="230"/>
      <c r="AB81" s="230"/>
      <c r="AC81" s="230"/>
      <c r="AD81" s="230"/>
      <c r="AE81" s="230"/>
      <c r="AF81" s="230"/>
      <c r="AG81" s="230"/>
      <c r="AH81" s="232"/>
      <c r="AI81" s="233"/>
      <c r="AJ81" s="193"/>
      <c r="AK81" s="207"/>
      <c r="AL81" s="509"/>
      <c r="AM81" s="206">
        <f>SUM(E81:AI81)</f>
        <v>0</v>
      </c>
      <c r="AN81" s="208"/>
      <c r="AO81" s="208"/>
      <c r="AP81" s="208"/>
      <c r="AQ81" s="208"/>
      <c r="AR81" s="208"/>
      <c r="AS81" s="208"/>
      <c r="AT81" s="206">
        <f>AM81*2</f>
        <v>0</v>
      </c>
      <c r="AU81" s="208">
        <f>AM81*C79*2</f>
        <v>0</v>
      </c>
      <c r="AV81" s="511"/>
      <c r="AW81" s="514"/>
      <c r="AX81" s="516"/>
      <c r="AY81" s="519"/>
      <c r="AZ81" s="519"/>
      <c r="BA81" s="519"/>
      <c r="BB81" s="519"/>
      <c r="BC81" s="519"/>
      <c r="BD81" s="519"/>
      <c r="BE81" s="503"/>
      <c r="BF81" s="506"/>
      <c r="BG81" s="178"/>
      <c r="BH81" s="178"/>
      <c r="BI81" s="178"/>
      <c r="BJ81" s="178"/>
      <c r="BK81" s="178"/>
      <c r="BL81" s="178"/>
      <c r="BM81" s="178"/>
      <c r="BN81" s="178"/>
      <c r="BO81" s="178"/>
      <c r="BP81" s="178"/>
      <c r="BQ81" s="178"/>
      <c r="BR81" s="178"/>
      <c r="BS81" s="178"/>
      <c r="BT81" s="178"/>
      <c r="BU81" s="178"/>
      <c r="BV81" s="178"/>
      <c r="BW81" s="178"/>
      <c r="BX81" s="178"/>
      <c r="BY81" s="178"/>
      <c r="BZ81" s="178"/>
      <c r="CA81" s="178"/>
    </row>
    <row r="82" spans="1:79" ht="16.5" thickBot="1" x14ac:dyDescent="0.3">
      <c r="A82" s="176"/>
      <c r="C82" s="556"/>
      <c r="D82" s="182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194" t="s">
        <v>28</v>
      </c>
      <c r="AK82" s="180">
        <f>AK79+AK80</f>
        <v>26</v>
      </c>
      <c r="AL82" s="510"/>
      <c r="AM82" s="209"/>
      <c r="AN82" s="209"/>
      <c r="AO82" s="209"/>
      <c r="AP82" s="209"/>
      <c r="AQ82" s="180"/>
      <c r="AR82" s="209"/>
      <c r="AS82" s="209"/>
      <c r="AT82" s="209"/>
      <c r="AU82" s="209"/>
      <c r="AV82" s="512"/>
      <c r="AW82" s="515"/>
      <c r="AX82" s="517"/>
      <c r="AY82" s="520"/>
      <c r="AZ82" s="520"/>
      <c r="BA82" s="520"/>
      <c r="BB82" s="520"/>
      <c r="BC82" s="520"/>
      <c r="BD82" s="520"/>
      <c r="BE82" s="504"/>
      <c r="BF82" s="507"/>
      <c r="BG82" s="178"/>
      <c r="BH82" s="178"/>
      <c r="BI82" s="178"/>
      <c r="BJ82" s="178"/>
      <c r="BK82" s="178"/>
      <c r="BL82" s="178"/>
      <c r="BM82" s="178"/>
      <c r="BN82" s="178"/>
      <c r="BO82" s="178"/>
      <c r="BP82" s="178"/>
      <c r="BQ82" s="178"/>
      <c r="BR82" s="178"/>
      <c r="BS82" s="178"/>
      <c r="BT82" s="178"/>
      <c r="BU82" s="178"/>
      <c r="BV82" s="178"/>
      <c r="BW82" s="178"/>
      <c r="BX82" s="178"/>
      <c r="BY82" s="178"/>
      <c r="BZ82" s="178"/>
      <c r="CA82" s="178"/>
    </row>
    <row r="83" spans="1:79" ht="16.5" thickTop="1" x14ac:dyDescent="0.25">
      <c r="A83" s="264" t="s">
        <v>125</v>
      </c>
      <c r="B83" s="294">
        <v>45000</v>
      </c>
      <c r="C83" s="579">
        <f>B83/225</f>
        <v>200</v>
      </c>
      <c r="D83" s="181" t="s">
        <v>25</v>
      </c>
      <c r="E83" s="60">
        <v>7.5</v>
      </c>
      <c r="F83" s="60">
        <v>7.5</v>
      </c>
      <c r="G83" s="60">
        <v>7.5</v>
      </c>
      <c r="H83" s="67" t="s">
        <v>61</v>
      </c>
      <c r="I83" s="67">
        <v>7.5</v>
      </c>
      <c r="J83" s="67">
        <v>7.5</v>
      </c>
      <c r="K83" s="67">
        <v>7.5</v>
      </c>
      <c r="L83" s="67">
        <v>7.5</v>
      </c>
      <c r="M83" s="67">
        <v>7.5</v>
      </c>
      <c r="N83" s="67">
        <v>7.5</v>
      </c>
      <c r="O83" s="67" t="s">
        <v>61</v>
      </c>
      <c r="P83" s="285">
        <v>7.5</v>
      </c>
      <c r="Q83" s="285">
        <v>7.5</v>
      </c>
      <c r="R83" s="67">
        <v>7.5</v>
      </c>
      <c r="S83" s="67">
        <v>7.5</v>
      </c>
      <c r="T83" s="67">
        <v>7.5</v>
      </c>
      <c r="U83" s="67">
        <v>7.5</v>
      </c>
      <c r="V83" s="67">
        <v>7.5</v>
      </c>
      <c r="W83" s="95">
        <v>7.5</v>
      </c>
      <c r="X83" s="67">
        <v>7.5</v>
      </c>
      <c r="Y83" s="67">
        <v>7.5</v>
      </c>
      <c r="Z83" s="67">
        <v>7.5</v>
      </c>
      <c r="AA83" s="67">
        <v>7.5</v>
      </c>
      <c r="AB83" s="67">
        <v>7.5</v>
      </c>
      <c r="AC83" s="67" t="s">
        <v>61</v>
      </c>
      <c r="AD83" s="67">
        <v>7.5</v>
      </c>
      <c r="AE83" s="67">
        <v>7.5</v>
      </c>
      <c r="AF83" s="67">
        <v>7.5</v>
      </c>
      <c r="AG83" s="67">
        <v>7.5</v>
      </c>
      <c r="AH83" s="67">
        <v>7.5</v>
      </c>
      <c r="AI83" s="67"/>
      <c r="AJ83" s="183"/>
      <c r="AK83" s="190"/>
      <c r="AL83" s="271"/>
      <c r="AM83" s="205">
        <f>SUM(E83:AI83)/7.5</f>
        <v>27</v>
      </c>
      <c r="AN83" s="205">
        <f>COUNTIF(E83:AI83,"B")</f>
        <v>0</v>
      </c>
      <c r="AO83" s="205">
        <f>COUNTIF(E83:AI83,"h")</f>
        <v>3</v>
      </c>
      <c r="AP83" s="205">
        <f>COUNTIF(E83:AI83,"ik")</f>
        <v>0</v>
      </c>
      <c r="AQ83" s="205">
        <f>COUNTIF(E83:AI83,"İZ")</f>
        <v>0</v>
      </c>
      <c r="AR83" s="205">
        <f>COUNTIF(E83:AI83,"R")</f>
        <v>0</v>
      </c>
      <c r="AS83" s="205">
        <f>COUNTIF(E83:AI83,"0")</f>
        <v>0</v>
      </c>
      <c r="AT83" s="205">
        <f>IF((AM83+AN83+AO83+AP83+AQ83)&gt;30,30,(AM83+AN83+AO83+AP83+AQ83))</f>
        <v>30</v>
      </c>
      <c r="AU83" s="205">
        <f>(AT83)*C83*7.5</f>
        <v>45000</v>
      </c>
      <c r="AV83" s="511">
        <f t="shared" ref="AV83" si="178">IF(B84="CEMRE",SUM(AU83:AU85),0)</f>
        <v>0</v>
      </c>
      <c r="AW83" s="513">
        <f t="shared" ref="AW83" si="179">IF(B84="SEFİNE",SUM(AU83:AU85),0)</f>
        <v>45000</v>
      </c>
      <c r="AX83" s="516">
        <f t="shared" ref="AX83" si="180">IF(B84="TERSAN",SUM(AU83:AU85),0)</f>
        <v>0</v>
      </c>
      <c r="AY83" s="518">
        <v>1850.23</v>
      </c>
      <c r="AZ83" s="518">
        <v>12335</v>
      </c>
      <c r="BA83" s="518"/>
      <c r="BB83" s="518"/>
      <c r="BC83" s="518"/>
      <c r="BD83" s="518">
        <v>30815</v>
      </c>
      <c r="BE83" s="502"/>
      <c r="BF83" s="505">
        <f t="shared" ref="BF83" si="181">(AV83+AW83+AX83)-(AY83+AZ83+BA83)-(BB83+BC83)+BE83-(BD83)</f>
        <v>-0.22999999999956344</v>
      </c>
      <c r="BG83" s="178"/>
      <c r="BH83" s="178"/>
      <c r="BI83" s="178"/>
      <c r="BJ83" s="178"/>
      <c r="BK83" s="178"/>
      <c r="BL83" s="178"/>
      <c r="BM83" s="178"/>
      <c r="BN83" s="178"/>
      <c r="BO83" s="178"/>
      <c r="BP83" s="178"/>
      <c r="BQ83" s="178"/>
      <c r="BR83" s="178"/>
      <c r="BS83" s="178"/>
      <c r="BT83" s="178"/>
      <c r="BU83" s="178"/>
      <c r="BV83" s="178"/>
      <c r="BW83" s="178"/>
      <c r="BX83" s="178"/>
      <c r="BY83" s="178"/>
      <c r="BZ83" s="178"/>
      <c r="CA83" s="178"/>
    </row>
    <row r="84" spans="1:79" x14ac:dyDescent="0.25">
      <c r="A84" s="265"/>
      <c r="B84" s="292" t="s">
        <v>134</v>
      </c>
      <c r="C84" s="579"/>
      <c r="D84" s="211" t="s">
        <v>26</v>
      </c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7"/>
      <c r="AI84" s="227"/>
      <c r="AJ84" s="192"/>
      <c r="AK84" s="210">
        <f>COUNTIF(E84:AI84,"&gt;7")</f>
        <v>0</v>
      </c>
      <c r="AL84" s="271"/>
      <c r="AM84" s="206">
        <f>SUM(E84:AI84)</f>
        <v>0</v>
      </c>
      <c r="AN84" s="206"/>
      <c r="AO84" s="206"/>
      <c r="AP84" s="206"/>
      <c r="AQ84" s="206"/>
      <c r="AR84" s="206"/>
      <c r="AS84" s="206"/>
      <c r="AT84" s="206">
        <f>AM84*1.5</f>
        <v>0</v>
      </c>
      <c r="AU84" s="206">
        <f>AM84*C83*1.5</f>
        <v>0</v>
      </c>
      <c r="AV84" s="511"/>
      <c r="AW84" s="514"/>
      <c r="AX84" s="516"/>
      <c r="AY84" s="519"/>
      <c r="AZ84" s="519"/>
      <c r="BA84" s="519"/>
      <c r="BB84" s="519"/>
      <c r="BC84" s="519"/>
      <c r="BD84" s="519"/>
      <c r="BE84" s="503"/>
      <c r="BF84" s="506"/>
      <c r="BG84" s="178"/>
      <c r="BH84" s="178"/>
      <c r="BI84" s="178"/>
      <c r="BJ84" s="178"/>
      <c r="BK84" s="178"/>
      <c r="BL84" s="178"/>
      <c r="BM84" s="178"/>
      <c r="BN84" s="178"/>
      <c r="BO84" s="178"/>
      <c r="BP84" s="178"/>
      <c r="BQ84" s="178"/>
      <c r="BR84" s="178"/>
      <c r="BS84" s="178"/>
      <c r="BT84" s="178"/>
      <c r="BU84" s="178"/>
      <c r="BV84" s="178"/>
      <c r="BW84" s="178"/>
      <c r="BX84" s="178"/>
      <c r="BY84" s="178"/>
      <c r="BZ84" s="178"/>
      <c r="CA84" s="178"/>
    </row>
    <row r="85" spans="1:79" x14ac:dyDescent="0.25">
      <c r="A85" s="265"/>
      <c r="C85" s="579"/>
      <c r="D85" s="212" t="s">
        <v>27</v>
      </c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193"/>
      <c r="AK85" s="207"/>
      <c r="AL85" s="271"/>
      <c r="AM85" s="206">
        <f>SUM(E85:AI85)</f>
        <v>0</v>
      </c>
      <c r="AN85" s="208"/>
      <c r="AO85" s="208"/>
      <c r="AP85" s="208"/>
      <c r="AQ85" s="208"/>
      <c r="AR85" s="208"/>
      <c r="AS85" s="208"/>
      <c r="AT85" s="206">
        <f>AM85*2</f>
        <v>0</v>
      </c>
      <c r="AU85" s="208">
        <f>AM85*C83*2</f>
        <v>0</v>
      </c>
      <c r="AV85" s="511"/>
      <c r="AW85" s="514"/>
      <c r="AX85" s="516"/>
      <c r="AY85" s="519"/>
      <c r="AZ85" s="519"/>
      <c r="BA85" s="519"/>
      <c r="BB85" s="519"/>
      <c r="BC85" s="519"/>
      <c r="BD85" s="519"/>
      <c r="BE85" s="503"/>
      <c r="BF85" s="506"/>
      <c r="BG85" s="178"/>
      <c r="BH85" s="178"/>
      <c r="BI85" s="178"/>
      <c r="BJ85" s="178"/>
      <c r="BK85" s="178"/>
      <c r="BL85" s="178"/>
      <c r="BM85" s="178"/>
      <c r="BN85" s="178"/>
      <c r="BO85" s="178"/>
      <c r="BP85" s="178"/>
      <c r="BQ85" s="178"/>
      <c r="BR85" s="178"/>
      <c r="BS85" s="178"/>
      <c r="BT85" s="178"/>
      <c r="BU85" s="178"/>
      <c r="BV85" s="178"/>
      <c r="BW85" s="178"/>
      <c r="BX85" s="178"/>
      <c r="BY85" s="178"/>
      <c r="BZ85" s="178"/>
      <c r="CA85" s="178"/>
    </row>
    <row r="86" spans="1:79" ht="16.5" thickBot="1" x14ac:dyDescent="0.3">
      <c r="A86" s="266"/>
      <c r="B86" s="296"/>
      <c r="C86" s="580"/>
      <c r="D86" s="182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194" t="s">
        <v>28</v>
      </c>
      <c r="AK86" s="180">
        <f>AK83+AK84</f>
        <v>0</v>
      </c>
      <c r="AL86" s="218"/>
      <c r="AM86" s="209"/>
      <c r="AN86" s="209"/>
      <c r="AO86" s="209"/>
      <c r="AP86" s="209"/>
      <c r="AQ86" s="180"/>
      <c r="AR86" s="209"/>
      <c r="AS86" s="209"/>
      <c r="AT86" s="209"/>
      <c r="AU86" s="209"/>
      <c r="AV86" s="512"/>
      <c r="AW86" s="515"/>
      <c r="AX86" s="517"/>
      <c r="AY86" s="520"/>
      <c r="AZ86" s="520"/>
      <c r="BA86" s="520"/>
      <c r="BB86" s="520"/>
      <c r="BC86" s="520"/>
      <c r="BD86" s="520"/>
      <c r="BE86" s="504"/>
      <c r="BF86" s="507"/>
      <c r="BG86" s="178"/>
      <c r="BH86" s="178"/>
      <c r="BI86" s="178"/>
      <c r="BJ86" s="178"/>
      <c r="BK86" s="178"/>
      <c r="BL86" s="178"/>
      <c r="BM86" s="178"/>
      <c r="BN86" s="178"/>
      <c r="BO86" s="178"/>
      <c r="BP86" s="178"/>
      <c r="BQ86" s="178"/>
      <c r="BR86" s="178"/>
      <c r="BS86" s="178"/>
      <c r="BT86" s="178"/>
      <c r="BU86" s="178"/>
      <c r="BV86" s="178"/>
      <c r="BW86" s="178"/>
      <c r="BX86" s="178"/>
      <c r="BY86" s="178"/>
      <c r="BZ86" s="178"/>
      <c r="CA86" s="178"/>
    </row>
    <row r="87" spans="1:79" ht="17.25" thickTop="1" thickBot="1" x14ac:dyDescent="0.3">
      <c r="A87" s="174" t="s">
        <v>81</v>
      </c>
      <c r="B87" s="292">
        <v>26400</v>
      </c>
      <c r="C87" s="432">
        <f>B87/225</f>
        <v>117.33333333333333</v>
      </c>
      <c r="D87" s="185" t="s">
        <v>25</v>
      </c>
      <c r="E87" s="137">
        <v>0</v>
      </c>
      <c r="F87" s="137">
        <v>0</v>
      </c>
      <c r="G87" s="137">
        <v>0</v>
      </c>
      <c r="H87" s="137">
        <v>0</v>
      </c>
      <c r="I87" s="137">
        <v>7.5</v>
      </c>
      <c r="J87" s="137">
        <v>0</v>
      </c>
      <c r="K87" s="137">
        <v>0</v>
      </c>
      <c r="L87" s="137">
        <v>7.5</v>
      </c>
      <c r="M87" s="137">
        <v>0</v>
      </c>
      <c r="N87" s="137">
        <v>7.5</v>
      </c>
      <c r="O87" s="137">
        <v>0</v>
      </c>
      <c r="P87" s="137">
        <v>0</v>
      </c>
      <c r="Q87" s="137">
        <v>0</v>
      </c>
      <c r="R87" s="137">
        <v>0</v>
      </c>
      <c r="S87" s="137">
        <v>0</v>
      </c>
      <c r="T87" s="137">
        <v>0</v>
      </c>
      <c r="U87" s="137">
        <v>7.5</v>
      </c>
      <c r="V87" s="137">
        <v>0</v>
      </c>
      <c r="W87" s="137">
        <v>7.5</v>
      </c>
      <c r="X87" s="137">
        <v>7.5</v>
      </c>
      <c r="Y87" s="137">
        <v>0</v>
      </c>
      <c r="Z87" s="137">
        <v>7.5</v>
      </c>
      <c r="AA87" s="137">
        <v>7.5</v>
      </c>
      <c r="AB87" s="137">
        <v>7.5</v>
      </c>
      <c r="AC87" s="137">
        <v>0</v>
      </c>
      <c r="AD87" s="137">
        <v>7.5</v>
      </c>
      <c r="AE87" s="137">
        <v>7.5</v>
      </c>
      <c r="AF87" s="252">
        <v>7.5</v>
      </c>
      <c r="AG87" s="252">
        <v>7.5</v>
      </c>
      <c r="AH87" s="137">
        <v>7.5</v>
      </c>
      <c r="AI87" s="137"/>
      <c r="AJ87" s="179"/>
      <c r="AK87" s="179">
        <f>COUNTIF(E87:AI87,"&gt;0")</f>
        <v>14</v>
      </c>
      <c r="AL87" s="271"/>
      <c r="AM87" s="205">
        <f>SUM(E87:AI87)/7.5</f>
        <v>14</v>
      </c>
      <c r="AN87" s="205">
        <f>COUNTIF(E87:AI87,"B")</f>
        <v>0</v>
      </c>
      <c r="AO87" s="205">
        <f>COUNTIF(E87:AI87,"h")</f>
        <v>0</v>
      </c>
      <c r="AP87" s="205">
        <f>COUNTIF(E87:AI87,"ik")</f>
        <v>0</v>
      </c>
      <c r="AQ87" s="205">
        <f>COUNTIF(E87:AI87,"İZ")</f>
        <v>0</v>
      </c>
      <c r="AR87" s="205">
        <f>COUNTIF(E87:AI87,"R")</f>
        <v>0</v>
      </c>
      <c r="AS87" s="205">
        <f>COUNTIF(E87:AI87,"0")</f>
        <v>16</v>
      </c>
      <c r="AT87" s="205">
        <f>IF((AM87+AN87+AO87+AP87+AQ87)&gt;30,30,(AM87+AN87+AO87+AP87+AQ87))</f>
        <v>14</v>
      </c>
      <c r="AU87" s="205">
        <f>(AT87)*C87*7.5</f>
        <v>12319.999999999998</v>
      </c>
      <c r="AV87" s="511">
        <f t="shared" ref="AV87" si="182">IF(B88="CEMRE",SUM(AU87:AU89),0)</f>
        <v>0</v>
      </c>
      <c r="AW87" s="513">
        <f t="shared" ref="AW87" si="183">IF(B88="SEFİNE",SUM(AU87:AU89),0)</f>
        <v>12319.999999999998</v>
      </c>
      <c r="AX87" s="516">
        <f t="shared" ref="AX87" si="184">IF(B88="TERSAN",SUM(AU87:AU89),0)</f>
        <v>0</v>
      </c>
      <c r="AY87" s="518"/>
      <c r="AZ87" s="518">
        <v>8634</v>
      </c>
      <c r="BA87" s="518"/>
      <c r="BB87" s="518"/>
      <c r="BC87" s="518"/>
      <c r="BD87" s="518">
        <v>3686</v>
      </c>
      <c r="BE87" s="270"/>
      <c r="BF87" s="505">
        <f t="shared" ref="BF87" si="185">(AV87+AW87+AX87)-(AY87+AZ87+BA87)-(BB87+BC87)+BE87-(BD87)</f>
        <v>0</v>
      </c>
      <c r="BG87" s="178"/>
      <c r="BH87" s="178"/>
      <c r="BI87" s="178"/>
      <c r="BJ87" s="178"/>
      <c r="BK87" s="178"/>
      <c r="BL87" s="178"/>
      <c r="BM87" s="178"/>
      <c r="BN87" s="178"/>
      <c r="BO87" s="178"/>
      <c r="BP87" s="178"/>
      <c r="BQ87" s="178"/>
      <c r="BR87" s="178"/>
      <c r="BS87" s="178"/>
      <c r="BT87" s="178"/>
      <c r="BU87" s="178"/>
      <c r="BV87" s="178"/>
      <c r="BW87" s="178"/>
      <c r="BX87" s="178"/>
      <c r="BY87" s="178"/>
      <c r="BZ87" s="178"/>
      <c r="CA87" s="178"/>
    </row>
    <row r="88" spans="1:79" ht="16.5" thickTop="1" x14ac:dyDescent="0.25">
      <c r="A88" s="175"/>
      <c r="B88" s="292" t="s">
        <v>134</v>
      </c>
      <c r="C88" s="433"/>
      <c r="D88" s="186" t="s">
        <v>26</v>
      </c>
      <c r="E88" s="227"/>
      <c r="F88" s="227"/>
      <c r="G88" s="227"/>
      <c r="H88" s="227"/>
      <c r="I88" s="227"/>
      <c r="J88" s="227"/>
      <c r="K88" s="227"/>
      <c r="L88" s="227"/>
      <c r="M88" s="227"/>
      <c r="N88" s="227"/>
      <c r="O88" s="227"/>
      <c r="P88" s="227"/>
      <c r="Q88" s="227"/>
      <c r="R88" s="227"/>
      <c r="S88" s="227"/>
      <c r="T88" s="227"/>
      <c r="U88" s="227"/>
      <c r="V88" s="227"/>
      <c r="W88" s="227"/>
      <c r="X88" s="227"/>
      <c r="Y88" s="227"/>
      <c r="Z88" s="227"/>
      <c r="AA88" s="227"/>
      <c r="AB88" s="227"/>
      <c r="AC88" s="227"/>
      <c r="AD88" s="227"/>
      <c r="AE88" s="227"/>
      <c r="AF88" s="227"/>
      <c r="AG88" s="227"/>
      <c r="AH88" s="227"/>
      <c r="AI88" s="227"/>
      <c r="AJ88" s="192"/>
      <c r="AK88" s="179">
        <f>COUNTIF(E88:AI88,"&gt;7")</f>
        <v>0</v>
      </c>
      <c r="AL88" s="271"/>
      <c r="AM88" s="206">
        <f>SUM(E88:AI88)</f>
        <v>0</v>
      </c>
      <c r="AN88" s="206"/>
      <c r="AO88" s="206"/>
      <c r="AP88" s="206"/>
      <c r="AQ88" s="206"/>
      <c r="AR88" s="206"/>
      <c r="AS88" s="206"/>
      <c r="AT88" s="206">
        <f>AM88*1.5</f>
        <v>0</v>
      </c>
      <c r="AU88" s="206">
        <f>AM88*C87*1.5</f>
        <v>0</v>
      </c>
      <c r="AV88" s="511"/>
      <c r="AW88" s="514"/>
      <c r="AX88" s="516"/>
      <c r="AY88" s="519"/>
      <c r="AZ88" s="519"/>
      <c r="BA88" s="519"/>
      <c r="BB88" s="519"/>
      <c r="BC88" s="519"/>
      <c r="BD88" s="519"/>
      <c r="BE88" s="270"/>
      <c r="BF88" s="506"/>
      <c r="BG88" s="178"/>
      <c r="BH88" s="178"/>
      <c r="BI88" s="178"/>
      <c r="BJ88" s="178"/>
      <c r="BK88" s="178"/>
      <c r="BL88" s="178"/>
      <c r="BM88" s="178"/>
      <c r="BN88" s="178"/>
      <c r="BO88" s="178"/>
      <c r="BP88" s="178"/>
      <c r="BQ88" s="178"/>
      <c r="BR88" s="178"/>
      <c r="BS88" s="178"/>
      <c r="BT88" s="178"/>
      <c r="BU88" s="178"/>
      <c r="BV88" s="178"/>
      <c r="BW88" s="178"/>
      <c r="BX88" s="178"/>
      <c r="BY88" s="178"/>
      <c r="BZ88" s="178"/>
      <c r="CA88" s="178"/>
    </row>
    <row r="89" spans="1:79" x14ac:dyDescent="0.25">
      <c r="A89" s="175"/>
      <c r="C89" s="433"/>
      <c r="D89" s="187" t="s">
        <v>27</v>
      </c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30"/>
      <c r="S89" s="230"/>
      <c r="T89" s="230"/>
      <c r="U89" s="230"/>
      <c r="V89" s="230"/>
      <c r="W89" s="231"/>
      <c r="X89" s="230"/>
      <c r="Y89" s="230"/>
      <c r="Z89" s="230"/>
      <c r="AA89" s="230"/>
      <c r="AB89" s="230"/>
      <c r="AC89" s="230"/>
      <c r="AD89" s="230"/>
      <c r="AE89" s="230"/>
      <c r="AF89" s="230"/>
      <c r="AG89" s="230"/>
      <c r="AH89" s="230"/>
      <c r="AI89" s="230"/>
      <c r="AJ89" s="193"/>
      <c r="AK89" s="207"/>
      <c r="AL89" s="271"/>
      <c r="AM89" s="206">
        <f>SUM(E89:AI89)</f>
        <v>0</v>
      </c>
      <c r="AN89" s="208"/>
      <c r="AO89" s="208"/>
      <c r="AP89" s="208"/>
      <c r="AQ89" s="208"/>
      <c r="AR89" s="208"/>
      <c r="AS89" s="208"/>
      <c r="AT89" s="206">
        <f>AM89*2</f>
        <v>0</v>
      </c>
      <c r="AU89" s="208">
        <f>AM89*C87*2</f>
        <v>0</v>
      </c>
      <c r="AV89" s="511"/>
      <c r="AW89" s="514"/>
      <c r="AX89" s="516"/>
      <c r="AY89" s="519"/>
      <c r="AZ89" s="519"/>
      <c r="BA89" s="519"/>
      <c r="BB89" s="519"/>
      <c r="BC89" s="519"/>
      <c r="BD89" s="519"/>
      <c r="BE89" s="270"/>
      <c r="BF89" s="506"/>
      <c r="BG89" s="178"/>
      <c r="BH89" s="178"/>
      <c r="BI89" s="178"/>
      <c r="BJ89" s="178"/>
      <c r="BK89" s="178"/>
      <c r="BL89" s="178"/>
      <c r="BM89" s="178"/>
      <c r="BN89" s="178"/>
      <c r="BO89" s="178"/>
      <c r="BP89" s="178"/>
      <c r="BQ89" s="178"/>
      <c r="BR89" s="178"/>
      <c r="BS89" s="178"/>
      <c r="BT89" s="178"/>
      <c r="BU89" s="178"/>
      <c r="BV89" s="178"/>
      <c r="BW89" s="178"/>
      <c r="BX89" s="178"/>
      <c r="BY89" s="178"/>
      <c r="BZ89" s="178"/>
      <c r="CA89" s="178"/>
    </row>
    <row r="90" spans="1:79" ht="16.5" thickBot="1" x14ac:dyDescent="0.3">
      <c r="A90" s="176"/>
      <c r="B90" s="296"/>
      <c r="C90" s="434"/>
      <c r="D90" s="188"/>
      <c r="E90" s="253"/>
      <c r="F90" s="253"/>
      <c r="G90" s="253"/>
      <c r="H90" s="253"/>
      <c r="I90" s="253"/>
      <c r="J90" s="253"/>
      <c r="K90" s="253"/>
      <c r="L90" s="253"/>
      <c r="M90" s="253"/>
      <c r="N90" s="253"/>
      <c r="O90" s="253"/>
      <c r="P90" s="253"/>
      <c r="Q90" s="253"/>
      <c r="R90" s="253"/>
      <c r="S90" s="253"/>
      <c r="T90" s="253"/>
      <c r="U90" s="253"/>
      <c r="V90" s="253"/>
      <c r="W90" s="253"/>
      <c r="X90" s="253"/>
      <c r="Y90" s="253"/>
      <c r="Z90" s="253"/>
      <c r="AA90" s="253"/>
      <c r="AB90" s="253"/>
      <c r="AC90" s="253"/>
      <c r="AD90" s="253"/>
      <c r="AE90" s="253"/>
      <c r="AF90" s="253"/>
      <c r="AG90" s="253"/>
      <c r="AH90" s="253"/>
      <c r="AI90" s="253"/>
      <c r="AJ90" s="194" t="s">
        <v>28</v>
      </c>
      <c r="AK90" s="180">
        <f>AK87+AK88</f>
        <v>14</v>
      </c>
      <c r="AL90" s="271"/>
      <c r="AM90" s="209"/>
      <c r="AN90" s="209"/>
      <c r="AO90" s="209"/>
      <c r="AP90" s="209"/>
      <c r="AQ90" s="180"/>
      <c r="AR90" s="209"/>
      <c r="AS90" s="209"/>
      <c r="AT90" s="209"/>
      <c r="AU90" s="209"/>
      <c r="AV90" s="512"/>
      <c r="AW90" s="515"/>
      <c r="AX90" s="517"/>
      <c r="AY90" s="520"/>
      <c r="AZ90" s="520"/>
      <c r="BA90" s="520"/>
      <c r="BB90" s="520"/>
      <c r="BC90" s="520"/>
      <c r="BD90" s="520"/>
      <c r="BE90" s="270"/>
      <c r="BF90" s="507"/>
      <c r="BG90" s="178"/>
      <c r="BH90" s="178"/>
      <c r="BI90" s="178"/>
      <c r="BJ90" s="178"/>
      <c r="BK90" s="178"/>
      <c r="BL90" s="178"/>
      <c r="BM90" s="178"/>
      <c r="BN90" s="178"/>
      <c r="BO90" s="178"/>
      <c r="BP90" s="178"/>
      <c r="BQ90" s="178"/>
      <c r="BR90" s="178"/>
      <c r="BS90" s="178"/>
      <c r="BT90" s="178"/>
      <c r="BU90" s="178"/>
      <c r="BV90" s="178"/>
      <c r="BW90" s="178"/>
      <c r="BX90" s="178"/>
      <c r="BY90" s="178"/>
      <c r="BZ90" s="178"/>
      <c r="CA90" s="178"/>
    </row>
    <row r="91" spans="1:79" ht="17.25" thickTop="1" thickBot="1" x14ac:dyDescent="0.3">
      <c r="A91" s="315" t="s">
        <v>75</v>
      </c>
      <c r="B91" s="292">
        <v>32000</v>
      </c>
      <c r="C91" s="432">
        <f>B91/225</f>
        <v>142.22222222222223</v>
      </c>
      <c r="D91" s="181" t="s">
        <v>25</v>
      </c>
      <c r="E91" s="60">
        <v>7.5</v>
      </c>
      <c r="F91" s="60">
        <v>7.5</v>
      </c>
      <c r="G91" s="60">
        <v>7.5</v>
      </c>
      <c r="H91" s="60" t="s">
        <v>61</v>
      </c>
      <c r="I91" s="60">
        <v>7.5</v>
      </c>
      <c r="J91" s="60">
        <v>7.5</v>
      </c>
      <c r="K91" s="60">
        <v>7.5</v>
      </c>
      <c r="L91" s="60">
        <v>7.5</v>
      </c>
      <c r="M91" s="60">
        <v>7.5</v>
      </c>
      <c r="N91" s="60">
        <v>0</v>
      </c>
      <c r="O91" s="60"/>
      <c r="P91" s="60">
        <v>7.5</v>
      </c>
      <c r="Q91" s="60">
        <v>7.5</v>
      </c>
      <c r="R91" s="60">
        <v>7.5</v>
      </c>
      <c r="S91" s="60">
        <v>7.5</v>
      </c>
      <c r="T91" s="60">
        <v>7.5</v>
      </c>
      <c r="U91" s="60">
        <v>7.5</v>
      </c>
      <c r="V91" s="60" t="s">
        <v>61</v>
      </c>
      <c r="W91" s="60">
        <v>7.5</v>
      </c>
      <c r="X91" s="60">
        <v>7.5</v>
      </c>
      <c r="Y91" s="60">
        <v>7.5</v>
      </c>
      <c r="Z91" s="60">
        <v>7.5</v>
      </c>
      <c r="AA91" s="60">
        <v>7.5</v>
      </c>
      <c r="AB91" s="60">
        <v>7.5</v>
      </c>
      <c r="AC91" s="60" t="s">
        <v>61</v>
      </c>
      <c r="AD91" s="60">
        <v>7.5</v>
      </c>
      <c r="AE91" s="60">
        <v>7.5</v>
      </c>
      <c r="AF91" s="67">
        <v>7.5</v>
      </c>
      <c r="AG91" s="67">
        <v>7.5</v>
      </c>
      <c r="AH91" s="60">
        <v>7.5</v>
      </c>
      <c r="AI91" s="60"/>
      <c r="AJ91" s="179"/>
      <c r="AK91" s="179">
        <f>COUNTIF(E91:AI91,"&gt;0")</f>
        <v>25</v>
      </c>
      <c r="AL91" s="271"/>
      <c r="AM91" s="205">
        <f>SUM(E91:AI91)/7.5</f>
        <v>25</v>
      </c>
      <c r="AN91" s="205">
        <f>COUNTIF(E91:AI91,"B")</f>
        <v>0</v>
      </c>
      <c r="AO91" s="205">
        <f>COUNTIF(E91:AI91,"h")</f>
        <v>3</v>
      </c>
      <c r="AP91" s="205">
        <f>COUNTIF(E91:AI91,"ik")</f>
        <v>0</v>
      </c>
      <c r="AQ91" s="205">
        <f>COUNTIF(E91:AI91,"İZ")</f>
        <v>0</v>
      </c>
      <c r="AR91" s="205">
        <f>COUNTIF(E91:AI91,"R")</f>
        <v>0</v>
      </c>
      <c r="AS91" s="205">
        <f>COUNTIF(E91:AI91,"0")</f>
        <v>1</v>
      </c>
      <c r="AT91" s="205">
        <f>IF((AM91+AN91+AO91+AP91+AQ91)&gt;30,30,(AM91+AN91+AO91+AP91+AQ91))</f>
        <v>28</v>
      </c>
      <c r="AU91" s="205">
        <f>(AT91)*C91*7.5</f>
        <v>29866.666666666672</v>
      </c>
      <c r="AV91" s="511">
        <f t="shared" ref="AV91" si="186">IF(B92="CEMRE",SUM(AU91:AU93),0)</f>
        <v>0</v>
      </c>
      <c r="AW91" s="513">
        <f t="shared" ref="AW91" si="187">IF(B92="SEFİNE",SUM(AU91:AU93),0)</f>
        <v>29866.666666666672</v>
      </c>
      <c r="AX91" s="516">
        <f t="shared" ref="AX91" si="188">IF(B92="TERSAN",SUM(AU91:AU93),0)</f>
        <v>0</v>
      </c>
      <c r="AY91" s="518"/>
      <c r="AZ91" s="518">
        <v>16200</v>
      </c>
      <c r="BA91" s="518"/>
      <c r="BB91" s="518"/>
      <c r="BC91" s="518"/>
      <c r="BD91" s="518">
        <v>13667</v>
      </c>
      <c r="BE91" s="270"/>
      <c r="BF91" s="505">
        <f t="shared" ref="BF91" si="189">(AV91+AW91+AX91)-(AY91+AZ91+BA91)-(BB91+BC91)+BE91-(BD91)</f>
        <v>-0.33333333332848269</v>
      </c>
      <c r="BG91" s="178"/>
      <c r="BH91" s="178"/>
      <c r="BI91" s="178"/>
      <c r="BJ91" s="178"/>
      <c r="BK91" s="178"/>
      <c r="BL91" s="178"/>
      <c r="BM91" s="178"/>
      <c r="BN91" s="178"/>
      <c r="BO91" s="178"/>
      <c r="BP91" s="178"/>
      <c r="BQ91" s="178"/>
      <c r="BR91" s="178"/>
      <c r="BS91" s="178"/>
      <c r="BT91" s="178"/>
      <c r="BU91" s="178"/>
      <c r="BV91" s="178"/>
      <c r="BW91" s="178"/>
      <c r="BX91" s="178"/>
      <c r="BY91" s="178"/>
      <c r="BZ91" s="178"/>
      <c r="CA91" s="178"/>
    </row>
    <row r="92" spans="1:79" ht="16.5" thickTop="1" x14ac:dyDescent="0.25">
      <c r="A92" s="175"/>
      <c r="B92" s="292" t="s">
        <v>134</v>
      </c>
      <c r="C92" s="433"/>
      <c r="D92" s="211" t="s">
        <v>26</v>
      </c>
      <c r="E92" s="227"/>
      <c r="F92" s="227"/>
      <c r="G92" s="22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227"/>
      <c r="W92" s="227"/>
      <c r="X92" s="227"/>
      <c r="Y92" s="227"/>
      <c r="Z92" s="227"/>
      <c r="AA92" s="227"/>
      <c r="AB92" s="227"/>
      <c r="AC92" s="227"/>
      <c r="AD92" s="227"/>
      <c r="AE92" s="227"/>
      <c r="AF92" s="227"/>
      <c r="AG92" s="227"/>
      <c r="AH92" s="227"/>
      <c r="AI92" s="227"/>
      <c r="AJ92" s="192"/>
      <c r="AK92" s="179">
        <f>COUNTIF(E92:AI92,"&gt;7")</f>
        <v>0</v>
      </c>
      <c r="AL92" s="271"/>
      <c r="AM92" s="206">
        <f>SUM(E92:AI92)</f>
        <v>0</v>
      </c>
      <c r="AN92" s="206"/>
      <c r="AO92" s="206"/>
      <c r="AP92" s="206"/>
      <c r="AQ92" s="206"/>
      <c r="AR92" s="206"/>
      <c r="AS92" s="206"/>
      <c r="AT92" s="206">
        <f>AM92*1.5</f>
        <v>0</v>
      </c>
      <c r="AU92" s="206">
        <f>AM92*C91*1.5</f>
        <v>0</v>
      </c>
      <c r="AV92" s="511"/>
      <c r="AW92" s="514"/>
      <c r="AX92" s="516"/>
      <c r="AY92" s="519"/>
      <c r="AZ92" s="519"/>
      <c r="BA92" s="519"/>
      <c r="BB92" s="519"/>
      <c r="BC92" s="519"/>
      <c r="BD92" s="519"/>
      <c r="BE92" s="270"/>
      <c r="BF92" s="506"/>
      <c r="BG92" s="178"/>
      <c r="BH92" s="178"/>
      <c r="BI92" s="178"/>
      <c r="BJ92" s="178"/>
      <c r="BK92" s="178"/>
      <c r="BL92" s="178"/>
      <c r="BM92" s="178"/>
      <c r="BN92" s="178"/>
      <c r="BO92" s="178"/>
      <c r="BP92" s="178"/>
      <c r="BQ92" s="178"/>
      <c r="BR92" s="178"/>
      <c r="BS92" s="178"/>
      <c r="BT92" s="178"/>
      <c r="BU92" s="178"/>
      <c r="BV92" s="178"/>
      <c r="BW92" s="178"/>
      <c r="BX92" s="178"/>
      <c r="BY92" s="178"/>
      <c r="BZ92" s="178"/>
      <c r="CA92" s="178"/>
    </row>
    <row r="93" spans="1:79" x14ac:dyDescent="0.25">
      <c r="A93" s="175"/>
      <c r="C93" s="433"/>
      <c r="D93" s="212" t="s">
        <v>27</v>
      </c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30"/>
      <c r="S93" s="230"/>
      <c r="T93" s="230"/>
      <c r="U93" s="230"/>
      <c r="V93" s="230"/>
      <c r="W93" s="230"/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  <c r="AI93" s="230"/>
      <c r="AJ93" s="193"/>
      <c r="AK93" s="207"/>
      <c r="AL93" s="271"/>
      <c r="AM93" s="206">
        <f>SUM(E93:AI93)</f>
        <v>0</v>
      </c>
      <c r="AN93" s="208"/>
      <c r="AO93" s="208"/>
      <c r="AP93" s="208"/>
      <c r="AQ93" s="208"/>
      <c r="AR93" s="208"/>
      <c r="AS93" s="208"/>
      <c r="AT93" s="206">
        <f>AM93*2</f>
        <v>0</v>
      </c>
      <c r="AU93" s="208">
        <f>AM93*C91*2</f>
        <v>0</v>
      </c>
      <c r="AV93" s="511"/>
      <c r="AW93" s="514"/>
      <c r="AX93" s="516"/>
      <c r="AY93" s="519"/>
      <c r="AZ93" s="519"/>
      <c r="BA93" s="519"/>
      <c r="BB93" s="519"/>
      <c r="BC93" s="519"/>
      <c r="BD93" s="519"/>
      <c r="BE93" s="270"/>
      <c r="BF93" s="506"/>
      <c r="BG93" s="178"/>
      <c r="BH93" s="178"/>
      <c r="BI93" s="178"/>
      <c r="BJ93" s="178"/>
      <c r="BK93" s="178"/>
      <c r="BL93" s="178"/>
      <c r="BM93" s="178"/>
      <c r="BN93" s="178"/>
      <c r="BO93" s="178"/>
      <c r="BP93" s="178"/>
      <c r="BQ93" s="178"/>
      <c r="BR93" s="178"/>
      <c r="BS93" s="178"/>
      <c r="BT93" s="178"/>
      <c r="BU93" s="178"/>
      <c r="BV93" s="178"/>
      <c r="BW93" s="178"/>
      <c r="BX93" s="178"/>
      <c r="BY93" s="178"/>
      <c r="BZ93" s="178"/>
      <c r="CA93" s="178"/>
    </row>
    <row r="94" spans="1:79" ht="16.5" thickBot="1" x14ac:dyDescent="0.3">
      <c r="A94" s="176"/>
      <c r="C94" s="434"/>
      <c r="D94" s="182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253"/>
      <c r="AH94" s="253"/>
      <c r="AI94" s="253"/>
      <c r="AJ94" s="194" t="s">
        <v>28</v>
      </c>
      <c r="AK94" s="180">
        <f>AK91+AK92</f>
        <v>25</v>
      </c>
      <c r="AL94" s="271"/>
      <c r="AM94" s="209"/>
      <c r="AN94" s="209"/>
      <c r="AO94" s="209"/>
      <c r="AP94" s="209"/>
      <c r="AQ94" s="180"/>
      <c r="AR94" s="209"/>
      <c r="AS94" s="209"/>
      <c r="AT94" s="209"/>
      <c r="AU94" s="209"/>
      <c r="AV94" s="512"/>
      <c r="AW94" s="515"/>
      <c r="AX94" s="517"/>
      <c r="AY94" s="520"/>
      <c r="AZ94" s="520"/>
      <c r="BA94" s="520"/>
      <c r="BB94" s="520"/>
      <c r="BC94" s="520"/>
      <c r="BD94" s="520"/>
      <c r="BE94" s="270"/>
      <c r="BF94" s="507"/>
      <c r="BG94" s="178"/>
      <c r="BH94" s="178"/>
      <c r="BI94" s="178"/>
      <c r="BJ94" s="178"/>
      <c r="BK94" s="178"/>
      <c r="BL94" s="178"/>
      <c r="BM94" s="178"/>
      <c r="BN94" s="178"/>
      <c r="BO94" s="178"/>
      <c r="BP94" s="178"/>
      <c r="BQ94" s="178"/>
      <c r="BR94" s="178"/>
      <c r="BS94" s="178"/>
      <c r="BT94" s="178"/>
      <c r="BU94" s="178"/>
      <c r="BV94" s="178"/>
      <c r="BW94" s="178"/>
      <c r="BX94" s="178"/>
      <c r="BY94" s="178"/>
      <c r="BZ94" s="178"/>
      <c r="CA94" s="178"/>
    </row>
    <row r="95" spans="1:79" ht="17.25" thickTop="1" thickBot="1" x14ac:dyDescent="0.3">
      <c r="A95" s="174" t="s">
        <v>76</v>
      </c>
      <c r="B95" s="294">
        <v>40000</v>
      </c>
      <c r="C95" s="432">
        <f>B95/225</f>
        <v>177.77777777777777</v>
      </c>
      <c r="D95" s="181" t="s">
        <v>25</v>
      </c>
      <c r="E95" s="60">
        <v>7.5</v>
      </c>
      <c r="F95" s="60">
        <v>7.5</v>
      </c>
      <c r="G95" s="60">
        <v>7.5</v>
      </c>
      <c r="H95" s="60" t="s">
        <v>61</v>
      </c>
      <c r="I95" s="60">
        <v>7.5</v>
      </c>
      <c r="J95" s="60">
        <v>7.5</v>
      </c>
      <c r="K95" s="60">
        <v>7.5</v>
      </c>
      <c r="L95" s="60">
        <v>7.5</v>
      </c>
      <c r="M95" s="60">
        <v>7.5</v>
      </c>
      <c r="N95" s="60">
        <v>7.5</v>
      </c>
      <c r="O95" s="60" t="s">
        <v>61</v>
      </c>
      <c r="P95" s="254">
        <v>7.5</v>
      </c>
      <c r="Q95" s="254">
        <v>7.5</v>
      </c>
      <c r="R95" s="60">
        <v>7.5</v>
      </c>
      <c r="S95" s="60">
        <v>7.5</v>
      </c>
      <c r="T95" s="60">
        <v>7.5</v>
      </c>
      <c r="U95" s="60">
        <v>7.5</v>
      </c>
      <c r="V95" s="60" t="s">
        <v>61</v>
      </c>
      <c r="W95" s="60">
        <v>7.5</v>
      </c>
      <c r="X95" s="60">
        <v>7.5</v>
      </c>
      <c r="Y95" s="60">
        <v>7.5</v>
      </c>
      <c r="Z95" s="60">
        <v>7.5</v>
      </c>
      <c r="AA95" s="60">
        <v>7.5</v>
      </c>
      <c r="AB95" s="60">
        <v>7.5</v>
      </c>
      <c r="AC95" s="60" t="s">
        <v>61</v>
      </c>
      <c r="AD95" s="60">
        <v>7.5</v>
      </c>
      <c r="AE95" s="60">
        <v>7.5</v>
      </c>
      <c r="AF95" s="67">
        <v>7.5</v>
      </c>
      <c r="AG95" s="67">
        <v>7.5</v>
      </c>
      <c r="AH95" s="60">
        <v>7.5</v>
      </c>
      <c r="AI95" s="60"/>
      <c r="AJ95" s="179"/>
      <c r="AK95" s="179">
        <f>COUNTIF(E95:AI95,"&gt;0")</f>
        <v>26</v>
      </c>
      <c r="AL95" s="271"/>
      <c r="AM95" s="205">
        <f>SUM(E95:AI95)/7.5</f>
        <v>26</v>
      </c>
      <c r="AN95" s="205">
        <f>COUNTIF(E95:AI95,"B")</f>
        <v>0</v>
      </c>
      <c r="AO95" s="205">
        <f>COUNTIF(E95:AI95,"h")</f>
        <v>4</v>
      </c>
      <c r="AP95" s="205">
        <f>COUNTIF(E95:AI95,"ik")</f>
        <v>0</v>
      </c>
      <c r="AQ95" s="205">
        <f>COUNTIF(E95:AI95,"İZ")</f>
        <v>0</v>
      </c>
      <c r="AR95" s="205">
        <f>COUNTIF(E95:AI95,"R")</f>
        <v>0</v>
      </c>
      <c r="AS95" s="205">
        <f>COUNTIF(E95:AI95,"0")</f>
        <v>0</v>
      </c>
      <c r="AT95" s="205">
        <f>IF((AM95+AN95+AO95+AP95+AQ95)&gt;30,30,(AM95+AN95+AO95+AP95+AQ95))</f>
        <v>30</v>
      </c>
      <c r="AU95" s="205">
        <f>(AT95)*C95*7.5</f>
        <v>40000</v>
      </c>
      <c r="AV95" s="511">
        <f t="shared" ref="AV95" si="190">IF(B96="CEMRE",SUM(AU95:AU97),0)</f>
        <v>0</v>
      </c>
      <c r="AW95" s="513">
        <f t="shared" ref="AW95" si="191">IF(B96="SEFİNE",SUM(AU95:AU97),0)</f>
        <v>42000</v>
      </c>
      <c r="AX95" s="516">
        <f t="shared" ref="AX95" si="192">IF(B96="TERSAN",SUM(AU95:AU97),0)</f>
        <v>0</v>
      </c>
      <c r="AY95" s="518"/>
      <c r="AZ95" s="518">
        <v>19056</v>
      </c>
      <c r="BA95" s="518"/>
      <c r="BB95" s="518"/>
      <c r="BC95" s="518"/>
      <c r="BD95" s="518">
        <v>22944</v>
      </c>
      <c r="BE95" s="270"/>
      <c r="BF95" s="505">
        <f t="shared" ref="BF95" si="193">(AV95+AW95+AX95)-(AY95+AZ95+BA95)-(BB95+BC95)+BE95-(BD95)</f>
        <v>0</v>
      </c>
      <c r="BG95" s="178"/>
      <c r="BH95" s="178"/>
      <c r="BI95" s="178"/>
      <c r="BJ95" s="178"/>
      <c r="BK95" s="178"/>
      <c r="BL95" s="178"/>
      <c r="BM95" s="178"/>
      <c r="BN95" s="178"/>
      <c r="BO95" s="178"/>
      <c r="BP95" s="178"/>
      <c r="BQ95" s="178"/>
      <c r="BR95" s="178"/>
      <c r="BS95" s="178"/>
      <c r="BT95" s="178"/>
      <c r="BU95" s="178"/>
      <c r="BV95" s="178"/>
      <c r="BW95" s="178"/>
      <c r="BX95" s="178"/>
      <c r="BY95" s="178"/>
      <c r="BZ95" s="178"/>
      <c r="CA95" s="178"/>
    </row>
    <row r="96" spans="1:79" ht="16.5" thickTop="1" x14ac:dyDescent="0.25">
      <c r="A96" s="175"/>
      <c r="B96" s="292" t="s">
        <v>134</v>
      </c>
      <c r="C96" s="433"/>
      <c r="D96" s="211" t="s">
        <v>26</v>
      </c>
      <c r="E96" s="227">
        <v>2.5</v>
      </c>
      <c r="F96" s="227"/>
      <c r="G96" s="227"/>
      <c r="H96" s="227"/>
      <c r="I96" s="227"/>
      <c r="J96" s="227"/>
      <c r="K96" s="227"/>
      <c r="L96" s="227"/>
      <c r="M96" s="227"/>
      <c r="N96" s="230"/>
      <c r="O96" s="227"/>
      <c r="P96" s="237"/>
      <c r="Q96" s="237"/>
      <c r="R96" s="227"/>
      <c r="S96" s="227">
        <v>2.5</v>
      </c>
      <c r="T96" s="227"/>
      <c r="U96" s="227"/>
      <c r="V96" s="227"/>
      <c r="W96" s="227"/>
      <c r="X96" s="227"/>
      <c r="Y96" s="227">
        <v>2.5</v>
      </c>
      <c r="Z96" s="227"/>
      <c r="AA96" s="227"/>
      <c r="AB96" s="227"/>
      <c r="AC96" s="227"/>
      <c r="AD96" s="227"/>
      <c r="AE96" s="227"/>
      <c r="AF96" s="227"/>
      <c r="AG96" s="227"/>
      <c r="AH96" s="227"/>
      <c r="AI96" s="227"/>
      <c r="AJ96" s="192"/>
      <c r="AK96" s="179">
        <f>COUNTIF(E96:AI96,"&gt;7")</f>
        <v>0</v>
      </c>
      <c r="AL96" s="271"/>
      <c r="AM96" s="206">
        <f>SUM(E96:AI96)</f>
        <v>7.5</v>
      </c>
      <c r="AN96" s="206"/>
      <c r="AO96" s="206"/>
      <c r="AP96" s="206"/>
      <c r="AQ96" s="206"/>
      <c r="AR96" s="206"/>
      <c r="AS96" s="206"/>
      <c r="AT96" s="206">
        <f>AM96*1.5</f>
        <v>11.25</v>
      </c>
      <c r="AU96" s="206">
        <f>AM96*C95*1.5</f>
        <v>2000</v>
      </c>
      <c r="AV96" s="511"/>
      <c r="AW96" s="514"/>
      <c r="AX96" s="516"/>
      <c r="AY96" s="519"/>
      <c r="AZ96" s="519"/>
      <c r="BA96" s="519"/>
      <c r="BB96" s="519"/>
      <c r="BC96" s="519"/>
      <c r="BD96" s="519"/>
      <c r="BE96" s="270"/>
      <c r="BF96" s="506"/>
      <c r="BG96" s="178"/>
      <c r="BH96" s="178"/>
      <c r="BI96" s="178"/>
      <c r="BJ96" s="178"/>
      <c r="BK96" s="178"/>
      <c r="BL96" s="178"/>
      <c r="BM96" s="178"/>
      <c r="BN96" s="178"/>
      <c r="BO96" s="178"/>
      <c r="BP96" s="178"/>
      <c r="BQ96" s="178"/>
      <c r="BR96" s="178"/>
      <c r="BS96" s="178"/>
      <c r="BT96" s="178"/>
      <c r="BU96" s="178"/>
      <c r="BV96" s="178"/>
      <c r="BW96" s="178"/>
      <c r="BX96" s="178"/>
      <c r="BY96" s="178"/>
      <c r="BZ96" s="178"/>
      <c r="CA96" s="178"/>
    </row>
    <row r="97" spans="1:79" x14ac:dyDescent="0.25">
      <c r="A97" s="175"/>
      <c r="C97" s="433"/>
      <c r="D97" s="212" t="s">
        <v>27</v>
      </c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30"/>
      <c r="S97" s="230"/>
      <c r="T97" s="230"/>
      <c r="U97" s="230"/>
      <c r="V97" s="230"/>
      <c r="W97" s="231"/>
      <c r="X97" s="230"/>
      <c r="Y97" s="230"/>
      <c r="Z97" s="230"/>
      <c r="AA97" s="230"/>
      <c r="AB97" s="230"/>
      <c r="AC97" s="230"/>
      <c r="AD97" s="230"/>
      <c r="AE97" s="230"/>
      <c r="AF97" s="230"/>
      <c r="AG97" s="230"/>
      <c r="AH97" s="230"/>
      <c r="AI97" s="230"/>
      <c r="AJ97" s="193"/>
      <c r="AK97" s="207"/>
      <c r="AL97" s="271"/>
      <c r="AM97" s="206">
        <f>SUM(E97:AI97)</f>
        <v>0</v>
      </c>
      <c r="AN97" s="208"/>
      <c r="AO97" s="208"/>
      <c r="AP97" s="208"/>
      <c r="AQ97" s="208"/>
      <c r="AR97" s="208"/>
      <c r="AS97" s="208"/>
      <c r="AT97" s="206">
        <f>AM97*2</f>
        <v>0</v>
      </c>
      <c r="AU97" s="208">
        <f>AM97*C95*2</f>
        <v>0</v>
      </c>
      <c r="AV97" s="511"/>
      <c r="AW97" s="514"/>
      <c r="AX97" s="516"/>
      <c r="AY97" s="519"/>
      <c r="AZ97" s="519"/>
      <c r="BA97" s="519"/>
      <c r="BB97" s="519"/>
      <c r="BC97" s="519"/>
      <c r="BD97" s="519"/>
      <c r="BE97" s="270"/>
      <c r="BF97" s="506"/>
      <c r="BG97" s="178"/>
      <c r="BH97" s="178"/>
      <c r="BI97" s="178"/>
      <c r="BJ97" s="178"/>
      <c r="BK97" s="178"/>
      <c r="BL97" s="178"/>
      <c r="BM97" s="178"/>
      <c r="BN97" s="178"/>
      <c r="BO97" s="178"/>
      <c r="BP97" s="178"/>
      <c r="BQ97" s="178"/>
      <c r="BR97" s="178"/>
      <c r="BS97" s="178"/>
      <c r="BT97" s="178"/>
      <c r="BU97" s="178"/>
      <c r="BV97" s="178"/>
      <c r="BW97" s="178"/>
      <c r="BX97" s="178"/>
      <c r="BY97" s="178"/>
      <c r="BZ97" s="178"/>
      <c r="CA97" s="178"/>
    </row>
    <row r="98" spans="1:79" ht="16.5" thickBot="1" x14ac:dyDescent="0.3">
      <c r="A98" s="176"/>
      <c r="C98" s="434"/>
      <c r="D98" s="182"/>
      <c r="E98" s="253"/>
      <c r="F98" s="253"/>
      <c r="G98" s="253"/>
      <c r="H98" s="253"/>
      <c r="I98" s="253"/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253"/>
      <c r="Z98" s="253"/>
      <c r="AA98" s="253"/>
      <c r="AB98" s="253"/>
      <c r="AC98" s="253"/>
      <c r="AD98" s="253"/>
      <c r="AE98" s="253"/>
      <c r="AF98" s="253"/>
      <c r="AG98" s="253"/>
      <c r="AH98" s="253"/>
      <c r="AI98" s="253"/>
      <c r="AJ98" s="194" t="s">
        <v>28</v>
      </c>
      <c r="AK98" s="180">
        <f>AK95+AK96</f>
        <v>26</v>
      </c>
      <c r="AL98" s="271"/>
      <c r="AM98" s="209"/>
      <c r="AN98" s="209"/>
      <c r="AO98" s="209"/>
      <c r="AP98" s="209"/>
      <c r="AQ98" s="180"/>
      <c r="AR98" s="209"/>
      <c r="AS98" s="209"/>
      <c r="AT98" s="209"/>
      <c r="AU98" s="209"/>
      <c r="AV98" s="512"/>
      <c r="AW98" s="515"/>
      <c r="AX98" s="517"/>
      <c r="AY98" s="520"/>
      <c r="AZ98" s="520"/>
      <c r="BA98" s="520"/>
      <c r="BB98" s="520"/>
      <c r="BC98" s="520"/>
      <c r="BD98" s="520"/>
      <c r="BE98" s="270"/>
      <c r="BF98" s="507"/>
      <c r="BG98" s="178"/>
      <c r="BH98" s="178"/>
      <c r="BI98" s="178"/>
      <c r="BJ98" s="178"/>
      <c r="BK98" s="178"/>
      <c r="BL98" s="178"/>
      <c r="BM98" s="178"/>
      <c r="BN98" s="178"/>
      <c r="BO98" s="178"/>
      <c r="BP98" s="178"/>
      <c r="BQ98" s="178"/>
      <c r="BR98" s="178"/>
      <c r="BS98" s="178"/>
      <c r="BT98" s="178"/>
      <c r="BU98" s="178"/>
      <c r="BV98" s="178"/>
      <c r="BW98" s="178"/>
      <c r="BX98" s="178"/>
      <c r="BY98" s="178"/>
      <c r="BZ98" s="178"/>
      <c r="CA98" s="178"/>
    </row>
    <row r="99" spans="1:79" ht="17.25" thickTop="1" thickBot="1" x14ac:dyDescent="0.3">
      <c r="A99" s="315" t="s">
        <v>77</v>
      </c>
      <c r="B99" s="294">
        <v>42000</v>
      </c>
      <c r="C99" s="432">
        <f>B99/225</f>
        <v>186.66666666666666</v>
      </c>
      <c r="D99" s="181" t="s">
        <v>25</v>
      </c>
      <c r="E99" s="60">
        <v>7.5</v>
      </c>
      <c r="F99" s="60">
        <v>7.5</v>
      </c>
      <c r="G99" s="60">
        <v>7.5</v>
      </c>
      <c r="H99" s="137" t="s">
        <v>61</v>
      </c>
      <c r="I99" s="137">
        <v>7.5</v>
      </c>
      <c r="J99" s="137">
        <v>7.5</v>
      </c>
      <c r="K99" s="137">
        <v>7.5</v>
      </c>
      <c r="L99" s="137">
        <v>7.5</v>
      </c>
      <c r="M99" s="137">
        <v>7.5</v>
      </c>
      <c r="N99" s="137">
        <v>0</v>
      </c>
      <c r="O99" s="137" t="s">
        <v>61</v>
      </c>
      <c r="P99" s="137">
        <v>7.5</v>
      </c>
      <c r="Q99" s="137">
        <v>7.5</v>
      </c>
      <c r="R99" s="137">
        <v>7.5</v>
      </c>
      <c r="S99" s="137">
        <v>7.5</v>
      </c>
      <c r="T99" s="101">
        <v>7.5</v>
      </c>
      <c r="U99" s="101">
        <v>7.5</v>
      </c>
      <c r="V99" s="101" t="s">
        <v>61</v>
      </c>
      <c r="W99" s="101">
        <v>7.5</v>
      </c>
      <c r="X99" s="101">
        <v>7.5</v>
      </c>
      <c r="Y99" s="101">
        <v>7.5</v>
      </c>
      <c r="Z99" s="101">
        <v>7.5</v>
      </c>
      <c r="AA99" s="101">
        <v>7.5</v>
      </c>
      <c r="AB99" s="101">
        <v>7.5</v>
      </c>
      <c r="AC99" s="101" t="s">
        <v>61</v>
      </c>
      <c r="AD99" s="101">
        <v>7.5</v>
      </c>
      <c r="AE99" s="101">
        <v>7.5</v>
      </c>
      <c r="AF99" s="95">
        <v>7.5</v>
      </c>
      <c r="AG99" s="95">
        <v>7.5</v>
      </c>
      <c r="AH99" s="101">
        <v>7.5</v>
      </c>
      <c r="AI99" s="101"/>
      <c r="AJ99" s="179"/>
      <c r="AK99" s="179">
        <f>COUNTIF(E99:AI99,"&gt;0")</f>
        <v>25</v>
      </c>
      <c r="AL99" s="508"/>
      <c r="AM99" s="205">
        <f>SUM(E99:AI99)/7.5</f>
        <v>25</v>
      </c>
      <c r="AN99" s="205">
        <f>COUNTIF(E99:AI99,"B")</f>
        <v>0</v>
      </c>
      <c r="AO99" s="205">
        <f>COUNTIF(E99:AI99,"h")</f>
        <v>4</v>
      </c>
      <c r="AP99" s="205">
        <f>COUNTIF(E99:AI99,"ik")</f>
        <v>0</v>
      </c>
      <c r="AQ99" s="205">
        <f>COUNTIF(E99:AI99,"İZ")</f>
        <v>0</v>
      </c>
      <c r="AR99" s="205">
        <f>COUNTIF(E99:AI99,"R")</f>
        <v>0</v>
      </c>
      <c r="AS99" s="205">
        <f>COUNTIF(E99:AI99,"0")</f>
        <v>1</v>
      </c>
      <c r="AT99" s="205">
        <f>IF((AM99+AN99+AO99+AP99+AQ99)&gt;30,30,(AM99+AN99+AO99+AP99+AQ99))</f>
        <v>29</v>
      </c>
      <c r="AU99" s="205">
        <f>(AT99)*C99*7.5</f>
        <v>40600</v>
      </c>
      <c r="AV99" s="511">
        <f t="shared" ref="AV99" si="194">IF(B100="CEMRE",SUM(AU99:AU101),0)</f>
        <v>0</v>
      </c>
      <c r="AW99" s="513">
        <f t="shared" ref="AW99" si="195">IF(B100="SEFİNE",SUM(AU99:AU101),0)</f>
        <v>40600</v>
      </c>
      <c r="AX99" s="516">
        <f t="shared" ref="AX99" si="196">IF(B100="TERSAN",SUM(AU99:AU101),0)</f>
        <v>0</v>
      </c>
      <c r="AY99" s="518"/>
      <c r="AZ99" s="518">
        <v>15600</v>
      </c>
      <c r="BA99" s="518"/>
      <c r="BB99" s="518"/>
      <c r="BC99" s="518"/>
      <c r="BD99" s="518">
        <v>25000</v>
      </c>
      <c r="BE99" s="502"/>
      <c r="BF99" s="505">
        <f t="shared" ref="BF99" si="197">(AV99+AW99+AX99)-(AY99+AZ99+BA99)-(BB99+BC99)+BE99-(BD99)</f>
        <v>0</v>
      </c>
      <c r="BG99" s="178"/>
      <c r="BH99" s="178"/>
      <c r="BI99" s="178"/>
      <c r="BJ99" s="178"/>
      <c r="BK99" s="178"/>
      <c r="BL99" s="178"/>
      <c r="BM99" s="178"/>
      <c r="BN99" s="178"/>
      <c r="BO99" s="178"/>
      <c r="BP99" s="178"/>
      <c r="BQ99" s="178"/>
      <c r="BR99" s="178"/>
      <c r="BS99" s="178"/>
      <c r="BT99" s="178"/>
      <c r="BU99" s="178"/>
      <c r="BV99" s="178"/>
      <c r="BW99" s="178"/>
      <c r="BX99" s="178"/>
      <c r="BY99" s="178"/>
      <c r="BZ99" s="178"/>
      <c r="CA99" s="178"/>
    </row>
    <row r="100" spans="1:79" ht="16.5" thickTop="1" x14ac:dyDescent="0.25">
      <c r="A100" s="175"/>
      <c r="B100" s="292" t="s">
        <v>134</v>
      </c>
      <c r="C100" s="433"/>
      <c r="D100" s="211" t="s">
        <v>26</v>
      </c>
      <c r="E100" s="227"/>
      <c r="F100" s="255"/>
      <c r="G100" s="255"/>
      <c r="H100" s="255"/>
      <c r="I100" s="231"/>
      <c r="J100" s="255"/>
      <c r="K100" s="255"/>
      <c r="L100" s="255"/>
      <c r="M100" s="255"/>
      <c r="N100" s="255"/>
      <c r="O100" s="255"/>
      <c r="P100" s="255"/>
      <c r="Q100" s="255"/>
      <c r="R100" s="255"/>
      <c r="S100" s="255"/>
      <c r="T100" s="227"/>
      <c r="U100" s="227"/>
      <c r="V100" s="227"/>
      <c r="W100" s="227"/>
      <c r="X100" s="227"/>
      <c r="Y100" s="227"/>
      <c r="Z100" s="227"/>
      <c r="AA100" s="227"/>
      <c r="AB100" s="227"/>
      <c r="AC100" s="227"/>
      <c r="AD100" s="227"/>
      <c r="AE100" s="227"/>
      <c r="AF100" s="227"/>
      <c r="AG100" s="228"/>
      <c r="AH100" s="227"/>
      <c r="AI100" s="227"/>
      <c r="AJ100" s="192"/>
      <c r="AK100" s="179">
        <f>COUNTIF(E100:AI100,"&gt;7")</f>
        <v>0</v>
      </c>
      <c r="AL100" s="509"/>
      <c r="AM100" s="206">
        <f>SUM(E100:AI100)</f>
        <v>0</v>
      </c>
      <c r="AN100" s="206"/>
      <c r="AO100" s="206"/>
      <c r="AP100" s="206"/>
      <c r="AQ100" s="206"/>
      <c r="AR100" s="206"/>
      <c r="AS100" s="206"/>
      <c r="AT100" s="206">
        <f>AM100*1.5</f>
        <v>0</v>
      </c>
      <c r="AU100" s="206">
        <f>AM100*C99*1.5</f>
        <v>0</v>
      </c>
      <c r="AV100" s="511"/>
      <c r="AW100" s="514"/>
      <c r="AX100" s="516"/>
      <c r="AY100" s="519"/>
      <c r="AZ100" s="519"/>
      <c r="BA100" s="519"/>
      <c r="BB100" s="519"/>
      <c r="BC100" s="519"/>
      <c r="BD100" s="519"/>
      <c r="BE100" s="503"/>
      <c r="BF100" s="506"/>
      <c r="BG100" s="178"/>
      <c r="BH100" s="178"/>
      <c r="BI100" s="178"/>
      <c r="BJ100" s="178"/>
      <c r="BK100" s="178"/>
      <c r="BL100" s="178"/>
      <c r="BM100" s="178"/>
      <c r="BN100" s="178"/>
      <c r="BO100" s="178"/>
      <c r="BP100" s="178"/>
      <c r="BQ100" s="178"/>
      <c r="BR100" s="178"/>
      <c r="BS100" s="178"/>
      <c r="BT100" s="178"/>
      <c r="BU100" s="178"/>
      <c r="BV100" s="178"/>
      <c r="BW100" s="178"/>
      <c r="BX100" s="178"/>
      <c r="BY100" s="178"/>
      <c r="BZ100" s="178"/>
      <c r="CA100" s="178"/>
    </row>
    <row r="101" spans="1:79" x14ac:dyDescent="0.25">
      <c r="A101" s="175"/>
      <c r="C101" s="433"/>
      <c r="D101" s="212" t="s">
        <v>27</v>
      </c>
      <c r="E101" s="230"/>
      <c r="F101" s="255"/>
      <c r="G101" s="255"/>
      <c r="H101" s="255"/>
      <c r="I101" s="255"/>
      <c r="J101" s="255"/>
      <c r="K101" s="255"/>
      <c r="L101" s="255"/>
      <c r="M101" s="255"/>
      <c r="N101" s="255"/>
      <c r="O101" s="255"/>
      <c r="P101" s="255"/>
      <c r="Q101" s="255"/>
      <c r="R101" s="255"/>
      <c r="S101" s="255"/>
      <c r="T101" s="230"/>
      <c r="U101" s="230"/>
      <c r="V101" s="230"/>
      <c r="W101" s="230"/>
      <c r="X101" s="230"/>
      <c r="Y101" s="230"/>
      <c r="Z101" s="230"/>
      <c r="AA101" s="230"/>
      <c r="AB101" s="230"/>
      <c r="AC101" s="230"/>
      <c r="AD101" s="230"/>
      <c r="AE101" s="230"/>
      <c r="AF101" s="230"/>
      <c r="AG101" s="232"/>
      <c r="AH101" s="230"/>
      <c r="AI101" s="230"/>
      <c r="AJ101" s="193"/>
      <c r="AK101" s="207"/>
      <c r="AL101" s="509"/>
      <c r="AM101" s="206">
        <f>SUM(E101:AI101)</f>
        <v>0</v>
      </c>
      <c r="AN101" s="208"/>
      <c r="AO101" s="208"/>
      <c r="AP101" s="208"/>
      <c r="AQ101" s="208"/>
      <c r="AR101" s="208"/>
      <c r="AS101" s="208"/>
      <c r="AT101" s="206">
        <f>AM101*2</f>
        <v>0</v>
      </c>
      <c r="AU101" s="208">
        <f>AM101*C99*2</f>
        <v>0</v>
      </c>
      <c r="AV101" s="511"/>
      <c r="AW101" s="514"/>
      <c r="AX101" s="516"/>
      <c r="AY101" s="519"/>
      <c r="AZ101" s="519"/>
      <c r="BA101" s="519"/>
      <c r="BB101" s="519"/>
      <c r="BC101" s="519"/>
      <c r="BD101" s="519"/>
      <c r="BE101" s="503"/>
      <c r="BF101" s="506"/>
      <c r="BG101" s="178"/>
      <c r="BH101" s="178"/>
      <c r="BI101" s="178"/>
      <c r="BJ101" s="178"/>
      <c r="BK101" s="178"/>
      <c r="BL101" s="178"/>
      <c r="BM101" s="178"/>
      <c r="BN101" s="178"/>
      <c r="BO101" s="178"/>
      <c r="BP101" s="178"/>
      <c r="BQ101" s="178"/>
      <c r="BR101" s="178"/>
      <c r="BS101" s="178"/>
      <c r="BT101" s="178"/>
      <c r="BU101" s="178"/>
      <c r="BV101" s="178"/>
      <c r="BW101" s="178"/>
      <c r="BX101" s="178"/>
      <c r="BY101" s="178"/>
      <c r="BZ101" s="178"/>
      <c r="CA101" s="178"/>
    </row>
    <row r="102" spans="1:79" ht="16.5" thickBot="1" x14ac:dyDescent="0.3">
      <c r="A102" s="176"/>
      <c r="B102" s="296"/>
      <c r="C102" s="434"/>
      <c r="D102" s="182"/>
      <c r="E102" s="63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194" t="s">
        <v>28</v>
      </c>
      <c r="AK102" s="180">
        <f>AK99+AK100</f>
        <v>25</v>
      </c>
      <c r="AL102" s="510"/>
      <c r="AM102" s="209"/>
      <c r="AN102" s="209"/>
      <c r="AO102" s="209"/>
      <c r="AP102" s="209"/>
      <c r="AQ102" s="180"/>
      <c r="AR102" s="209"/>
      <c r="AS102" s="209"/>
      <c r="AT102" s="209"/>
      <c r="AU102" s="209"/>
      <c r="AV102" s="512"/>
      <c r="AW102" s="515"/>
      <c r="AX102" s="517"/>
      <c r="AY102" s="520"/>
      <c r="AZ102" s="520"/>
      <c r="BA102" s="520"/>
      <c r="BB102" s="520"/>
      <c r="BC102" s="520"/>
      <c r="BD102" s="520"/>
      <c r="BE102" s="504"/>
      <c r="BF102" s="507"/>
      <c r="BG102" s="178"/>
      <c r="BH102" s="178"/>
      <c r="BI102" s="178"/>
      <c r="BJ102" s="178"/>
      <c r="BK102" s="178"/>
      <c r="BL102" s="178"/>
      <c r="BM102" s="178"/>
      <c r="BN102" s="178"/>
      <c r="BO102" s="178"/>
      <c r="BP102" s="178"/>
      <c r="BQ102" s="178"/>
      <c r="BR102" s="178"/>
      <c r="BS102" s="178"/>
      <c r="BT102" s="178"/>
      <c r="BU102" s="178"/>
      <c r="BV102" s="178"/>
      <c r="BW102" s="178"/>
      <c r="BX102" s="178"/>
      <c r="BY102" s="178"/>
      <c r="BZ102" s="178"/>
      <c r="CA102" s="178"/>
    </row>
    <row r="103" spans="1:79" ht="17.25" thickTop="1" thickBot="1" x14ac:dyDescent="0.3">
      <c r="A103" s="174" t="s">
        <v>78</v>
      </c>
      <c r="B103" s="292">
        <v>28000</v>
      </c>
      <c r="C103" s="432">
        <f>B103/225</f>
        <v>124.44444444444444</v>
      </c>
      <c r="D103" s="181" t="s">
        <v>25</v>
      </c>
      <c r="E103" s="60">
        <v>7.5</v>
      </c>
      <c r="F103" s="60">
        <v>7.5</v>
      </c>
      <c r="G103" s="60">
        <v>7.5</v>
      </c>
      <c r="H103" s="137" t="s">
        <v>61</v>
      </c>
      <c r="I103" s="137">
        <v>7.5</v>
      </c>
      <c r="J103" s="137">
        <v>0</v>
      </c>
      <c r="K103" s="137">
        <v>0</v>
      </c>
      <c r="L103" s="137">
        <v>7.5</v>
      </c>
      <c r="M103" s="137">
        <v>7.5</v>
      </c>
      <c r="N103" s="137">
        <v>7.5</v>
      </c>
      <c r="O103" s="137">
        <v>0</v>
      </c>
      <c r="P103" s="137">
        <v>0</v>
      </c>
      <c r="Q103" s="137">
        <v>7.5</v>
      </c>
      <c r="R103" s="137">
        <v>7.5</v>
      </c>
      <c r="S103" s="137">
        <v>7.5</v>
      </c>
      <c r="T103" s="60">
        <v>7.5</v>
      </c>
      <c r="U103" s="60">
        <v>7.5</v>
      </c>
      <c r="V103" s="60">
        <v>0</v>
      </c>
      <c r="W103" s="22">
        <v>0</v>
      </c>
      <c r="X103" s="60">
        <v>0</v>
      </c>
      <c r="Y103" s="60">
        <v>0</v>
      </c>
      <c r="Z103" s="60">
        <v>7.5</v>
      </c>
      <c r="AA103" s="60">
        <v>0</v>
      </c>
      <c r="AB103" s="60">
        <v>0</v>
      </c>
      <c r="AC103" s="60">
        <v>0</v>
      </c>
      <c r="AD103" s="60">
        <v>7.5</v>
      </c>
      <c r="AE103" s="60">
        <v>7.5</v>
      </c>
      <c r="AF103" s="67">
        <v>0</v>
      </c>
      <c r="AG103" s="60">
        <v>7.5</v>
      </c>
      <c r="AH103" s="60">
        <v>7.5</v>
      </c>
      <c r="AI103" s="60"/>
      <c r="AJ103" s="179"/>
      <c r="AK103" s="179">
        <f>COUNTIF(E103:AI103,"&gt;0")</f>
        <v>17</v>
      </c>
      <c r="AL103" s="508"/>
      <c r="AM103" s="205">
        <f>SUM(E103:AI103)/7.5</f>
        <v>17</v>
      </c>
      <c r="AN103" s="205">
        <f>COUNTIF(E103:AI103,"B")</f>
        <v>0</v>
      </c>
      <c r="AO103" s="205">
        <f>COUNTIF(E103:AI103,"h")</f>
        <v>1</v>
      </c>
      <c r="AP103" s="205">
        <f>COUNTIF(E103:AI103,"ik")</f>
        <v>0</v>
      </c>
      <c r="AQ103" s="205">
        <f>COUNTIF(E103:AI103,"İZ")</f>
        <v>0</v>
      </c>
      <c r="AR103" s="205">
        <f>COUNTIF(E103:AI103,"R")</f>
        <v>0</v>
      </c>
      <c r="AS103" s="205">
        <f>COUNTIF(E103:AI103,"0")</f>
        <v>12</v>
      </c>
      <c r="AT103" s="205">
        <f>IF((AM103+AN103+AO103+AP103+AQ103)&gt;30,30,(AM103+AN103+AO103+AP103+AQ103))</f>
        <v>18</v>
      </c>
      <c r="AU103" s="205">
        <f>(AT103)*C103*7.5</f>
        <v>16800</v>
      </c>
      <c r="AV103" s="511">
        <f t="shared" ref="AV103" si="198">IF(B104="CEMRE",SUM(AU103:AU105),0)</f>
        <v>0</v>
      </c>
      <c r="AW103" s="513">
        <f t="shared" ref="AW103" si="199">IF(B104="SEFİNE",SUM(AU103:AU105),0)</f>
        <v>17733.333333333332</v>
      </c>
      <c r="AX103" s="516">
        <f t="shared" ref="AX103" si="200">IF(B104="TERSAN",SUM(AU103:AU105),0)</f>
        <v>0</v>
      </c>
      <c r="AY103" s="518"/>
      <c r="AZ103" s="518">
        <v>11400</v>
      </c>
      <c r="BA103" s="518"/>
      <c r="BB103" s="518"/>
      <c r="BC103" s="518">
        <v>1000</v>
      </c>
      <c r="BD103" s="518">
        <v>5333</v>
      </c>
      <c r="BE103" s="502"/>
      <c r="BF103" s="505">
        <f t="shared" ref="BF103" si="201">(AV103+AW103+AX103)-(AY103+AZ103+BA103)-(BB103+BC103)+BE103-(BD103)</f>
        <v>0.33333333333212067</v>
      </c>
      <c r="BG103" s="178"/>
      <c r="BH103" s="178"/>
      <c r="BI103" s="178"/>
      <c r="BJ103" s="178"/>
      <c r="BK103" s="178"/>
      <c r="BL103" s="178"/>
      <c r="BM103" s="178"/>
      <c r="BN103" s="178"/>
      <c r="BO103" s="178"/>
      <c r="BP103" s="178"/>
      <c r="BQ103" s="178"/>
      <c r="BR103" s="178"/>
      <c r="BS103" s="178"/>
      <c r="BT103" s="178"/>
      <c r="BU103" s="178"/>
      <c r="BV103" s="178"/>
      <c r="BW103" s="178"/>
      <c r="BX103" s="178"/>
      <c r="BY103" s="178"/>
      <c r="BZ103" s="178"/>
      <c r="CA103" s="178"/>
    </row>
    <row r="104" spans="1:79" ht="16.5" thickTop="1" x14ac:dyDescent="0.25">
      <c r="A104" s="175"/>
      <c r="B104" s="292" t="s">
        <v>134</v>
      </c>
      <c r="C104" s="433"/>
      <c r="D104" s="211" t="s">
        <v>26</v>
      </c>
      <c r="E104" s="227">
        <v>2.5</v>
      </c>
      <c r="F104" s="255"/>
      <c r="G104" s="255"/>
      <c r="H104" s="255"/>
      <c r="I104" s="231"/>
      <c r="J104" s="255"/>
      <c r="K104" s="255"/>
      <c r="L104" s="255"/>
      <c r="M104" s="241">
        <v>2.5</v>
      </c>
      <c r="N104" s="255"/>
      <c r="O104" s="255"/>
      <c r="P104" s="255"/>
      <c r="Q104" s="255"/>
      <c r="R104" s="255"/>
      <c r="S104" s="255"/>
      <c r="T104" s="227"/>
      <c r="U104" s="227"/>
      <c r="V104" s="227"/>
      <c r="W104" s="227"/>
      <c r="X104" s="227"/>
      <c r="Y104" s="227"/>
      <c r="Z104" s="227"/>
      <c r="AA104" s="227"/>
      <c r="AB104" s="227"/>
      <c r="AC104" s="227"/>
      <c r="AD104" s="227"/>
      <c r="AE104" s="227"/>
      <c r="AF104" s="227"/>
      <c r="AG104" s="228"/>
      <c r="AH104" s="227"/>
      <c r="AI104" s="227"/>
      <c r="AJ104" s="192"/>
      <c r="AK104" s="179">
        <f>COUNTIF(E104:AI104,"&gt;7")</f>
        <v>0</v>
      </c>
      <c r="AL104" s="509"/>
      <c r="AM104" s="206">
        <f>SUM(E104:AI104)</f>
        <v>5</v>
      </c>
      <c r="AN104" s="206"/>
      <c r="AO104" s="206"/>
      <c r="AP104" s="206"/>
      <c r="AQ104" s="206"/>
      <c r="AR104" s="206"/>
      <c r="AS104" s="206"/>
      <c r="AT104" s="206">
        <f>AM104*1.5</f>
        <v>7.5</v>
      </c>
      <c r="AU104" s="206">
        <f>AM104*C103*1.5</f>
        <v>933.33333333333326</v>
      </c>
      <c r="AV104" s="511"/>
      <c r="AW104" s="514"/>
      <c r="AX104" s="516"/>
      <c r="AY104" s="519"/>
      <c r="AZ104" s="519"/>
      <c r="BA104" s="519"/>
      <c r="BB104" s="519"/>
      <c r="BC104" s="519"/>
      <c r="BD104" s="519"/>
      <c r="BE104" s="503"/>
      <c r="BF104" s="506"/>
      <c r="BG104" s="178"/>
      <c r="BH104" s="178"/>
      <c r="BI104" s="178"/>
      <c r="BJ104" s="178"/>
      <c r="BK104" s="178"/>
      <c r="BL104" s="178"/>
      <c r="BM104" s="178"/>
      <c r="BN104" s="178"/>
      <c r="BO104" s="178"/>
      <c r="BP104" s="178"/>
      <c r="BQ104" s="178"/>
      <c r="BR104" s="178"/>
      <c r="BS104" s="178"/>
      <c r="BT104" s="178"/>
      <c r="BU104" s="178"/>
      <c r="BV104" s="178"/>
      <c r="BW104" s="178"/>
      <c r="BX104" s="178"/>
      <c r="BY104" s="178"/>
      <c r="BZ104" s="178"/>
      <c r="CA104" s="178"/>
    </row>
    <row r="105" spans="1:79" x14ac:dyDescent="0.25">
      <c r="A105" s="175"/>
      <c r="C105" s="433"/>
      <c r="D105" s="212" t="s">
        <v>27</v>
      </c>
      <c r="E105" s="230"/>
      <c r="F105" s="255"/>
      <c r="G105" s="255"/>
      <c r="H105" s="255"/>
      <c r="I105" s="255"/>
      <c r="J105" s="255"/>
      <c r="K105" s="255"/>
      <c r="L105" s="255"/>
      <c r="M105" s="255"/>
      <c r="N105" s="255"/>
      <c r="O105" s="255"/>
      <c r="P105" s="255"/>
      <c r="Q105" s="255"/>
      <c r="R105" s="255"/>
      <c r="S105" s="255"/>
      <c r="T105" s="230"/>
      <c r="U105" s="230"/>
      <c r="V105" s="230"/>
      <c r="W105" s="231"/>
      <c r="X105" s="230"/>
      <c r="Y105" s="230"/>
      <c r="Z105" s="230"/>
      <c r="AA105" s="230"/>
      <c r="AB105" s="230"/>
      <c r="AC105" s="230"/>
      <c r="AD105" s="230"/>
      <c r="AE105" s="230"/>
      <c r="AF105" s="230"/>
      <c r="AG105" s="232"/>
      <c r="AH105" s="230"/>
      <c r="AI105" s="230"/>
      <c r="AJ105" s="193"/>
      <c r="AK105" s="207"/>
      <c r="AL105" s="509"/>
      <c r="AM105" s="206">
        <f>SUM(E105:AI105)</f>
        <v>0</v>
      </c>
      <c r="AN105" s="208"/>
      <c r="AO105" s="208"/>
      <c r="AP105" s="208"/>
      <c r="AQ105" s="208"/>
      <c r="AR105" s="208"/>
      <c r="AS105" s="208"/>
      <c r="AT105" s="206">
        <f>AM105*2</f>
        <v>0</v>
      </c>
      <c r="AU105" s="208">
        <f>AM105*C103*2</f>
        <v>0</v>
      </c>
      <c r="AV105" s="511"/>
      <c r="AW105" s="514"/>
      <c r="AX105" s="516"/>
      <c r="AY105" s="519"/>
      <c r="AZ105" s="519"/>
      <c r="BA105" s="519"/>
      <c r="BB105" s="519"/>
      <c r="BC105" s="519"/>
      <c r="BD105" s="519"/>
      <c r="BE105" s="503"/>
      <c r="BF105" s="506"/>
      <c r="BG105" s="178"/>
      <c r="BH105" s="178"/>
      <c r="BI105" s="178"/>
      <c r="BJ105" s="178"/>
      <c r="BK105" s="178"/>
      <c r="BL105" s="178"/>
      <c r="BM105" s="178"/>
      <c r="BN105" s="178"/>
      <c r="BO105" s="178"/>
      <c r="BP105" s="178"/>
      <c r="BQ105" s="178"/>
      <c r="BR105" s="178"/>
      <c r="BS105" s="178"/>
      <c r="BT105" s="178"/>
      <c r="BU105" s="178"/>
      <c r="BV105" s="178"/>
      <c r="BW105" s="178"/>
      <c r="BX105" s="178"/>
      <c r="BY105" s="178"/>
      <c r="BZ105" s="178"/>
      <c r="CA105" s="178"/>
    </row>
    <row r="106" spans="1:79" ht="16.5" thickBot="1" x14ac:dyDescent="0.3">
      <c r="A106" s="176"/>
      <c r="B106" s="296"/>
      <c r="C106" s="434"/>
      <c r="D106" s="182"/>
      <c r="E106" s="63"/>
      <c r="F106" s="256"/>
      <c r="G106" s="256"/>
      <c r="H106" s="256"/>
      <c r="I106" s="256"/>
      <c r="J106" s="256"/>
      <c r="K106" s="256"/>
      <c r="L106" s="256"/>
      <c r="M106" s="256"/>
      <c r="N106" s="256"/>
      <c r="O106" s="256"/>
      <c r="P106" s="256"/>
      <c r="Q106" s="256"/>
      <c r="R106" s="256"/>
      <c r="S106" s="256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194" t="s">
        <v>28</v>
      </c>
      <c r="AK106" s="180">
        <f>AK103+AK104</f>
        <v>17</v>
      </c>
      <c r="AL106" s="510"/>
      <c r="AM106" s="209"/>
      <c r="AN106" s="209"/>
      <c r="AO106" s="209"/>
      <c r="AP106" s="209"/>
      <c r="AQ106" s="180"/>
      <c r="AR106" s="209"/>
      <c r="AS106" s="209"/>
      <c r="AT106" s="209"/>
      <c r="AU106" s="209"/>
      <c r="AV106" s="512"/>
      <c r="AW106" s="515"/>
      <c r="AX106" s="517"/>
      <c r="AY106" s="520"/>
      <c r="AZ106" s="520"/>
      <c r="BA106" s="520"/>
      <c r="BB106" s="520"/>
      <c r="BC106" s="520"/>
      <c r="BD106" s="520"/>
      <c r="BE106" s="504"/>
      <c r="BF106" s="507"/>
      <c r="BG106" s="178"/>
      <c r="BH106" s="178"/>
      <c r="BI106" s="178"/>
      <c r="BJ106" s="178"/>
      <c r="BK106" s="178"/>
      <c r="BL106" s="178"/>
      <c r="BM106" s="178"/>
      <c r="BN106" s="178"/>
      <c r="BO106" s="178"/>
      <c r="BP106" s="178"/>
      <c r="BQ106" s="178"/>
      <c r="BR106" s="178"/>
      <c r="BS106" s="178"/>
      <c r="BT106" s="178"/>
      <c r="BU106" s="178"/>
      <c r="BV106" s="178"/>
      <c r="BW106" s="178"/>
      <c r="BX106" s="178"/>
      <c r="BY106" s="178"/>
      <c r="BZ106" s="178"/>
      <c r="CA106" s="178"/>
    </row>
    <row r="107" spans="1:79" ht="17.25" thickTop="1" thickBot="1" x14ac:dyDescent="0.3">
      <c r="A107" s="174" t="s">
        <v>79</v>
      </c>
      <c r="B107" s="292">
        <v>45000</v>
      </c>
      <c r="C107" s="432">
        <f>B107/225</f>
        <v>200</v>
      </c>
      <c r="D107" s="181" t="s">
        <v>25</v>
      </c>
      <c r="E107" s="60">
        <v>7.5</v>
      </c>
      <c r="F107" s="60">
        <v>7.5</v>
      </c>
      <c r="G107" s="60">
        <v>7.5</v>
      </c>
      <c r="H107" s="137" t="s">
        <v>61</v>
      </c>
      <c r="I107" s="137">
        <v>7.5</v>
      </c>
      <c r="J107" s="137">
        <v>7.5</v>
      </c>
      <c r="K107" s="137">
        <v>7.5</v>
      </c>
      <c r="L107" s="137">
        <v>7.5</v>
      </c>
      <c r="M107" s="137">
        <v>7.5</v>
      </c>
      <c r="N107" s="137">
        <v>7.5</v>
      </c>
      <c r="O107" s="137" t="s">
        <v>61</v>
      </c>
      <c r="P107" s="137">
        <v>7.5</v>
      </c>
      <c r="Q107" s="137">
        <v>7.5</v>
      </c>
      <c r="R107" s="137">
        <v>7.5</v>
      </c>
      <c r="S107" s="137">
        <v>7.5</v>
      </c>
      <c r="T107" s="60">
        <v>7.5</v>
      </c>
      <c r="U107" s="60">
        <v>7.5</v>
      </c>
      <c r="V107" s="60" t="s">
        <v>61</v>
      </c>
      <c r="W107" s="60">
        <v>7.5</v>
      </c>
      <c r="X107" s="60">
        <v>7.5</v>
      </c>
      <c r="Y107" s="60">
        <v>7.5</v>
      </c>
      <c r="Z107" s="60">
        <v>7.5</v>
      </c>
      <c r="AA107" s="60">
        <v>7.5</v>
      </c>
      <c r="AB107" s="60">
        <v>7.5</v>
      </c>
      <c r="AC107" s="60" t="s">
        <v>61</v>
      </c>
      <c r="AD107" s="60">
        <v>7.5</v>
      </c>
      <c r="AE107" s="60">
        <v>7.5</v>
      </c>
      <c r="AF107" s="60">
        <v>7.5</v>
      </c>
      <c r="AG107" s="60">
        <v>7.5</v>
      </c>
      <c r="AH107" s="60">
        <v>7.5</v>
      </c>
      <c r="AI107" s="60"/>
      <c r="AJ107" s="179"/>
      <c r="AK107" s="179">
        <f>COUNTIF(E107:AI107,"&gt;0")</f>
        <v>26</v>
      </c>
      <c r="AL107" s="508"/>
      <c r="AM107" s="205">
        <f>SUM(E107:AI107)/7.5</f>
        <v>26</v>
      </c>
      <c r="AN107" s="205">
        <f>COUNTIF(E107:AI107,"B")</f>
        <v>0</v>
      </c>
      <c r="AO107" s="205">
        <f>COUNTIF(E107:AI107,"h")</f>
        <v>4</v>
      </c>
      <c r="AP107" s="205">
        <f>COUNTIF(E107:AI107,"ik")</f>
        <v>0</v>
      </c>
      <c r="AQ107" s="205">
        <f>COUNTIF(E107:AI107,"İZ")</f>
        <v>0</v>
      </c>
      <c r="AR107" s="205">
        <f>COUNTIF(E107:AI107,"R")</f>
        <v>0</v>
      </c>
      <c r="AS107" s="205">
        <f>COUNTIF(E107:AI107,"0")</f>
        <v>0</v>
      </c>
      <c r="AT107" s="205">
        <f>IF((AM107+AN107+AO107+AP107+AQ107)&gt;30,30,(AM107+AN107+AO107+AP107+AQ107))</f>
        <v>30</v>
      </c>
      <c r="AU107" s="205">
        <f>(AT107)*C107*7.5</f>
        <v>45000</v>
      </c>
      <c r="AV107" s="511">
        <f t="shared" ref="AV107" si="202">IF(B108="CEMRE",SUM(AU107:AU109),0)</f>
        <v>0</v>
      </c>
      <c r="AW107" s="513">
        <f t="shared" ref="AW107" si="203">IF(B108="SEFİNE",SUM(AU107:AU109),0)</f>
        <v>45000</v>
      </c>
      <c r="AX107" s="516">
        <f t="shared" ref="AX107" si="204">IF(B108="TERSAN",SUM(AU107:AU109),0)</f>
        <v>0</v>
      </c>
      <c r="AY107" s="518"/>
      <c r="AZ107" s="518">
        <v>16200</v>
      </c>
      <c r="BA107" s="518"/>
      <c r="BB107" s="518"/>
      <c r="BC107" s="518"/>
      <c r="BD107" s="518">
        <v>28800</v>
      </c>
      <c r="BE107" s="502"/>
      <c r="BF107" s="505">
        <f t="shared" ref="BF107" si="205">(AV107+AW107+AX107)-(AY107+AZ107+BA107)-(BB107+BC107)+BE107-(BD107)</f>
        <v>0</v>
      </c>
      <c r="BG107" s="178"/>
      <c r="BH107" s="178"/>
      <c r="BI107" s="178"/>
      <c r="BJ107" s="178"/>
      <c r="BK107" s="178"/>
      <c r="BL107" s="178"/>
      <c r="BM107" s="178"/>
      <c r="BN107" s="178"/>
      <c r="BO107" s="178"/>
      <c r="BP107" s="178"/>
      <c r="BQ107" s="178"/>
      <c r="BR107" s="178"/>
      <c r="BS107" s="178"/>
      <c r="BT107" s="178"/>
      <c r="BU107" s="178"/>
      <c r="BV107" s="178"/>
      <c r="BW107" s="178"/>
      <c r="BX107" s="178"/>
      <c r="BY107" s="178"/>
      <c r="BZ107" s="178"/>
      <c r="CA107" s="178"/>
    </row>
    <row r="108" spans="1:79" ht="16.5" thickTop="1" x14ac:dyDescent="0.25">
      <c r="A108" s="175"/>
      <c r="B108" s="292" t="s">
        <v>134</v>
      </c>
      <c r="C108" s="433"/>
      <c r="D108" s="211" t="s">
        <v>26</v>
      </c>
      <c r="E108" s="227"/>
      <c r="F108" s="255"/>
      <c r="G108" s="255"/>
      <c r="H108" s="255"/>
      <c r="I108" s="255"/>
      <c r="J108" s="255"/>
      <c r="K108" s="255"/>
      <c r="L108" s="255"/>
      <c r="M108" s="255"/>
      <c r="N108" s="255"/>
      <c r="O108" s="255"/>
      <c r="P108" s="255"/>
      <c r="Q108" s="255"/>
      <c r="R108" s="255"/>
      <c r="S108" s="255"/>
      <c r="T108" s="227"/>
      <c r="U108" s="227"/>
      <c r="V108" s="227"/>
      <c r="W108" s="227"/>
      <c r="X108" s="227"/>
      <c r="Y108" s="227"/>
      <c r="Z108" s="227"/>
      <c r="AA108" s="227"/>
      <c r="AB108" s="227"/>
      <c r="AC108" s="227"/>
      <c r="AD108" s="227"/>
      <c r="AE108" s="227"/>
      <c r="AF108" s="227"/>
      <c r="AG108" s="228"/>
      <c r="AH108" s="227"/>
      <c r="AI108" s="227"/>
      <c r="AJ108" s="192"/>
      <c r="AK108" s="179">
        <f>COUNTIF(E108:AI108,"&gt;7")</f>
        <v>0</v>
      </c>
      <c r="AL108" s="509"/>
      <c r="AM108" s="206">
        <f>SUM(E108:AI108)</f>
        <v>0</v>
      </c>
      <c r="AN108" s="206"/>
      <c r="AO108" s="206"/>
      <c r="AP108" s="206"/>
      <c r="AQ108" s="206"/>
      <c r="AR108" s="206"/>
      <c r="AS108" s="206"/>
      <c r="AT108" s="206">
        <f>AM108*1.5</f>
        <v>0</v>
      </c>
      <c r="AU108" s="206">
        <f>AM108*C107*1.5</f>
        <v>0</v>
      </c>
      <c r="AV108" s="511"/>
      <c r="AW108" s="514"/>
      <c r="AX108" s="516"/>
      <c r="AY108" s="519"/>
      <c r="AZ108" s="519"/>
      <c r="BA108" s="519"/>
      <c r="BB108" s="519"/>
      <c r="BC108" s="519"/>
      <c r="BD108" s="519"/>
      <c r="BE108" s="503"/>
      <c r="BF108" s="506"/>
      <c r="BG108" s="178"/>
      <c r="BH108" s="178"/>
      <c r="BI108" s="178"/>
      <c r="BJ108" s="178"/>
      <c r="BK108" s="178"/>
      <c r="BL108" s="178"/>
      <c r="BM108" s="178"/>
      <c r="BN108" s="178"/>
      <c r="BO108" s="178"/>
      <c r="BP108" s="178"/>
      <c r="BQ108" s="178"/>
      <c r="BR108" s="178"/>
      <c r="BS108" s="178"/>
      <c r="BT108" s="178"/>
      <c r="BU108" s="178"/>
      <c r="BV108" s="178"/>
      <c r="BW108" s="178"/>
      <c r="BX108" s="178"/>
      <c r="BY108" s="178"/>
      <c r="BZ108" s="178"/>
      <c r="CA108" s="178"/>
    </row>
    <row r="109" spans="1:79" x14ac:dyDescent="0.25">
      <c r="A109" s="175"/>
      <c r="C109" s="433"/>
      <c r="D109" s="212" t="s">
        <v>27</v>
      </c>
      <c r="E109" s="230"/>
      <c r="F109" s="255"/>
      <c r="G109" s="255"/>
      <c r="H109" s="255"/>
      <c r="I109" s="255"/>
      <c r="J109" s="255"/>
      <c r="K109" s="255"/>
      <c r="L109" s="255"/>
      <c r="M109" s="255"/>
      <c r="N109" s="255"/>
      <c r="O109" s="255"/>
      <c r="P109" s="255"/>
      <c r="Q109" s="255"/>
      <c r="R109" s="255"/>
      <c r="S109" s="255"/>
      <c r="T109" s="230"/>
      <c r="U109" s="230"/>
      <c r="V109" s="230"/>
      <c r="W109" s="231"/>
      <c r="X109" s="230"/>
      <c r="Y109" s="230"/>
      <c r="Z109" s="230"/>
      <c r="AA109" s="230"/>
      <c r="AB109" s="230"/>
      <c r="AC109" s="230"/>
      <c r="AD109" s="230"/>
      <c r="AE109" s="230"/>
      <c r="AF109" s="230"/>
      <c r="AG109" s="232"/>
      <c r="AH109" s="230"/>
      <c r="AI109" s="230"/>
      <c r="AJ109" s="193"/>
      <c r="AK109" s="207"/>
      <c r="AL109" s="509"/>
      <c r="AM109" s="206">
        <f>SUM(E109:AI109)</f>
        <v>0</v>
      </c>
      <c r="AN109" s="208"/>
      <c r="AO109" s="208"/>
      <c r="AP109" s="208"/>
      <c r="AQ109" s="208"/>
      <c r="AR109" s="208"/>
      <c r="AS109" s="208"/>
      <c r="AT109" s="206">
        <f>AM109*2</f>
        <v>0</v>
      </c>
      <c r="AU109" s="208">
        <f>AM109*C107*2</f>
        <v>0</v>
      </c>
      <c r="AV109" s="511"/>
      <c r="AW109" s="514"/>
      <c r="AX109" s="516"/>
      <c r="AY109" s="519"/>
      <c r="AZ109" s="519"/>
      <c r="BA109" s="519"/>
      <c r="BB109" s="519"/>
      <c r="BC109" s="519"/>
      <c r="BD109" s="519"/>
      <c r="BE109" s="503"/>
      <c r="BF109" s="506"/>
      <c r="BG109" s="178"/>
      <c r="BH109" s="178"/>
      <c r="BI109" s="178"/>
      <c r="BJ109" s="178"/>
      <c r="BK109" s="178"/>
      <c r="BL109" s="178"/>
      <c r="BM109" s="178"/>
      <c r="BN109" s="178"/>
      <c r="BO109" s="178"/>
      <c r="BP109" s="178"/>
      <c r="BQ109" s="178"/>
      <c r="BR109" s="178"/>
      <c r="BS109" s="178"/>
      <c r="BT109" s="178"/>
      <c r="BU109" s="178"/>
      <c r="BV109" s="178"/>
      <c r="BW109" s="178"/>
      <c r="BX109" s="178"/>
      <c r="BY109" s="178"/>
      <c r="BZ109" s="178"/>
      <c r="CA109" s="178"/>
    </row>
    <row r="110" spans="1:79" ht="16.5" thickBot="1" x14ac:dyDescent="0.3">
      <c r="A110" s="176"/>
      <c r="C110" s="434"/>
      <c r="D110" s="182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194" t="s">
        <v>28</v>
      </c>
      <c r="AK110" s="180">
        <f>AK107+AK108</f>
        <v>26</v>
      </c>
      <c r="AL110" s="510"/>
      <c r="AM110" s="209"/>
      <c r="AN110" s="209"/>
      <c r="AO110" s="209"/>
      <c r="AP110" s="209"/>
      <c r="AQ110" s="180"/>
      <c r="AR110" s="209"/>
      <c r="AS110" s="209"/>
      <c r="AT110" s="209"/>
      <c r="AU110" s="209"/>
      <c r="AV110" s="512"/>
      <c r="AW110" s="515"/>
      <c r="AX110" s="517"/>
      <c r="AY110" s="520"/>
      <c r="AZ110" s="520"/>
      <c r="BA110" s="520"/>
      <c r="BB110" s="520"/>
      <c r="BC110" s="520"/>
      <c r="BD110" s="520"/>
      <c r="BE110" s="504"/>
      <c r="BF110" s="507"/>
      <c r="BG110" s="178"/>
      <c r="BH110" s="178"/>
      <c r="BI110" s="178"/>
      <c r="BJ110" s="178"/>
      <c r="BK110" s="178"/>
      <c r="BL110" s="178"/>
      <c r="BM110" s="178"/>
      <c r="BN110" s="178"/>
      <c r="BO110" s="178"/>
      <c r="BP110" s="178"/>
      <c r="BQ110" s="178"/>
      <c r="BR110" s="178"/>
      <c r="BS110" s="178"/>
      <c r="BT110" s="178"/>
      <c r="BU110" s="178"/>
      <c r="BV110" s="178"/>
      <c r="BW110" s="178"/>
      <c r="BX110" s="178"/>
      <c r="BY110" s="178"/>
      <c r="BZ110" s="178"/>
      <c r="CA110" s="178"/>
    </row>
    <row r="111" spans="1:79" ht="17.25" thickTop="1" thickBot="1" x14ac:dyDescent="0.3">
      <c r="A111" s="174" t="s">
        <v>113</v>
      </c>
      <c r="B111" s="294">
        <v>25000</v>
      </c>
      <c r="C111" s="432">
        <f>B111/225</f>
        <v>111.11111111111111</v>
      </c>
      <c r="D111" s="181" t="s">
        <v>25</v>
      </c>
      <c r="E111" s="60">
        <v>7.5</v>
      </c>
      <c r="F111" s="60">
        <v>7.5</v>
      </c>
      <c r="G111" s="60">
        <v>7.5</v>
      </c>
      <c r="H111" s="60" t="s">
        <v>61</v>
      </c>
      <c r="I111" s="60">
        <v>7.5</v>
      </c>
      <c r="J111" s="60">
        <v>7.5</v>
      </c>
      <c r="K111" s="60">
        <v>7.5</v>
      </c>
      <c r="L111" s="60">
        <v>7.5</v>
      </c>
      <c r="M111" s="60">
        <v>7.5</v>
      </c>
      <c r="N111" s="60">
        <v>7.5</v>
      </c>
      <c r="O111" s="60" t="s">
        <v>61</v>
      </c>
      <c r="P111" s="60">
        <v>7.5</v>
      </c>
      <c r="Q111" s="60">
        <v>7.5</v>
      </c>
      <c r="R111" s="60">
        <v>7.5</v>
      </c>
      <c r="S111" s="60">
        <v>7.5</v>
      </c>
      <c r="T111" s="60">
        <v>7.5</v>
      </c>
      <c r="U111" s="60">
        <v>7.5</v>
      </c>
      <c r="V111" s="60" t="s">
        <v>61</v>
      </c>
      <c r="W111" s="60">
        <v>7.5</v>
      </c>
      <c r="X111" s="60">
        <v>7.5</v>
      </c>
      <c r="Y111" s="60">
        <v>7.5</v>
      </c>
      <c r="Z111" s="60">
        <v>7.5</v>
      </c>
      <c r="AA111" s="60">
        <v>7.5</v>
      </c>
      <c r="AB111" s="60">
        <v>7.5</v>
      </c>
      <c r="AC111" s="60" t="s">
        <v>61</v>
      </c>
      <c r="AD111" s="60">
        <v>7.5</v>
      </c>
      <c r="AE111" s="60">
        <v>7.5</v>
      </c>
      <c r="AF111" s="60">
        <v>7.5</v>
      </c>
      <c r="AG111" s="60">
        <v>7.5</v>
      </c>
      <c r="AH111" s="60">
        <v>7.5</v>
      </c>
      <c r="AI111" s="60"/>
      <c r="AJ111" s="179"/>
      <c r="AK111" s="179">
        <f>COUNTIF(E111:AI111,"&gt;0")</f>
        <v>26</v>
      </c>
      <c r="AL111" s="508"/>
      <c r="AM111" s="205">
        <f>SUM(E111:AI111)/7.5</f>
        <v>26</v>
      </c>
      <c r="AN111" s="205">
        <f>COUNTIF(E111:AI111,"B")</f>
        <v>0</v>
      </c>
      <c r="AO111" s="205">
        <f>COUNTIF(E111:AI111,"h")</f>
        <v>4</v>
      </c>
      <c r="AP111" s="205">
        <f>COUNTIF(E111:AI111,"ik")</f>
        <v>0</v>
      </c>
      <c r="AQ111" s="205">
        <f>COUNTIF(E111:AI111,"İZ")</f>
        <v>0</v>
      </c>
      <c r="AR111" s="205">
        <f>COUNTIF(E111:AI111,"R")</f>
        <v>0</v>
      </c>
      <c r="AS111" s="205">
        <f>COUNTIF(E111:AI111,"0")</f>
        <v>0</v>
      </c>
      <c r="AT111" s="205">
        <f>IF((AM111+AN111+AO111+AP111+AQ111)&gt;30,30,(AM111+AN111+AO111+AP111+AQ111))</f>
        <v>30</v>
      </c>
      <c r="AU111" s="205">
        <f>(AT111)*C111*7.5</f>
        <v>25000</v>
      </c>
      <c r="AV111" s="511">
        <f t="shared" ref="AV111" si="206">IF(B112="CEMRE",SUM(AU111:AU113),0)</f>
        <v>0</v>
      </c>
      <c r="AW111" s="513">
        <f t="shared" ref="AW111" si="207">IF(B112="SEFİNE",SUM(AU111:AU113),0)</f>
        <v>25000</v>
      </c>
      <c r="AX111" s="516">
        <f t="shared" ref="AX111" si="208">IF(B112="TERSAN",SUM(AU111:AU113),0)</f>
        <v>0</v>
      </c>
      <c r="AY111" s="518"/>
      <c r="AZ111" s="518">
        <v>24065</v>
      </c>
      <c r="BA111" s="518"/>
      <c r="BB111" s="518">
        <v>935</v>
      </c>
      <c r="BC111" s="518"/>
      <c r="BD111" s="518"/>
      <c r="BE111" s="502"/>
      <c r="BF111" s="505">
        <f t="shared" ref="BF111" si="209">(AV111+AW111+AX111)-(AY111+AZ111+BA111)-(BB111+BC111)+BE111-(BD111)</f>
        <v>0</v>
      </c>
      <c r="BG111" s="178"/>
      <c r="BH111" s="178"/>
      <c r="BI111" s="178"/>
      <c r="BJ111" s="178"/>
      <c r="BK111" s="178"/>
      <c r="BL111" s="178"/>
      <c r="BM111" s="178"/>
      <c r="BN111" s="178"/>
      <c r="BO111" s="178"/>
      <c r="BP111" s="178"/>
      <c r="BQ111" s="178"/>
      <c r="BR111" s="178"/>
      <c r="BS111" s="178"/>
      <c r="BT111" s="178"/>
      <c r="BU111" s="178"/>
      <c r="BV111" s="178"/>
      <c r="BW111" s="178"/>
      <c r="BX111" s="178"/>
      <c r="BY111" s="178"/>
      <c r="BZ111" s="178"/>
      <c r="CA111" s="178"/>
    </row>
    <row r="112" spans="1:79" ht="16.5" thickTop="1" x14ac:dyDescent="0.25">
      <c r="A112" s="175"/>
      <c r="B112" s="292" t="s">
        <v>134</v>
      </c>
      <c r="C112" s="433"/>
      <c r="D112" s="211" t="s">
        <v>26</v>
      </c>
      <c r="E112" s="227"/>
      <c r="F112" s="227"/>
      <c r="G112" s="227"/>
      <c r="H112" s="227"/>
      <c r="I112" s="227"/>
      <c r="J112" s="227"/>
      <c r="K112" s="227"/>
      <c r="L112" s="227"/>
      <c r="M112" s="227"/>
      <c r="N112" s="227"/>
      <c r="O112" s="227"/>
      <c r="P112" s="227"/>
      <c r="Q112" s="227"/>
      <c r="R112" s="227"/>
      <c r="S112" s="227"/>
      <c r="T112" s="227"/>
      <c r="U112" s="227"/>
      <c r="V112" s="227"/>
      <c r="W112" s="227"/>
      <c r="X112" s="227"/>
      <c r="Y112" s="227"/>
      <c r="Z112" s="227"/>
      <c r="AA112" s="227"/>
      <c r="AB112" s="227"/>
      <c r="AC112" s="227"/>
      <c r="AD112" s="227"/>
      <c r="AE112" s="227"/>
      <c r="AF112" s="227"/>
      <c r="AG112" s="228"/>
      <c r="AH112" s="227"/>
      <c r="AI112" s="227"/>
      <c r="AJ112" s="192"/>
      <c r="AK112" s="179">
        <f>COUNTIF(E112:AI112,"&gt;7")</f>
        <v>0</v>
      </c>
      <c r="AL112" s="509"/>
      <c r="AM112" s="206">
        <f>SUM(E112:AI112)</f>
        <v>0</v>
      </c>
      <c r="AN112" s="206"/>
      <c r="AO112" s="206"/>
      <c r="AP112" s="206"/>
      <c r="AQ112" s="206"/>
      <c r="AR112" s="206"/>
      <c r="AS112" s="206"/>
      <c r="AT112" s="206">
        <f>AM112*1.5</f>
        <v>0</v>
      </c>
      <c r="AU112" s="206">
        <f>AM112*C111*1.5</f>
        <v>0</v>
      </c>
      <c r="AV112" s="511"/>
      <c r="AW112" s="514"/>
      <c r="AX112" s="516"/>
      <c r="AY112" s="519"/>
      <c r="AZ112" s="519"/>
      <c r="BA112" s="519"/>
      <c r="BB112" s="519"/>
      <c r="BC112" s="519"/>
      <c r="BD112" s="519"/>
      <c r="BE112" s="503"/>
      <c r="BF112" s="506"/>
      <c r="BG112" s="178"/>
      <c r="BH112" s="178"/>
      <c r="BI112" s="178"/>
      <c r="BJ112" s="178"/>
      <c r="BK112" s="178"/>
      <c r="BL112" s="178"/>
      <c r="BM112" s="178"/>
      <c r="BN112" s="178"/>
      <c r="BO112" s="178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BZ112" s="178"/>
      <c r="CA112" s="178"/>
    </row>
    <row r="113" spans="1:79" x14ac:dyDescent="0.25">
      <c r="A113" s="175"/>
      <c r="C113" s="433"/>
      <c r="D113" s="212" t="s">
        <v>27</v>
      </c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30"/>
      <c r="S113" s="230"/>
      <c r="T113" s="230"/>
      <c r="U113" s="230"/>
      <c r="V113" s="230"/>
      <c r="W113" s="231"/>
      <c r="X113" s="230"/>
      <c r="Y113" s="230"/>
      <c r="Z113" s="230"/>
      <c r="AA113" s="230"/>
      <c r="AB113" s="230"/>
      <c r="AC113" s="230"/>
      <c r="AD113" s="230"/>
      <c r="AE113" s="230"/>
      <c r="AF113" s="230"/>
      <c r="AG113" s="232"/>
      <c r="AH113" s="230"/>
      <c r="AI113" s="230"/>
      <c r="AJ113" s="193"/>
      <c r="AK113" s="207"/>
      <c r="AL113" s="509"/>
      <c r="AM113" s="206">
        <f>SUM(E113:AI113)</f>
        <v>0</v>
      </c>
      <c r="AN113" s="208"/>
      <c r="AO113" s="208"/>
      <c r="AP113" s="208"/>
      <c r="AQ113" s="208"/>
      <c r="AR113" s="208"/>
      <c r="AS113" s="208"/>
      <c r="AT113" s="206">
        <f>AM113*2</f>
        <v>0</v>
      </c>
      <c r="AU113" s="208">
        <f>AM113*C111*2</f>
        <v>0</v>
      </c>
      <c r="AV113" s="511"/>
      <c r="AW113" s="514"/>
      <c r="AX113" s="516"/>
      <c r="AY113" s="519"/>
      <c r="AZ113" s="519"/>
      <c r="BA113" s="519"/>
      <c r="BB113" s="519"/>
      <c r="BC113" s="519"/>
      <c r="BD113" s="519"/>
      <c r="BE113" s="503"/>
      <c r="BF113" s="506"/>
      <c r="BG113" s="178"/>
      <c r="BH113" s="178"/>
      <c r="BI113" s="178"/>
      <c r="BJ113" s="178"/>
      <c r="BK113" s="178"/>
      <c r="BL113" s="178"/>
      <c r="BM113" s="178"/>
      <c r="BN113" s="178"/>
      <c r="BO113" s="178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BZ113" s="178"/>
      <c r="CA113" s="178"/>
    </row>
    <row r="114" spans="1:79" ht="16.5" thickBot="1" x14ac:dyDescent="0.3">
      <c r="A114" s="176"/>
      <c r="B114" s="296"/>
      <c r="C114" s="434"/>
      <c r="D114" s="182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194" t="s">
        <v>28</v>
      </c>
      <c r="AK114" s="180">
        <f>AK111+AK112</f>
        <v>26</v>
      </c>
      <c r="AL114" s="510"/>
      <c r="AM114" s="209"/>
      <c r="AN114" s="209"/>
      <c r="AO114" s="209"/>
      <c r="AP114" s="209"/>
      <c r="AQ114" s="180"/>
      <c r="AR114" s="209"/>
      <c r="AS114" s="209"/>
      <c r="AT114" s="209"/>
      <c r="AU114" s="209"/>
      <c r="AV114" s="512"/>
      <c r="AW114" s="515"/>
      <c r="AX114" s="517"/>
      <c r="AY114" s="520"/>
      <c r="AZ114" s="520"/>
      <c r="BA114" s="520"/>
      <c r="BB114" s="520"/>
      <c r="BC114" s="520"/>
      <c r="BD114" s="520"/>
      <c r="BE114" s="504"/>
      <c r="BF114" s="507"/>
      <c r="BG114" s="178"/>
      <c r="BH114" s="178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BZ114" s="178"/>
      <c r="CA114" s="178"/>
    </row>
    <row r="115" spans="1:79" ht="17.25" thickTop="1" thickBot="1" x14ac:dyDescent="0.3">
      <c r="A115" s="174" t="s">
        <v>114</v>
      </c>
      <c r="B115" s="292">
        <v>24000</v>
      </c>
      <c r="C115" s="432">
        <f>B115/225</f>
        <v>106.66666666666667</v>
      </c>
      <c r="D115" s="181" t="s">
        <v>25</v>
      </c>
      <c r="E115" s="60">
        <v>7.5</v>
      </c>
      <c r="F115" s="60">
        <v>7.5</v>
      </c>
      <c r="G115" s="60">
        <v>7.5</v>
      </c>
      <c r="H115" s="60" t="s">
        <v>61</v>
      </c>
      <c r="I115" s="60">
        <v>7.5</v>
      </c>
      <c r="J115" s="60">
        <v>7.5</v>
      </c>
      <c r="K115" s="60">
        <v>7.5</v>
      </c>
      <c r="L115" s="60">
        <v>7.5</v>
      </c>
      <c r="M115" s="60">
        <v>7.5</v>
      </c>
      <c r="N115" s="60">
        <v>7.5</v>
      </c>
      <c r="O115" s="60" t="s">
        <v>61</v>
      </c>
      <c r="P115" s="60">
        <v>0</v>
      </c>
      <c r="Q115" s="60">
        <v>7.5</v>
      </c>
      <c r="R115" s="60">
        <v>7.5</v>
      </c>
      <c r="S115" s="60">
        <v>7.5</v>
      </c>
      <c r="T115" s="60">
        <v>7.5</v>
      </c>
      <c r="U115" s="60">
        <v>7.5</v>
      </c>
      <c r="V115" s="60" t="s">
        <v>61</v>
      </c>
      <c r="W115" s="60">
        <v>7.5</v>
      </c>
      <c r="X115" s="60">
        <v>7.5</v>
      </c>
      <c r="Y115" s="60">
        <v>7.5</v>
      </c>
      <c r="Z115" s="60">
        <v>7.5</v>
      </c>
      <c r="AA115" s="60">
        <v>7.5</v>
      </c>
      <c r="AB115" s="60">
        <v>7.5</v>
      </c>
      <c r="AC115" s="60" t="s">
        <v>61</v>
      </c>
      <c r="AD115" s="60">
        <v>7.5</v>
      </c>
      <c r="AE115" s="60">
        <v>7.5</v>
      </c>
      <c r="AF115" s="67">
        <v>7.5</v>
      </c>
      <c r="AG115" s="60">
        <v>7.5</v>
      </c>
      <c r="AH115" s="60">
        <v>7.5</v>
      </c>
      <c r="AI115" s="60"/>
      <c r="AJ115" s="179"/>
      <c r="AK115" s="179">
        <f>COUNTIF(E115:AI115,"&gt;0")</f>
        <v>25</v>
      </c>
      <c r="AL115" s="508"/>
      <c r="AM115" s="205">
        <f>SUM(E115:AI115)/7.5</f>
        <v>25</v>
      </c>
      <c r="AN115" s="205">
        <f>COUNTIF(E115:AI115,"B")</f>
        <v>0</v>
      </c>
      <c r="AO115" s="205">
        <f>COUNTIF(E115:AI115,"h")</f>
        <v>4</v>
      </c>
      <c r="AP115" s="205">
        <f>COUNTIF(E115:AI115,"ik")</f>
        <v>0</v>
      </c>
      <c r="AQ115" s="205">
        <f>COUNTIF(E115:AI115,"İZ")</f>
        <v>0</v>
      </c>
      <c r="AR115" s="205">
        <f>COUNTIF(E115:AI115,"R")</f>
        <v>0</v>
      </c>
      <c r="AS115" s="205">
        <f>COUNTIF(E115:AI115,"0")</f>
        <v>1</v>
      </c>
      <c r="AT115" s="205">
        <f>IF((AM115+AN115+AO115+AP115+AQ115)&gt;30,30,(AM115+AN115+AO115+AP115+AQ115))</f>
        <v>29</v>
      </c>
      <c r="AU115" s="205">
        <f>(AT115)*C115*7.5</f>
        <v>23200</v>
      </c>
      <c r="AV115" s="511">
        <f t="shared" ref="AV115" si="210">IF(B116="CEMRE",SUM(AU115:AU117),0)</f>
        <v>0</v>
      </c>
      <c r="AW115" s="513">
        <f t="shared" ref="AW115" si="211">IF(B116="SEFİNE",SUM(AU115:AU117),0)</f>
        <v>23200</v>
      </c>
      <c r="AX115" s="516">
        <f t="shared" ref="AX115" si="212">IF(B116="TERSAN",SUM(AU115:AU117),0)</f>
        <v>0</v>
      </c>
      <c r="AY115" s="518"/>
      <c r="AZ115" s="518">
        <v>17100</v>
      </c>
      <c r="BA115" s="518"/>
      <c r="BB115" s="518"/>
      <c r="BC115" s="518"/>
      <c r="BD115" s="518">
        <v>6100</v>
      </c>
      <c r="BE115" s="502"/>
      <c r="BF115" s="505">
        <f t="shared" ref="BF115" si="213">(AV115+AW115+AX115)-(AY115+AZ115+BA115)-(BB115+BC115)+BE115-(BD115)</f>
        <v>0</v>
      </c>
      <c r="BG115" s="178"/>
      <c r="BH115" s="178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  <c r="BZ115" s="178"/>
      <c r="CA115" s="178"/>
    </row>
    <row r="116" spans="1:79" ht="16.5" thickTop="1" x14ac:dyDescent="0.25">
      <c r="A116" s="175"/>
      <c r="B116" s="292" t="s">
        <v>134</v>
      </c>
      <c r="C116" s="433"/>
      <c r="D116" s="211" t="s">
        <v>26</v>
      </c>
      <c r="E116" s="255"/>
      <c r="F116" s="255"/>
      <c r="G116" s="255"/>
      <c r="H116" s="255"/>
      <c r="I116" s="255"/>
      <c r="J116" s="255"/>
      <c r="K116" s="255"/>
      <c r="L116" s="255"/>
      <c r="M116" s="255"/>
      <c r="N116" s="255"/>
      <c r="O116" s="255"/>
      <c r="P116" s="255"/>
      <c r="Q116" s="255"/>
      <c r="R116" s="255"/>
      <c r="S116" s="255"/>
      <c r="T116" s="227"/>
      <c r="U116" s="227"/>
      <c r="V116" s="227"/>
      <c r="W116" s="227"/>
      <c r="X116" s="227"/>
      <c r="Y116" s="67"/>
      <c r="Z116" s="227"/>
      <c r="AA116" s="227"/>
      <c r="AB116" s="230"/>
      <c r="AC116" s="227"/>
      <c r="AD116" s="227"/>
      <c r="AE116" s="227"/>
      <c r="AF116" s="227"/>
      <c r="AG116" s="228"/>
      <c r="AH116" s="227"/>
      <c r="AI116" s="227"/>
      <c r="AJ116" s="192"/>
      <c r="AK116" s="179">
        <f>COUNTIF(E116:AI116,"&gt;7")</f>
        <v>0</v>
      </c>
      <c r="AL116" s="509"/>
      <c r="AM116" s="206">
        <f>SUM(E116:AI116)</f>
        <v>0</v>
      </c>
      <c r="AN116" s="206"/>
      <c r="AO116" s="206"/>
      <c r="AP116" s="206"/>
      <c r="AQ116" s="206"/>
      <c r="AR116" s="206"/>
      <c r="AS116" s="206"/>
      <c r="AT116" s="206">
        <f>AM116*1.5</f>
        <v>0</v>
      </c>
      <c r="AU116" s="206">
        <f>AM116*C115*1.5</f>
        <v>0</v>
      </c>
      <c r="AV116" s="511"/>
      <c r="AW116" s="514"/>
      <c r="AX116" s="516"/>
      <c r="AY116" s="519"/>
      <c r="AZ116" s="519"/>
      <c r="BA116" s="519"/>
      <c r="BB116" s="519"/>
      <c r="BC116" s="519"/>
      <c r="BD116" s="519"/>
      <c r="BE116" s="503"/>
      <c r="BF116" s="506"/>
      <c r="BG116" s="178"/>
      <c r="BH116" s="178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  <c r="BZ116" s="178"/>
      <c r="CA116" s="178"/>
    </row>
    <row r="117" spans="1:79" x14ac:dyDescent="0.25">
      <c r="A117" s="175"/>
      <c r="C117" s="433"/>
      <c r="D117" s="212" t="s">
        <v>27</v>
      </c>
      <c r="E117" s="255"/>
      <c r="F117" s="255"/>
      <c r="G117" s="255"/>
      <c r="H117" s="255"/>
      <c r="I117" s="255"/>
      <c r="J117" s="255"/>
      <c r="K117" s="255"/>
      <c r="L117" s="255"/>
      <c r="M117" s="255"/>
      <c r="N117" s="255"/>
      <c r="O117" s="255"/>
      <c r="P117" s="255"/>
      <c r="Q117" s="255"/>
      <c r="R117" s="255"/>
      <c r="S117" s="255"/>
      <c r="T117" s="230"/>
      <c r="U117" s="230"/>
      <c r="V117" s="230"/>
      <c r="W117" s="231"/>
      <c r="X117" s="230"/>
      <c r="Y117" s="230"/>
      <c r="Z117" s="230"/>
      <c r="AA117" s="230"/>
      <c r="AB117" s="257"/>
      <c r="AC117" s="230"/>
      <c r="AD117" s="230"/>
      <c r="AE117" s="230"/>
      <c r="AF117" s="230"/>
      <c r="AG117" s="232"/>
      <c r="AH117" s="230"/>
      <c r="AI117" s="230"/>
      <c r="AJ117" s="193"/>
      <c r="AK117" s="207"/>
      <c r="AL117" s="509"/>
      <c r="AM117" s="206">
        <f>SUM(E117:AI117)</f>
        <v>0</v>
      </c>
      <c r="AN117" s="208"/>
      <c r="AO117" s="208"/>
      <c r="AP117" s="208"/>
      <c r="AQ117" s="208"/>
      <c r="AR117" s="208"/>
      <c r="AS117" s="208"/>
      <c r="AT117" s="206">
        <f>AM117*2</f>
        <v>0</v>
      </c>
      <c r="AU117" s="208">
        <f>AM117*C115*2</f>
        <v>0</v>
      </c>
      <c r="AV117" s="511"/>
      <c r="AW117" s="514"/>
      <c r="AX117" s="516"/>
      <c r="AY117" s="519"/>
      <c r="AZ117" s="519"/>
      <c r="BA117" s="519"/>
      <c r="BB117" s="519"/>
      <c r="BC117" s="519"/>
      <c r="BD117" s="519"/>
      <c r="BE117" s="503"/>
      <c r="BF117" s="506"/>
      <c r="BG117" s="178"/>
      <c r="BH117" s="178"/>
      <c r="BI117" s="178"/>
      <c r="BJ117" s="178"/>
      <c r="BK117" s="178"/>
      <c r="BL117" s="178"/>
      <c r="BM117" s="178"/>
      <c r="BN117" s="178"/>
      <c r="BO117" s="178"/>
      <c r="BP117" s="178"/>
      <c r="BQ117" s="178"/>
      <c r="BR117" s="178"/>
      <c r="BS117" s="178"/>
      <c r="BT117" s="178"/>
      <c r="BU117" s="178"/>
      <c r="BV117" s="178"/>
      <c r="BW117" s="178"/>
      <c r="BX117" s="178"/>
      <c r="BY117" s="178"/>
      <c r="BZ117" s="178"/>
      <c r="CA117" s="178"/>
    </row>
    <row r="118" spans="1:79" ht="16.5" thickBot="1" x14ac:dyDescent="0.3">
      <c r="A118" s="176"/>
      <c r="C118" s="434"/>
      <c r="D118" s="182"/>
      <c r="E118" s="256"/>
      <c r="F118" s="256"/>
      <c r="G118" s="256"/>
      <c r="H118" s="256"/>
      <c r="I118" s="256"/>
      <c r="J118" s="256"/>
      <c r="K118" s="256"/>
      <c r="L118" s="256"/>
      <c r="M118" s="256"/>
      <c r="N118" s="256"/>
      <c r="O118" s="256"/>
      <c r="P118" s="256"/>
      <c r="Q118" s="256"/>
      <c r="R118" s="256"/>
      <c r="S118" s="256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194" t="s">
        <v>28</v>
      </c>
      <c r="AK118" s="180">
        <f>AK115+AK116</f>
        <v>25</v>
      </c>
      <c r="AL118" s="510"/>
      <c r="AM118" s="209"/>
      <c r="AN118" s="209"/>
      <c r="AO118" s="209"/>
      <c r="AP118" s="209"/>
      <c r="AQ118" s="180"/>
      <c r="AR118" s="209"/>
      <c r="AS118" s="209"/>
      <c r="AT118" s="209"/>
      <c r="AU118" s="209"/>
      <c r="AV118" s="512"/>
      <c r="AW118" s="515"/>
      <c r="AX118" s="517"/>
      <c r="AY118" s="520"/>
      <c r="AZ118" s="520"/>
      <c r="BA118" s="520"/>
      <c r="BB118" s="520"/>
      <c r="BC118" s="520"/>
      <c r="BD118" s="520"/>
      <c r="BE118" s="504"/>
      <c r="BF118" s="507"/>
      <c r="BG118" s="178"/>
      <c r="BH118" s="178"/>
      <c r="BI118" s="178"/>
      <c r="BJ118" s="178"/>
      <c r="BK118" s="178"/>
      <c r="BL118" s="178"/>
      <c r="BM118" s="178"/>
      <c r="BN118" s="178"/>
      <c r="BO118" s="178"/>
      <c r="BP118" s="178"/>
      <c r="BQ118" s="178"/>
      <c r="BR118" s="178"/>
      <c r="BS118" s="178"/>
      <c r="BT118" s="178"/>
      <c r="BU118" s="178"/>
      <c r="BV118" s="178"/>
      <c r="BW118" s="178"/>
      <c r="BX118" s="178"/>
      <c r="BY118" s="178"/>
      <c r="BZ118" s="178"/>
      <c r="CA118" s="178"/>
    </row>
    <row r="119" spans="1:79" ht="17.25" thickTop="1" thickBot="1" x14ac:dyDescent="0.3">
      <c r="A119" s="174" t="s">
        <v>131</v>
      </c>
      <c r="B119" s="294">
        <v>24000</v>
      </c>
      <c r="C119" s="432">
        <f>B119/225</f>
        <v>106.66666666666667</v>
      </c>
      <c r="D119" s="181" t="s">
        <v>25</v>
      </c>
      <c r="E119" s="137">
        <v>0</v>
      </c>
      <c r="F119" s="137">
        <v>0</v>
      </c>
      <c r="G119" s="137">
        <v>0</v>
      </c>
      <c r="H119" s="137">
        <v>0</v>
      </c>
      <c r="I119" s="137">
        <v>0</v>
      </c>
      <c r="J119" s="137">
        <v>0</v>
      </c>
      <c r="K119" s="137">
        <v>0</v>
      </c>
      <c r="L119" s="137">
        <v>0</v>
      </c>
      <c r="M119" s="137">
        <v>0</v>
      </c>
      <c r="N119" s="137">
        <v>0</v>
      </c>
      <c r="O119" s="137">
        <v>0</v>
      </c>
      <c r="P119" s="137">
        <v>0</v>
      </c>
      <c r="Q119" s="137">
        <v>0</v>
      </c>
      <c r="R119" s="137">
        <v>0</v>
      </c>
      <c r="S119" s="137">
        <v>0</v>
      </c>
      <c r="T119" s="60">
        <v>0</v>
      </c>
      <c r="U119" s="60">
        <v>0</v>
      </c>
      <c r="V119" s="60">
        <v>0</v>
      </c>
      <c r="W119" s="60">
        <v>0</v>
      </c>
      <c r="X119" s="60">
        <v>0</v>
      </c>
      <c r="Y119" s="60">
        <v>0</v>
      </c>
      <c r="Z119" s="60">
        <v>0</v>
      </c>
      <c r="AA119" s="60">
        <v>0</v>
      </c>
      <c r="AB119" s="60">
        <v>0</v>
      </c>
      <c r="AC119" s="60">
        <v>0</v>
      </c>
      <c r="AD119" s="60">
        <v>0</v>
      </c>
      <c r="AE119" s="60">
        <v>0</v>
      </c>
      <c r="AF119" s="67">
        <v>0</v>
      </c>
      <c r="AG119" s="60">
        <v>0</v>
      </c>
      <c r="AH119" s="60">
        <v>0</v>
      </c>
      <c r="AI119" s="60"/>
      <c r="AJ119" s="179"/>
      <c r="AK119" s="179">
        <f>COUNTIF(E119:AI119,"&gt;0")</f>
        <v>0</v>
      </c>
      <c r="AL119" s="508"/>
      <c r="AM119" s="205">
        <f>SUM(E119:AI119)/7.5</f>
        <v>0</v>
      </c>
      <c r="AN119" s="205">
        <f>COUNTIF(E119:AI119,"B")</f>
        <v>0</v>
      </c>
      <c r="AO119" s="205">
        <f>COUNTIF(E119:AI119,"h")</f>
        <v>0</v>
      </c>
      <c r="AP119" s="205">
        <f>COUNTIF(E119:AI119,"ik")</f>
        <v>0</v>
      </c>
      <c r="AQ119" s="205">
        <f>COUNTIF(E119:AI119,"İZ")</f>
        <v>0</v>
      </c>
      <c r="AR119" s="205">
        <f>COUNTIF(E119:AI119,"R")</f>
        <v>0</v>
      </c>
      <c r="AS119" s="205">
        <f>COUNTIF(E119:AI119,"0")</f>
        <v>30</v>
      </c>
      <c r="AT119" s="205">
        <f>IF((AM119+AN119+AO119+AP119+AQ119)&gt;30,30,(AM119+AN119+AO119+AP119+AQ119))</f>
        <v>0</v>
      </c>
      <c r="AU119" s="205">
        <f>(AT119)*C119*7.5</f>
        <v>0</v>
      </c>
      <c r="AV119" s="511">
        <f t="shared" ref="AV119" si="214">IF(B120="CEMRE",SUM(AU119:AU121),0)</f>
        <v>0</v>
      </c>
      <c r="AW119" s="513">
        <f t="shared" ref="AW119" si="215">IF(B120="SEFİNE",SUM(AU119:AU121),0)</f>
        <v>0</v>
      </c>
      <c r="AX119" s="516">
        <f t="shared" ref="AX119" si="216">IF(B120="TERSAN",SUM(AU119:AU121),0)</f>
        <v>0</v>
      </c>
      <c r="AY119" s="518"/>
      <c r="AZ119" s="518">
        <v>0</v>
      </c>
      <c r="BA119" s="518"/>
      <c r="BB119" s="518"/>
      <c r="BC119" s="518"/>
      <c r="BD119" s="518"/>
      <c r="BE119" s="502"/>
      <c r="BF119" s="505">
        <f t="shared" ref="BF119" si="217">(AV119+AW119+AX119)-(AY119+AZ119+BA119)-(BB119+BC119)+BE119-(BD119)</f>
        <v>0</v>
      </c>
      <c r="BG119" s="178"/>
      <c r="BH119" s="178"/>
      <c r="BI119" s="178"/>
      <c r="BJ119" s="178"/>
      <c r="BK119" s="178"/>
      <c r="BL119" s="178"/>
      <c r="BM119" s="178"/>
      <c r="BN119" s="178"/>
      <c r="BO119" s="178"/>
      <c r="BP119" s="178"/>
      <c r="BQ119" s="178"/>
      <c r="BR119" s="178"/>
      <c r="BS119" s="178"/>
      <c r="BT119" s="178"/>
      <c r="BU119" s="178"/>
      <c r="BV119" s="178"/>
      <c r="BW119" s="178"/>
      <c r="BX119" s="178"/>
      <c r="BY119" s="178"/>
      <c r="BZ119" s="178"/>
      <c r="CA119" s="178"/>
    </row>
    <row r="120" spans="1:79" ht="16.5" thickTop="1" x14ac:dyDescent="0.25">
      <c r="A120" s="175"/>
      <c r="B120" s="292" t="s">
        <v>134</v>
      </c>
      <c r="C120" s="433"/>
      <c r="D120" s="211" t="s">
        <v>26</v>
      </c>
      <c r="E120" s="255"/>
      <c r="F120" s="255"/>
      <c r="G120" s="255"/>
      <c r="H120" s="255"/>
      <c r="I120" s="241"/>
      <c r="J120" s="255"/>
      <c r="K120" s="255"/>
      <c r="L120" s="255"/>
      <c r="M120" s="255"/>
      <c r="N120" s="255"/>
      <c r="O120" s="255"/>
      <c r="P120" s="255"/>
      <c r="Q120" s="255"/>
      <c r="R120" s="255"/>
      <c r="S120" s="255"/>
      <c r="T120" s="227"/>
      <c r="U120" s="227"/>
      <c r="V120" s="227"/>
      <c r="W120" s="227"/>
      <c r="X120" s="227"/>
      <c r="Y120" s="227"/>
      <c r="Z120" s="227"/>
      <c r="AA120" s="227"/>
      <c r="AB120" s="227"/>
      <c r="AC120" s="227"/>
      <c r="AD120" s="227"/>
      <c r="AE120" s="227"/>
      <c r="AF120" s="227"/>
      <c r="AG120" s="228"/>
      <c r="AH120" s="227"/>
      <c r="AI120" s="227"/>
      <c r="AJ120" s="192"/>
      <c r="AK120" s="179">
        <f>COUNTIF(E120:AI120,"&gt;7")</f>
        <v>0</v>
      </c>
      <c r="AL120" s="509"/>
      <c r="AM120" s="206">
        <f>SUM(E120:AI120)</f>
        <v>0</v>
      </c>
      <c r="AN120" s="206"/>
      <c r="AO120" s="206"/>
      <c r="AP120" s="206"/>
      <c r="AQ120" s="206"/>
      <c r="AR120" s="206"/>
      <c r="AS120" s="206"/>
      <c r="AT120" s="206">
        <f>AM120*1.5</f>
        <v>0</v>
      </c>
      <c r="AU120" s="206">
        <f>AM120*C119*1.5</f>
        <v>0</v>
      </c>
      <c r="AV120" s="511"/>
      <c r="AW120" s="514"/>
      <c r="AX120" s="516"/>
      <c r="AY120" s="519"/>
      <c r="AZ120" s="519"/>
      <c r="BA120" s="519"/>
      <c r="BB120" s="519"/>
      <c r="BC120" s="519"/>
      <c r="BD120" s="519"/>
      <c r="BE120" s="503"/>
      <c r="BF120" s="506"/>
      <c r="BG120" s="178"/>
      <c r="BH120" s="178"/>
      <c r="BI120" s="178"/>
      <c r="BJ120" s="178"/>
      <c r="BK120" s="178"/>
      <c r="BL120" s="178"/>
      <c r="BM120" s="178"/>
      <c r="BN120" s="178"/>
      <c r="BO120" s="178"/>
      <c r="BP120" s="178"/>
      <c r="BQ120" s="178"/>
      <c r="BR120" s="178"/>
      <c r="BS120" s="178"/>
      <c r="BT120" s="178"/>
      <c r="BU120" s="178"/>
      <c r="BV120" s="178"/>
      <c r="BW120" s="178"/>
      <c r="BX120" s="178"/>
      <c r="BY120" s="178"/>
      <c r="BZ120" s="178"/>
      <c r="CA120" s="178"/>
    </row>
    <row r="121" spans="1:79" x14ac:dyDescent="0.25">
      <c r="A121" s="175"/>
      <c r="C121" s="433"/>
      <c r="D121" s="212" t="s">
        <v>27</v>
      </c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5"/>
      <c r="P121" s="255"/>
      <c r="Q121" s="255"/>
      <c r="R121" s="255"/>
      <c r="S121" s="255"/>
      <c r="T121" s="230"/>
      <c r="U121" s="230"/>
      <c r="V121" s="230"/>
      <c r="W121" s="230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2"/>
      <c r="AH121" s="230"/>
      <c r="AI121" s="230"/>
      <c r="AJ121" s="193"/>
      <c r="AK121" s="207"/>
      <c r="AL121" s="509"/>
      <c r="AM121" s="206">
        <f>SUM(E121:AI121)</f>
        <v>0</v>
      </c>
      <c r="AN121" s="208"/>
      <c r="AO121" s="208"/>
      <c r="AP121" s="208"/>
      <c r="AQ121" s="208"/>
      <c r="AR121" s="208"/>
      <c r="AS121" s="208"/>
      <c r="AT121" s="206">
        <f>AM121*2</f>
        <v>0</v>
      </c>
      <c r="AU121" s="208">
        <f>AM121*C119*2</f>
        <v>0</v>
      </c>
      <c r="AV121" s="511"/>
      <c r="AW121" s="514"/>
      <c r="AX121" s="516"/>
      <c r="AY121" s="519"/>
      <c r="AZ121" s="519"/>
      <c r="BA121" s="519"/>
      <c r="BB121" s="519"/>
      <c r="BC121" s="519"/>
      <c r="BD121" s="519"/>
      <c r="BE121" s="503"/>
      <c r="BF121" s="506"/>
      <c r="BG121" s="178"/>
      <c r="BH121" s="178"/>
      <c r="BI121" s="178"/>
      <c r="BJ121" s="178"/>
      <c r="BK121" s="178"/>
      <c r="BL121" s="178"/>
      <c r="BM121" s="178"/>
      <c r="BN121" s="178"/>
      <c r="BO121" s="178"/>
      <c r="BP121" s="178"/>
      <c r="BQ121" s="178"/>
      <c r="BR121" s="178"/>
      <c r="BS121" s="178"/>
      <c r="BT121" s="178"/>
      <c r="BU121" s="178"/>
      <c r="BV121" s="178"/>
      <c r="BW121" s="178"/>
      <c r="BX121" s="178"/>
      <c r="BY121" s="178"/>
      <c r="BZ121" s="178"/>
      <c r="CA121" s="178"/>
    </row>
    <row r="122" spans="1:79" ht="16.5" thickBot="1" x14ac:dyDescent="0.3">
      <c r="A122" s="176"/>
      <c r="B122" s="296"/>
      <c r="C122" s="434"/>
      <c r="D122" s="182"/>
      <c r="E122" s="256"/>
      <c r="F122" s="256"/>
      <c r="G122" s="256"/>
      <c r="H122" s="256"/>
      <c r="I122" s="256"/>
      <c r="J122" s="256"/>
      <c r="K122" s="256"/>
      <c r="L122" s="256"/>
      <c r="M122" s="256"/>
      <c r="N122" s="256"/>
      <c r="O122" s="256"/>
      <c r="P122" s="256"/>
      <c r="Q122" s="256"/>
      <c r="R122" s="256"/>
      <c r="S122" s="256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194" t="s">
        <v>28</v>
      </c>
      <c r="AK122" s="180">
        <f>AK119+AK120</f>
        <v>0</v>
      </c>
      <c r="AL122" s="510"/>
      <c r="AM122" s="209"/>
      <c r="AN122" s="209"/>
      <c r="AO122" s="209"/>
      <c r="AP122" s="209"/>
      <c r="AQ122" s="180"/>
      <c r="AR122" s="209"/>
      <c r="AS122" s="209"/>
      <c r="AT122" s="209"/>
      <c r="AU122" s="209"/>
      <c r="AV122" s="512"/>
      <c r="AW122" s="515"/>
      <c r="AX122" s="517"/>
      <c r="AY122" s="520"/>
      <c r="AZ122" s="520"/>
      <c r="BA122" s="520"/>
      <c r="BB122" s="520"/>
      <c r="BC122" s="520"/>
      <c r="BD122" s="520"/>
      <c r="BE122" s="504"/>
      <c r="BF122" s="507"/>
      <c r="BG122" s="178"/>
      <c r="BH122" s="178"/>
      <c r="BI122" s="178"/>
      <c r="BJ122" s="178"/>
      <c r="BK122" s="178"/>
      <c r="BL122" s="178"/>
      <c r="BM122" s="178"/>
      <c r="BN122" s="178"/>
      <c r="BO122" s="178"/>
      <c r="BP122" s="178"/>
      <c r="BQ122" s="178"/>
      <c r="BR122" s="178"/>
      <c r="BS122" s="178"/>
      <c r="BT122" s="178"/>
      <c r="BU122" s="178"/>
      <c r="BV122" s="178"/>
      <c r="BW122" s="178"/>
      <c r="BX122" s="178"/>
      <c r="BY122" s="178"/>
      <c r="BZ122" s="178"/>
      <c r="CA122" s="178"/>
    </row>
    <row r="123" spans="1:79" ht="17.25" thickTop="1" thickBot="1" x14ac:dyDescent="0.3">
      <c r="A123" s="174" t="s">
        <v>115</v>
      </c>
      <c r="B123" s="292">
        <v>32000</v>
      </c>
      <c r="C123" s="432">
        <f>B123/225</f>
        <v>142.22222222222223</v>
      </c>
      <c r="D123" s="181" t="s">
        <v>25</v>
      </c>
      <c r="E123" s="60">
        <v>7.5</v>
      </c>
      <c r="F123" s="60">
        <v>7.5</v>
      </c>
      <c r="G123" s="60">
        <v>7.5</v>
      </c>
      <c r="H123" s="60" t="s">
        <v>61</v>
      </c>
      <c r="I123" s="60">
        <v>7.5</v>
      </c>
      <c r="J123" s="137">
        <v>7.5</v>
      </c>
      <c r="K123" s="137">
        <v>7.5</v>
      </c>
      <c r="L123" s="137">
        <v>7.5</v>
      </c>
      <c r="M123" s="137">
        <v>0</v>
      </c>
      <c r="N123" s="137">
        <v>7.5</v>
      </c>
      <c r="O123" s="137" t="s">
        <v>61</v>
      </c>
      <c r="P123" s="137">
        <v>7.5</v>
      </c>
      <c r="Q123" s="137">
        <v>7.5</v>
      </c>
      <c r="R123" s="137">
        <v>7.5</v>
      </c>
      <c r="S123" s="137">
        <v>0</v>
      </c>
      <c r="T123" s="60">
        <v>0</v>
      </c>
      <c r="U123" s="60">
        <v>0</v>
      </c>
      <c r="V123" s="60" t="s">
        <v>61</v>
      </c>
      <c r="W123" s="60">
        <v>7.5</v>
      </c>
      <c r="X123" s="60">
        <v>7.5</v>
      </c>
      <c r="Y123" s="60">
        <v>7.5</v>
      </c>
      <c r="Z123" s="60">
        <v>7.5</v>
      </c>
      <c r="AA123" s="60">
        <v>7.5</v>
      </c>
      <c r="AB123" s="60">
        <v>7.5</v>
      </c>
      <c r="AC123" s="60" t="s">
        <v>61</v>
      </c>
      <c r="AD123" s="60">
        <v>3.75</v>
      </c>
      <c r="AE123" s="60">
        <v>7.5</v>
      </c>
      <c r="AF123" s="67">
        <v>7.5</v>
      </c>
      <c r="AG123" s="60">
        <v>7.5</v>
      </c>
      <c r="AH123" s="60">
        <v>7.5</v>
      </c>
      <c r="AI123" s="60"/>
      <c r="AJ123" s="179"/>
      <c r="AK123" s="179">
        <f>COUNTIF(E123:AI123,"&gt;0")</f>
        <v>22</v>
      </c>
      <c r="AL123" s="508"/>
      <c r="AM123" s="205">
        <f>SUM(E123:AI123)/7.5</f>
        <v>21.5</v>
      </c>
      <c r="AN123" s="205">
        <f>COUNTIF(E123:AI123,"B")</f>
        <v>0</v>
      </c>
      <c r="AO123" s="205">
        <f>COUNTIF(E123:AI123,"h")</f>
        <v>4</v>
      </c>
      <c r="AP123" s="205">
        <f>COUNTIF(E123:AI123,"ik")</f>
        <v>0</v>
      </c>
      <c r="AQ123" s="205">
        <f>COUNTIF(E123:AI123,"İZ")</f>
        <v>0</v>
      </c>
      <c r="AR123" s="205">
        <f>COUNTIF(E123:AI123,"R")</f>
        <v>0</v>
      </c>
      <c r="AS123" s="205">
        <f>COUNTIF(E123:AI123,"0")</f>
        <v>4</v>
      </c>
      <c r="AT123" s="205">
        <f>IF((AM123+AN123+AO123+AP123+AQ123)&gt;30,30,(AM123+AN123+AO123+AP123+AQ123))</f>
        <v>25.5</v>
      </c>
      <c r="AU123" s="205">
        <f>(AT123)*C123*7.5</f>
        <v>27200.000000000004</v>
      </c>
      <c r="AV123" s="511">
        <f t="shared" ref="AV123" si="218">IF(B124="CEMRE",SUM(AU123:AU125),0)</f>
        <v>0</v>
      </c>
      <c r="AW123" s="513">
        <f t="shared" ref="AW123" si="219">IF(B124="SEFİNE",SUM(AU123:AU125),0)</f>
        <v>27200.000000000004</v>
      </c>
      <c r="AX123" s="516">
        <f t="shared" ref="AX123" si="220">IF(B124="TERSAN",SUM(AU123:AU125),0)</f>
        <v>0</v>
      </c>
      <c r="AY123" s="518"/>
      <c r="AZ123" s="518">
        <v>13313</v>
      </c>
      <c r="BA123" s="518"/>
      <c r="BB123" s="518">
        <v>487</v>
      </c>
      <c r="BC123" s="518"/>
      <c r="BD123" s="518">
        <v>13400</v>
      </c>
      <c r="BE123" s="502"/>
      <c r="BF123" s="505">
        <f t="shared" ref="BF123" si="221">(AV123+AW123+AX123)-(AY123+AZ123+BA123)-(BB123+BC123)+BE123-(BD123)</f>
        <v>0</v>
      </c>
      <c r="BG123" s="178"/>
      <c r="BH123" s="178"/>
      <c r="BI123" s="178"/>
      <c r="BJ123" s="178"/>
      <c r="BK123" s="178"/>
      <c r="BL123" s="178"/>
      <c r="BM123" s="178"/>
      <c r="BN123" s="178"/>
      <c r="BO123" s="178"/>
      <c r="BP123" s="178"/>
      <c r="BQ123" s="178"/>
      <c r="BR123" s="178"/>
      <c r="BS123" s="178"/>
      <c r="BT123" s="178"/>
      <c r="BU123" s="178"/>
      <c r="BV123" s="178"/>
      <c r="BW123" s="178"/>
      <c r="BX123" s="178"/>
      <c r="BY123" s="178"/>
      <c r="BZ123" s="178"/>
      <c r="CA123" s="178"/>
    </row>
    <row r="124" spans="1:79" ht="16.5" thickTop="1" x14ac:dyDescent="0.25">
      <c r="A124" s="175"/>
      <c r="B124" s="292" t="s">
        <v>134</v>
      </c>
      <c r="C124" s="433"/>
      <c r="D124" s="211" t="s">
        <v>26</v>
      </c>
      <c r="E124" s="255"/>
      <c r="F124" s="255"/>
      <c r="G124" s="255"/>
      <c r="H124" s="255"/>
      <c r="I124" s="255"/>
      <c r="J124" s="255"/>
      <c r="K124" s="255"/>
      <c r="L124" s="255"/>
      <c r="M124" s="255"/>
      <c r="N124" s="255"/>
      <c r="O124" s="255"/>
      <c r="P124" s="255"/>
      <c r="Q124" s="255"/>
      <c r="R124" s="255"/>
      <c r="S124" s="255"/>
      <c r="T124" s="227"/>
      <c r="U124" s="227"/>
      <c r="V124" s="227"/>
      <c r="W124" s="227"/>
      <c r="X124" s="227"/>
      <c r="Y124" s="227"/>
      <c r="Z124" s="227"/>
      <c r="AA124" s="227"/>
      <c r="AB124" s="227"/>
      <c r="AC124" s="227"/>
      <c r="AD124" s="227"/>
      <c r="AE124" s="227"/>
      <c r="AF124" s="227"/>
      <c r="AG124" s="228"/>
      <c r="AH124" s="227"/>
      <c r="AI124" s="227"/>
      <c r="AJ124" s="192"/>
      <c r="AK124" s="179">
        <f>COUNTIF(E124:AI124,"&gt;7")</f>
        <v>0</v>
      </c>
      <c r="AL124" s="509"/>
      <c r="AM124" s="206">
        <f>SUM(E124:AI124)</f>
        <v>0</v>
      </c>
      <c r="AN124" s="206"/>
      <c r="AO124" s="206"/>
      <c r="AP124" s="206"/>
      <c r="AQ124" s="206"/>
      <c r="AR124" s="206"/>
      <c r="AS124" s="206"/>
      <c r="AT124" s="206">
        <f>AM124*1.5</f>
        <v>0</v>
      </c>
      <c r="AU124" s="206">
        <f>AM124*C123*1.5</f>
        <v>0</v>
      </c>
      <c r="AV124" s="511"/>
      <c r="AW124" s="514"/>
      <c r="AX124" s="516"/>
      <c r="AY124" s="519"/>
      <c r="AZ124" s="519"/>
      <c r="BA124" s="519"/>
      <c r="BB124" s="519"/>
      <c r="BC124" s="519"/>
      <c r="BD124" s="519"/>
      <c r="BE124" s="503"/>
      <c r="BF124" s="506"/>
      <c r="BG124" s="178"/>
      <c r="BH124" s="178"/>
      <c r="BI124" s="178"/>
      <c r="BJ124" s="178"/>
      <c r="BK124" s="178"/>
      <c r="BL124" s="178"/>
      <c r="BM124" s="178"/>
      <c r="BN124" s="178"/>
      <c r="BO124" s="178"/>
      <c r="BP124" s="178"/>
      <c r="BQ124" s="178"/>
      <c r="BR124" s="178"/>
      <c r="BS124" s="178"/>
      <c r="BT124" s="178"/>
      <c r="BU124" s="178"/>
      <c r="BV124" s="178"/>
      <c r="BW124" s="178"/>
      <c r="BX124" s="178"/>
      <c r="BY124" s="178"/>
      <c r="BZ124" s="178"/>
      <c r="CA124" s="178"/>
    </row>
    <row r="125" spans="1:79" x14ac:dyDescent="0.25">
      <c r="A125" s="175"/>
      <c r="C125" s="433"/>
      <c r="D125" s="212" t="s">
        <v>27</v>
      </c>
      <c r="E125" s="255"/>
      <c r="F125" s="255"/>
      <c r="G125" s="255"/>
      <c r="H125" s="255"/>
      <c r="I125" s="255"/>
      <c r="J125" s="255"/>
      <c r="K125" s="255"/>
      <c r="L125" s="255"/>
      <c r="M125" s="255"/>
      <c r="N125" s="255"/>
      <c r="O125" s="255"/>
      <c r="P125" s="255"/>
      <c r="Q125" s="255"/>
      <c r="R125" s="255"/>
      <c r="S125" s="255"/>
      <c r="T125" s="230"/>
      <c r="U125" s="230"/>
      <c r="V125" s="230"/>
      <c r="W125" s="231"/>
      <c r="X125" s="230"/>
      <c r="Y125" s="230"/>
      <c r="Z125" s="230"/>
      <c r="AA125" s="230"/>
      <c r="AB125" s="230"/>
      <c r="AC125" s="230"/>
      <c r="AD125" s="230"/>
      <c r="AE125" s="230"/>
      <c r="AF125" s="230"/>
      <c r="AG125" s="232"/>
      <c r="AH125" s="230"/>
      <c r="AI125" s="230"/>
      <c r="AJ125" s="193"/>
      <c r="AK125" s="207"/>
      <c r="AL125" s="509"/>
      <c r="AM125" s="206">
        <f>SUM(E125:AI125)</f>
        <v>0</v>
      </c>
      <c r="AN125" s="208"/>
      <c r="AO125" s="208"/>
      <c r="AP125" s="208"/>
      <c r="AQ125" s="208"/>
      <c r="AR125" s="208"/>
      <c r="AS125" s="208"/>
      <c r="AT125" s="206">
        <f>AM125*2</f>
        <v>0</v>
      </c>
      <c r="AU125" s="208">
        <f>AM125*C123*2</f>
        <v>0</v>
      </c>
      <c r="AV125" s="511"/>
      <c r="AW125" s="514"/>
      <c r="AX125" s="516"/>
      <c r="AY125" s="519"/>
      <c r="AZ125" s="519"/>
      <c r="BA125" s="519"/>
      <c r="BB125" s="519"/>
      <c r="BC125" s="519"/>
      <c r="BD125" s="519"/>
      <c r="BE125" s="503"/>
      <c r="BF125" s="506"/>
      <c r="BG125" s="178"/>
      <c r="BH125" s="178"/>
      <c r="BI125" s="178"/>
      <c r="BJ125" s="178"/>
      <c r="BK125" s="178"/>
      <c r="BL125" s="178"/>
      <c r="BM125" s="178"/>
      <c r="BN125" s="178"/>
      <c r="BO125" s="178"/>
      <c r="BP125" s="178"/>
      <c r="BQ125" s="178"/>
      <c r="BR125" s="178"/>
      <c r="BS125" s="178"/>
      <c r="BT125" s="178"/>
      <c r="BU125" s="178"/>
      <c r="BV125" s="178"/>
      <c r="BW125" s="178"/>
      <c r="BX125" s="178"/>
      <c r="BY125" s="178"/>
      <c r="BZ125" s="178"/>
      <c r="CA125" s="178"/>
    </row>
    <row r="126" spans="1:79" ht="16.5" thickBot="1" x14ac:dyDescent="0.3">
      <c r="A126" s="176"/>
      <c r="B126" s="296"/>
      <c r="C126" s="434"/>
      <c r="D126" s="182"/>
      <c r="E126" s="256"/>
      <c r="F126" s="256"/>
      <c r="G126" s="256"/>
      <c r="H126" s="256"/>
      <c r="I126" s="256"/>
      <c r="J126" s="256"/>
      <c r="K126" s="256"/>
      <c r="L126" s="256"/>
      <c r="M126" s="256"/>
      <c r="N126" s="256"/>
      <c r="O126" s="256"/>
      <c r="P126" s="256"/>
      <c r="Q126" s="256"/>
      <c r="R126" s="256"/>
      <c r="S126" s="256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194" t="s">
        <v>28</v>
      </c>
      <c r="AK126" s="180">
        <f>AK123+AK124</f>
        <v>22</v>
      </c>
      <c r="AL126" s="510"/>
      <c r="AM126" s="209"/>
      <c r="AN126" s="209"/>
      <c r="AO126" s="209"/>
      <c r="AP126" s="209"/>
      <c r="AQ126" s="180"/>
      <c r="AR126" s="209"/>
      <c r="AS126" s="209"/>
      <c r="AT126" s="209"/>
      <c r="AU126" s="209"/>
      <c r="AV126" s="512"/>
      <c r="AW126" s="515"/>
      <c r="AX126" s="517"/>
      <c r="AY126" s="520"/>
      <c r="AZ126" s="520"/>
      <c r="BA126" s="520"/>
      <c r="BB126" s="520"/>
      <c r="BC126" s="520"/>
      <c r="BD126" s="520"/>
      <c r="BE126" s="504"/>
      <c r="BF126" s="507"/>
      <c r="BG126" s="178"/>
      <c r="BH126" s="178"/>
      <c r="BI126" s="178"/>
      <c r="BJ126" s="178"/>
      <c r="BK126" s="178"/>
      <c r="BL126" s="178"/>
      <c r="BM126" s="178"/>
      <c r="BN126" s="178"/>
      <c r="BO126" s="178"/>
      <c r="BP126" s="178"/>
      <c r="BQ126" s="178"/>
      <c r="BR126" s="178"/>
      <c r="BS126" s="178"/>
      <c r="BT126" s="178"/>
      <c r="BU126" s="178"/>
      <c r="BV126" s="178"/>
      <c r="BW126" s="178"/>
      <c r="BX126" s="178"/>
      <c r="BY126" s="178"/>
      <c r="BZ126" s="178"/>
      <c r="CA126" s="178"/>
    </row>
    <row r="127" spans="1:79" ht="17.25" thickTop="1" thickBot="1" x14ac:dyDescent="0.3">
      <c r="A127" s="174" t="s">
        <v>116</v>
      </c>
      <c r="B127" s="297">
        <v>34000</v>
      </c>
      <c r="C127" s="432">
        <f>B127/225</f>
        <v>151.11111111111111</v>
      </c>
      <c r="D127" s="181" t="s">
        <v>25</v>
      </c>
      <c r="E127" s="60">
        <v>7.5</v>
      </c>
      <c r="F127" s="60">
        <v>7.5</v>
      </c>
      <c r="G127" s="60">
        <v>7.5</v>
      </c>
      <c r="H127" s="60" t="s">
        <v>61</v>
      </c>
      <c r="I127" s="60">
        <v>7.5</v>
      </c>
      <c r="J127" s="137">
        <v>7.5</v>
      </c>
      <c r="K127" s="137">
        <v>7.5</v>
      </c>
      <c r="L127" s="137">
        <v>7.5</v>
      </c>
      <c r="M127" s="137">
        <v>7.5</v>
      </c>
      <c r="N127" s="137">
        <v>7.5</v>
      </c>
      <c r="O127" s="137" t="s">
        <v>61</v>
      </c>
      <c r="P127" s="137">
        <v>7.5</v>
      </c>
      <c r="Q127" s="137">
        <v>7.5</v>
      </c>
      <c r="R127" s="137">
        <v>7.5</v>
      </c>
      <c r="S127" s="137">
        <v>7.5</v>
      </c>
      <c r="T127" s="60">
        <v>7.5</v>
      </c>
      <c r="U127" s="60">
        <v>7.5</v>
      </c>
      <c r="V127" s="60" t="s">
        <v>61</v>
      </c>
      <c r="W127" s="101">
        <v>0</v>
      </c>
      <c r="X127" s="60">
        <v>7.5</v>
      </c>
      <c r="Y127" s="60">
        <v>7.5</v>
      </c>
      <c r="Z127" s="60">
        <v>7.5</v>
      </c>
      <c r="AA127" s="60">
        <v>7.5</v>
      </c>
      <c r="AB127" s="60">
        <v>7.5</v>
      </c>
      <c r="AC127" s="60" t="s">
        <v>61</v>
      </c>
      <c r="AD127" s="22">
        <v>7.5</v>
      </c>
      <c r="AE127" s="22">
        <v>7.5</v>
      </c>
      <c r="AF127" s="22">
        <v>7.5</v>
      </c>
      <c r="AG127" s="60">
        <v>7.5</v>
      </c>
      <c r="AH127" s="60">
        <v>7.5</v>
      </c>
      <c r="AI127" s="60"/>
      <c r="AJ127" s="179"/>
      <c r="AK127" s="179">
        <f>COUNTIF(E127:AI127,"&gt;0")</f>
        <v>25</v>
      </c>
      <c r="AL127" s="508"/>
      <c r="AM127" s="205">
        <f>SUM(E127:AI127)/7.5</f>
        <v>25</v>
      </c>
      <c r="AN127" s="205">
        <f>COUNTIF(E127:AI127,"B")</f>
        <v>0</v>
      </c>
      <c r="AO127" s="205">
        <f>COUNTIF(E127:AI127,"h")</f>
        <v>4</v>
      </c>
      <c r="AP127" s="205">
        <f>COUNTIF(E127:AI127,"ik")</f>
        <v>0</v>
      </c>
      <c r="AQ127" s="205">
        <f>COUNTIF(E127:AI127,"İZ")</f>
        <v>0</v>
      </c>
      <c r="AR127" s="205">
        <f>COUNTIF(E127:AI127,"R")</f>
        <v>0</v>
      </c>
      <c r="AS127" s="205">
        <f>COUNTIF(E127:AI127,"0")</f>
        <v>1</v>
      </c>
      <c r="AT127" s="205">
        <f>IF((AM127+AN127+AO127+AP127+AQ127)&gt;30,30,(AM127+AN127+AO127+AP127+AQ127))</f>
        <v>29</v>
      </c>
      <c r="AU127" s="205">
        <f>(AT127)*C127*7.5</f>
        <v>32866.666666666672</v>
      </c>
      <c r="AV127" s="511">
        <f t="shared" ref="AV127" si="222">IF(B128="CEMRE",SUM(AU127:AU129),0)</f>
        <v>0</v>
      </c>
      <c r="AW127" s="513">
        <f t="shared" ref="AW127" si="223">IF(B128="SEFİNE",SUM(AU127:AU129),0)</f>
        <v>33433.333333333336</v>
      </c>
      <c r="AX127" s="516">
        <f t="shared" ref="AX127" si="224">IF(B128="TERSAN",SUM(AU127:AU129),0)</f>
        <v>0</v>
      </c>
      <c r="AY127" s="518">
        <v>600</v>
      </c>
      <c r="AZ127" s="518">
        <v>15000</v>
      </c>
      <c r="BA127" s="518"/>
      <c r="BB127" s="518"/>
      <c r="BC127" s="518"/>
      <c r="BD127" s="518">
        <v>16133</v>
      </c>
      <c r="BE127" s="502"/>
      <c r="BF127" s="505">
        <f t="shared" ref="BF127" si="225">(AV127+AW127+AX127)-(AY127+AZ127+BA127)-(BB127+BC127)+BE127-(BD127)</f>
        <v>1700.3333333333358</v>
      </c>
      <c r="BG127" s="178"/>
      <c r="BH127" s="178"/>
      <c r="BI127" s="178"/>
      <c r="BJ127" s="178"/>
      <c r="BK127" s="178"/>
      <c r="BL127" s="178"/>
      <c r="BM127" s="178"/>
      <c r="BN127" s="178"/>
      <c r="BO127" s="178"/>
      <c r="BP127" s="178"/>
      <c r="BQ127" s="178"/>
      <c r="BR127" s="178"/>
      <c r="BS127" s="178"/>
      <c r="BT127" s="178"/>
      <c r="BU127" s="178"/>
      <c r="BV127" s="178"/>
      <c r="BW127" s="178"/>
      <c r="BX127" s="178"/>
      <c r="BY127" s="178"/>
      <c r="BZ127" s="178"/>
      <c r="CA127" s="178"/>
    </row>
    <row r="128" spans="1:79" ht="16.5" thickTop="1" x14ac:dyDescent="0.25">
      <c r="A128" s="175"/>
      <c r="B128" s="292" t="s">
        <v>134</v>
      </c>
      <c r="C128" s="433"/>
      <c r="D128" s="211" t="s">
        <v>26</v>
      </c>
      <c r="E128" s="255"/>
      <c r="F128" s="255"/>
      <c r="G128" s="255"/>
      <c r="H128" s="255"/>
      <c r="I128" s="255"/>
      <c r="J128" s="255"/>
      <c r="K128" s="255"/>
      <c r="L128" s="255"/>
      <c r="M128" s="255"/>
      <c r="N128" s="255"/>
      <c r="O128" s="255"/>
      <c r="P128" s="255"/>
      <c r="Q128" s="255"/>
      <c r="R128" s="255"/>
      <c r="S128" s="255"/>
      <c r="T128" s="227"/>
      <c r="U128" s="227"/>
      <c r="V128" s="227"/>
      <c r="W128" s="227"/>
      <c r="X128" s="227"/>
      <c r="Y128" s="227"/>
      <c r="Z128" s="227"/>
      <c r="AA128" s="227"/>
      <c r="AB128" s="227"/>
      <c r="AC128" s="227"/>
      <c r="AD128" s="227"/>
      <c r="AE128" s="227"/>
      <c r="AF128" s="227"/>
      <c r="AG128" s="228">
        <v>2.5</v>
      </c>
      <c r="AH128" s="227"/>
      <c r="AI128" s="227"/>
      <c r="AJ128" s="192"/>
      <c r="AK128" s="179">
        <f>COUNTIF(E128:AI128,"&gt;7")</f>
        <v>0</v>
      </c>
      <c r="AL128" s="509"/>
      <c r="AM128" s="206">
        <f>SUM(E128:AI128)</f>
        <v>2.5</v>
      </c>
      <c r="AN128" s="206"/>
      <c r="AO128" s="206"/>
      <c r="AP128" s="206"/>
      <c r="AQ128" s="206"/>
      <c r="AR128" s="206"/>
      <c r="AS128" s="206"/>
      <c r="AT128" s="206">
        <f>AM128*1.5</f>
        <v>3.75</v>
      </c>
      <c r="AU128" s="206">
        <f>AM128*C127*1.5</f>
        <v>566.66666666666663</v>
      </c>
      <c r="AV128" s="511"/>
      <c r="AW128" s="514"/>
      <c r="AX128" s="516"/>
      <c r="AY128" s="519"/>
      <c r="AZ128" s="519"/>
      <c r="BA128" s="519"/>
      <c r="BB128" s="519"/>
      <c r="BC128" s="519"/>
      <c r="BD128" s="519"/>
      <c r="BE128" s="503"/>
      <c r="BF128" s="506"/>
      <c r="BG128" s="178"/>
      <c r="BH128" s="178"/>
      <c r="BI128" s="178"/>
      <c r="BJ128" s="178"/>
      <c r="BK128" s="178"/>
      <c r="BL128" s="178"/>
      <c r="BM128" s="178"/>
      <c r="BN128" s="178"/>
      <c r="BO128" s="178"/>
      <c r="BP128" s="178"/>
      <c r="BQ128" s="178"/>
      <c r="BR128" s="178"/>
      <c r="BS128" s="178"/>
      <c r="BT128" s="178"/>
      <c r="BU128" s="178"/>
      <c r="BV128" s="178"/>
      <c r="BW128" s="178"/>
      <c r="BX128" s="178"/>
      <c r="BY128" s="178"/>
      <c r="BZ128" s="178"/>
      <c r="CA128" s="178"/>
    </row>
    <row r="129" spans="1:79" x14ac:dyDescent="0.25">
      <c r="A129" s="175"/>
      <c r="C129" s="433"/>
      <c r="D129" s="212" t="s">
        <v>27</v>
      </c>
      <c r="E129" s="255"/>
      <c r="F129" s="255"/>
      <c r="G129" s="255"/>
      <c r="H129" s="255"/>
      <c r="I129" s="255"/>
      <c r="J129" s="255"/>
      <c r="K129" s="255"/>
      <c r="L129" s="255"/>
      <c r="M129" s="255"/>
      <c r="N129" s="255"/>
      <c r="O129" s="255"/>
      <c r="P129" s="255"/>
      <c r="Q129" s="255"/>
      <c r="R129" s="255"/>
      <c r="S129" s="255"/>
      <c r="T129" s="230"/>
      <c r="U129" s="230"/>
      <c r="V129" s="230"/>
      <c r="W129" s="230"/>
      <c r="X129" s="230"/>
      <c r="Y129" s="230"/>
      <c r="Z129" s="230"/>
      <c r="AA129" s="230"/>
      <c r="AB129" s="230"/>
      <c r="AC129" s="230"/>
      <c r="AD129" s="230"/>
      <c r="AE129" s="230"/>
      <c r="AF129" s="230"/>
      <c r="AG129" s="232"/>
      <c r="AH129" s="230"/>
      <c r="AI129" s="230"/>
      <c r="AJ129" s="193"/>
      <c r="AK129" s="207"/>
      <c r="AL129" s="509"/>
      <c r="AM129" s="206">
        <f>SUM(E129:AI129)</f>
        <v>0</v>
      </c>
      <c r="AN129" s="208"/>
      <c r="AO129" s="208"/>
      <c r="AP129" s="208"/>
      <c r="AQ129" s="208"/>
      <c r="AR129" s="208"/>
      <c r="AS129" s="208"/>
      <c r="AT129" s="206">
        <f>AM129*2</f>
        <v>0</v>
      </c>
      <c r="AU129" s="208">
        <f>AM129*C127*2</f>
        <v>0</v>
      </c>
      <c r="AV129" s="511"/>
      <c r="AW129" s="514"/>
      <c r="AX129" s="516"/>
      <c r="AY129" s="519"/>
      <c r="AZ129" s="519"/>
      <c r="BA129" s="519"/>
      <c r="BB129" s="519"/>
      <c r="BC129" s="519"/>
      <c r="BD129" s="519"/>
      <c r="BE129" s="503"/>
      <c r="BF129" s="506"/>
      <c r="BG129" s="178"/>
      <c r="BH129" s="178"/>
      <c r="BI129" s="178"/>
      <c r="BJ129" s="178"/>
      <c r="BK129" s="178"/>
      <c r="BL129" s="178"/>
      <c r="BM129" s="178"/>
      <c r="BN129" s="178"/>
      <c r="BO129" s="178"/>
      <c r="BP129" s="178"/>
      <c r="BQ129" s="178"/>
      <c r="BR129" s="178"/>
      <c r="BS129" s="178"/>
      <c r="BT129" s="178"/>
      <c r="BU129" s="178"/>
      <c r="BV129" s="178"/>
      <c r="BW129" s="178"/>
      <c r="BX129" s="178"/>
      <c r="BY129" s="178"/>
      <c r="BZ129" s="178"/>
      <c r="CA129" s="178"/>
    </row>
    <row r="130" spans="1:79" ht="16.5" thickBot="1" x14ac:dyDescent="0.3">
      <c r="A130" s="176"/>
      <c r="B130" s="296"/>
      <c r="C130" s="434"/>
      <c r="D130" s="182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194" t="s">
        <v>28</v>
      </c>
      <c r="AK130" s="180">
        <f>AK127+AK128</f>
        <v>25</v>
      </c>
      <c r="AL130" s="510"/>
      <c r="AM130" s="209"/>
      <c r="AN130" s="209"/>
      <c r="AO130" s="209"/>
      <c r="AP130" s="209"/>
      <c r="AQ130" s="180"/>
      <c r="AR130" s="209"/>
      <c r="AS130" s="209"/>
      <c r="AT130" s="209"/>
      <c r="AU130" s="209"/>
      <c r="AV130" s="512"/>
      <c r="AW130" s="515"/>
      <c r="AX130" s="517"/>
      <c r="AY130" s="520"/>
      <c r="AZ130" s="520"/>
      <c r="BA130" s="520"/>
      <c r="BB130" s="520"/>
      <c r="BC130" s="520"/>
      <c r="BD130" s="520"/>
      <c r="BE130" s="504"/>
      <c r="BF130" s="507"/>
      <c r="BG130" s="178"/>
      <c r="BH130" s="178"/>
      <c r="BI130" s="178"/>
      <c r="BJ130" s="178"/>
      <c r="BK130" s="178"/>
      <c r="BL130" s="178"/>
      <c r="BM130" s="178"/>
      <c r="BN130" s="178"/>
      <c r="BO130" s="178"/>
      <c r="BP130" s="178"/>
      <c r="BQ130" s="178"/>
      <c r="BR130" s="178"/>
      <c r="BS130" s="178"/>
      <c r="BT130" s="178"/>
      <c r="BU130" s="178"/>
      <c r="BV130" s="178"/>
      <c r="BW130" s="178"/>
      <c r="BX130" s="178"/>
      <c r="BY130" s="178"/>
      <c r="BZ130" s="178"/>
      <c r="CA130" s="178"/>
    </row>
    <row r="131" spans="1:79" ht="17.25" thickTop="1" thickBot="1" x14ac:dyDescent="0.3">
      <c r="A131" s="174" t="s">
        <v>124</v>
      </c>
      <c r="B131" s="292">
        <v>30000</v>
      </c>
      <c r="C131" s="432">
        <f>B131/225</f>
        <v>133.33333333333334</v>
      </c>
      <c r="D131" s="181" t="s">
        <v>25</v>
      </c>
      <c r="E131" s="137">
        <v>7.5</v>
      </c>
      <c r="F131" s="137">
        <v>0</v>
      </c>
      <c r="G131" s="137">
        <v>7.5</v>
      </c>
      <c r="H131" s="137" t="s">
        <v>61</v>
      </c>
      <c r="I131" s="137">
        <v>7.5</v>
      </c>
      <c r="J131" s="137">
        <v>7.5</v>
      </c>
      <c r="K131" s="137">
        <v>7.5</v>
      </c>
      <c r="L131" s="137">
        <v>7.5</v>
      </c>
      <c r="M131" s="137">
        <v>7.5</v>
      </c>
      <c r="N131" s="137">
        <v>7.5</v>
      </c>
      <c r="O131" s="137" t="s">
        <v>61</v>
      </c>
      <c r="P131" s="137">
        <v>7.5</v>
      </c>
      <c r="Q131" s="137">
        <v>7.5</v>
      </c>
      <c r="R131" s="137">
        <v>7.5</v>
      </c>
      <c r="S131" s="137">
        <v>7.5</v>
      </c>
      <c r="T131" s="60">
        <v>0</v>
      </c>
      <c r="U131" s="60">
        <v>0</v>
      </c>
      <c r="V131" s="60">
        <v>0</v>
      </c>
      <c r="W131" s="60">
        <v>7.5</v>
      </c>
      <c r="X131" s="60">
        <v>7.5</v>
      </c>
      <c r="Y131" s="60">
        <v>7.5</v>
      </c>
      <c r="Z131" s="60">
        <v>7.5</v>
      </c>
      <c r="AA131" s="60">
        <v>7.5</v>
      </c>
      <c r="AB131" s="60">
        <v>0</v>
      </c>
      <c r="AC131" s="60" t="s">
        <v>61</v>
      </c>
      <c r="AD131" s="60">
        <v>0</v>
      </c>
      <c r="AE131" s="60">
        <v>0</v>
      </c>
      <c r="AF131" s="60">
        <v>7.5</v>
      </c>
      <c r="AG131" s="60">
        <v>0</v>
      </c>
      <c r="AH131" s="60">
        <v>0</v>
      </c>
      <c r="AI131" s="60"/>
      <c r="AJ131" s="179"/>
      <c r="AK131" s="179">
        <f>COUNTIF(E131:AI131,"&gt;0")</f>
        <v>18</v>
      </c>
      <c r="AL131" s="508"/>
      <c r="AM131" s="205">
        <f>SUM(E131:AI131)/7.5</f>
        <v>18</v>
      </c>
      <c r="AN131" s="205">
        <f>COUNTIF(E131:AI131,"B")</f>
        <v>0</v>
      </c>
      <c r="AO131" s="205">
        <f>COUNTIF(E131:AI131,"h")</f>
        <v>3</v>
      </c>
      <c r="AP131" s="205">
        <f>COUNTIF(E131:AI131,"ik")</f>
        <v>0</v>
      </c>
      <c r="AQ131" s="205">
        <f>COUNTIF(E131:AI131,"İZ")</f>
        <v>0</v>
      </c>
      <c r="AR131" s="205">
        <f>COUNTIF(E131:AI131,"R")</f>
        <v>0</v>
      </c>
      <c r="AS131" s="205">
        <f>COUNTIF(E131:AI131,"0")</f>
        <v>9</v>
      </c>
      <c r="AT131" s="205">
        <f>IF((AM131+AN131+AO131+AP131+AQ131)&gt;30,30,(AM131+AN131+AO131+AP131+AQ131))</f>
        <v>21</v>
      </c>
      <c r="AU131" s="205">
        <f>(AT131)*C131*7.5</f>
        <v>21000</v>
      </c>
      <c r="AV131" s="511">
        <f t="shared" ref="AV131" si="226">IF(B132="CEMRE",SUM(AU131:AU133),0)</f>
        <v>0</v>
      </c>
      <c r="AW131" s="513">
        <f t="shared" ref="AW131" si="227">IF(B132="SEFİNE",SUM(AU131:AU133),0)</f>
        <v>21000</v>
      </c>
      <c r="AX131" s="516">
        <f t="shared" ref="AX131" si="228">IF(B132="TERSAN",SUM(AU131:AU133),0)</f>
        <v>0</v>
      </c>
      <c r="AY131" s="518"/>
      <c r="AZ131" s="518">
        <v>10419</v>
      </c>
      <c r="BA131" s="518"/>
      <c r="BB131" s="518">
        <v>381</v>
      </c>
      <c r="BC131" s="518"/>
      <c r="BD131" s="518">
        <v>10200</v>
      </c>
      <c r="BE131" s="502"/>
      <c r="BF131" s="505">
        <f t="shared" ref="BF131" si="229">(AV131+AW131+AX131)-(AY131+AZ131+BA131)-(BB131+BC131)+BE131-(BD131)</f>
        <v>0</v>
      </c>
      <c r="BG131" s="178"/>
      <c r="BH131" s="178"/>
      <c r="BI131" s="178"/>
      <c r="BJ131" s="178"/>
      <c r="BK131" s="178"/>
      <c r="BL131" s="178"/>
      <c r="BM131" s="178"/>
      <c r="BN131" s="178"/>
      <c r="BO131" s="178"/>
      <c r="BP131" s="178"/>
      <c r="BQ131" s="178"/>
      <c r="BR131" s="178"/>
      <c r="BS131" s="178"/>
      <c r="BT131" s="178"/>
      <c r="BU131" s="178"/>
      <c r="BV131" s="178"/>
      <c r="BW131" s="178"/>
      <c r="BX131" s="178"/>
      <c r="BY131" s="178"/>
      <c r="BZ131" s="178"/>
      <c r="CA131" s="178"/>
    </row>
    <row r="132" spans="1:79" ht="16.5" thickTop="1" x14ac:dyDescent="0.25">
      <c r="A132" s="175"/>
      <c r="B132" s="292" t="s">
        <v>134</v>
      </c>
      <c r="C132" s="433"/>
      <c r="D132" s="211" t="s">
        <v>26</v>
      </c>
      <c r="E132" s="227"/>
      <c r="F132" s="227"/>
      <c r="G132" s="227"/>
      <c r="H132" s="227"/>
      <c r="I132" s="227"/>
      <c r="J132" s="227"/>
      <c r="K132" s="227"/>
      <c r="L132" s="227"/>
      <c r="M132" s="227"/>
      <c r="N132" s="227"/>
      <c r="O132" s="227"/>
      <c r="P132" s="227"/>
      <c r="Q132" s="227"/>
      <c r="R132" s="227"/>
      <c r="S132" s="227"/>
      <c r="T132" s="227"/>
      <c r="U132" s="227"/>
      <c r="V132" s="227"/>
      <c r="W132" s="227"/>
      <c r="X132" s="227"/>
      <c r="Y132" s="227"/>
      <c r="Z132" s="227"/>
      <c r="AA132" s="227"/>
      <c r="AB132" s="227"/>
      <c r="AC132" s="227"/>
      <c r="AD132" s="227"/>
      <c r="AE132" s="227"/>
      <c r="AF132" s="227"/>
      <c r="AG132" s="228"/>
      <c r="AH132" s="227"/>
      <c r="AI132" s="227"/>
      <c r="AJ132" s="192"/>
      <c r="AK132" s="179">
        <f>COUNTIF(E132:AI132,"&gt;7")</f>
        <v>0</v>
      </c>
      <c r="AL132" s="509"/>
      <c r="AM132" s="206">
        <f>SUM(E132:AI132)</f>
        <v>0</v>
      </c>
      <c r="AN132" s="206"/>
      <c r="AO132" s="206"/>
      <c r="AP132" s="206"/>
      <c r="AQ132" s="206"/>
      <c r="AR132" s="206"/>
      <c r="AS132" s="206"/>
      <c r="AT132" s="206">
        <f>AM132*1.5</f>
        <v>0</v>
      </c>
      <c r="AU132" s="206">
        <f>AM132*C131*1.5</f>
        <v>0</v>
      </c>
      <c r="AV132" s="511"/>
      <c r="AW132" s="514"/>
      <c r="AX132" s="516"/>
      <c r="AY132" s="519"/>
      <c r="AZ132" s="519"/>
      <c r="BA132" s="519"/>
      <c r="BB132" s="519"/>
      <c r="BC132" s="519"/>
      <c r="BD132" s="519"/>
      <c r="BE132" s="503"/>
      <c r="BF132" s="506"/>
      <c r="BG132" s="178"/>
      <c r="BH132" s="178"/>
      <c r="BI132" s="178"/>
      <c r="BJ132" s="178"/>
      <c r="BK132" s="178"/>
      <c r="BL132" s="178"/>
      <c r="BM132" s="178"/>
      <c r="BN132" s="178"/>
      <c r="BO132" s="178"/>
      <c r="BP132" s="178"/>
      <c r="BQ132" s="178"/>
      <c r="BR132" s="178"/>
      <c r="BS132" s="178"/>
      <c r="BT132" s="178"/>
      <c r="BU132" s="178"/>
      <c r="BV132" s="178"/>
      <c r="BW132" s="178"/>
      <c r="BX132" s="178"/>
      <c r="BY132" s="178"/>
      <c r="BZ132" s="178"/>
      <c r="CA132" s="178"/>
    </row>
    <row r="133" spans="1:79" x14ac:dyDescent="0.25">
      <c r="A133" s="175"/>
      <c r="C133" s="433"/>
      <c r="D133" s="212" t="s">
        <v>27</v>
      </c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30"/>
      <c r="S133" s="230"/>
      <c r="T133" s="230"/>
      <c r="U133" s="230"/>
      <c r="V133" s="230"/>
      <c r="W133" s="230"/>
      <c r="X133" s="230"/>
      <c r="Y133" s="230"/>
      <c r="Z133" s="230"/>
      <c r="AA133" s="230"/>
      <c r="AB133" s="230"/>
      <c r="AC133" s="230"/>
      <c r="AD133" s="230"/>
      <c r="AE133" s="230"/>
      <c r="AF133" s="230"/>
      <c r="AG133" s="232"/>
      <c r="AH133" s="230"/>
      <c r="AI133" s="230"/>
      <c r="AJ133" s="193"/>
      <c r="AK133" s="207"/>
      <c r="AL133" s="509"/>
      <c r="AM133" s="206">
        <f>SUM(E133:AI133)</f>
        <v>0</v>
      </c>
      <c r="AN133" s="208"/>
      <c r="AO133" s="208"/>
      <c r="AP133" s="208"/>
      <c r="AQ133" s="208"/>
      <c r="AR133" s="208"/>
      <c r="AS133" s="208"/>
      <c r="AT133" s="206">
        <f>AM133*2</f>
        <v>0</v>
      </c>
      <c r="AU133" s="208">
        <f>AM133*C131*2</f>
        <v>0</v>
      </c>
      <c r="AV133" s="511"/>
      <c r="AW133" s="514"/>
      <c r="AX133" s="516"/>
      <c r="AY133" s="519"/>
      <c r="AZ133" s="519"/>
      <c r="BA133" s="519"/>
      <c r="BB133" s="519"/>
      <c r="BC133" s="519"/>
      <c r="BD133" s="519"/>
      <c r="BE133" s="503"/>
      <c r="BF133" s="506"/>
      <c r="BG133" s="178"/>
      <c r="BH133" s="178"/>
      <c r="BI133" s="178"/>
      <c r="BJ133" s="178"/>
      <c r="BK133" s="178"/>
      <c r="BL133" s="178"/>
      <c r="BM133" s="178"/>
      <c r="BN133" s="178"/>
      <c r="BO133" s="178"/>
      <c r="BP133" s="178"/>
      <c r="BQ133" s="178"/>
      <c r="BR133" s="178"/>
      <c r="BS133" s="178"/>
      <c r="BT133" s="178"/>
      <c r="BU133" s="178"/>
      <c r="BV133" s="178"/>
      <c r="BW133" s="178"/>
      <c r="BX133" s="178"/>
      <c r="BY133" s="178"/>
      <c r="BZ133" s="178"/>
      <c r="CA133" s="178"/>
    </row>
    <row r="134" spans="1:79" ht="16.5" thickBot="1" x14ac:dyDescent="0.3">
      <c r="A134" s="176"/>
      <c r="B134" s="296"/>
      <c r="C134" s="434"/>
      <c r="D134" s="182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194" t="s">
        <v>28</v>
      </c>
      <c r="AK134" s="180">
        <f>AK131+AK132</f>
        <v>18</v>
      </c>
      <c r="AL134" s="510"/>
      <c r="AM134" s="209"/>
      <c r="AN134" s="209"/>
      <c r="AO134" s="209"/>
      <c r="AP134" s="209"/>
      <c r="AQ134" s="180"/>
      <c r="AR134" s="209"/>
      <c r="AS134" s="209"/>
      <c r="AT134" s="209"/>
      <c r="AU134" s="209"/>
      <c r="AV134" s="512"/>
      <c r="AW134" s="515"/>
      <c r="AX134" s="517"/>
      <c r="AY134" s="520"/>
      <c r="AZ134" s="520"/>
      <c r="BA134" s="520"/>
      <c r="BB134" s="520"/>
      <c r="BC134" s="520"/>
      <c r="BD134" s="520"/>
      <c r="BE134" s="504"/>
      <c r="BF134" s="507"/>
      <c r="BG134" s="178"/>
      <c r="BH134" s="178"/>
      <c r="BI134" s="178"/>
      <c r="BJ134" s="178"/>
      <c r="BK134" s="178"/>
      <c r="BL134" s="178"/>
      <c r="BM134" s="178"/>
      <c r="BN134" s="178"/>
      <c r="BO134" s="178"/>
      <c r="BP134" s="178"/>
      <c r="BQ134" s="178"/>
      <c r="BR134" s="178"/>
      <c r="BS134" s="178"/>
      <c r="BT134" s="178"/>
      <c r="BU134" s="178"/>
      <c r="BV134" s="178"/>
      <c r="BW134" s="178"/>
      <c r="BX134" s="178"/>
      <c r="BY134" s="178"/>
      <c r="BZ134" s="178"/>
      <c r="CA134" s="178"/>
    </row>
    <row r="135" spans="1:79" ht="17.25" thickTop="1" thickBot="1" x14ac:dyDescent="0.3">
      <c r="A135" s="174" t="s">
        <v>119</v>
      </c>
      <c r="B135" s="292">
        <v>25000</v>
      </c>
      <c r="C135" s="432">
        <f>B135/225</f>
        <v>111.11111111111111</v>
      </c>
      <c r="D135" s="181" t="s">
        <v>25</v>
      </c>
      <c r="E135" s="60">
        <v>7.5</v>
      </c>
      <c r="F135" s="60">
        <v>7.5</v>
      </c>
      <c r="G135" s="60">
        <v>0</v>
      </c>
      <c r="H135" s="60" t="s">
        <v>61</v>
      </c>
      <c r="I135" s="60">
        <v>7.5</v>
      </c>
      <c r="J135" s="60">
        <v>7.5</v>
      </c>
      <c r="K135" s="60">
        <v>7.5</v>
      </c>
      <c r="L135" s="60">
        <v>7.5</v>
      </c>
      <c r="M135" s="60">
        <v>7.5</v>
      </c>
      <c r="N135" s="60">
        <v>7.5</v>
      </c>
      <c r="O135" s="60" t="s">
        <v>61</v>
      </c>
      <c r="P135" s="60">
        <v>7.5</v>
      </c>
      <c r="Q135" s="60">
        <v>7.5</v>
      </c>
      <c r="R135" s="60">
        <v>7.5</v>
      </c>
      <c r="S135" s="60">
        <v>7.5</v>
      </c>
      <c r="T135" s="60">
        <v>7.5</v>
      </c>
      <c r="U135" s="60">
        <v>7.5</v>
      </c>
      <c r="V135" s="60" t="s">
        <v>61</v>
      </c>
      <c r="W135" s="60">
        <v>7.5</v>
      </c>
      <c r="X135" s="60">
        <v>0</v>
      </c>
      <c r="Y135" s="60">
        <v>0</v>
      </c>
      <c r="Z135" s="60">
        <v>0</v>
      </c>
      <c r="AA135" s="60">
        <v>7.5</v>
      </c>
      <c r="AB135" s="60">
        <v>7.5</v>
      </c>
      <c r="AC135" s="60">
        <v>0</v>
      </c>
      <c r="AD135" s="60">
        <v>7.5</v>
      </c>
      <c r="AE135" s="60">
        <v>7.5</v>
      </c>
      <c r="AF135" s="67">
        <v>0</v>
      </c>
      <c r="AG135" s="60">
        <v>7.5</v>
      </c>
      <c r="AH135" s="60">
        <v>7.5</v>
      </c>
      <c r="AI135" s="60"/>
      <c r="AJ135" s="179"/>
      <c r="AK135" s="179">
        <f>COUNTIF(E135:AI135,"&gt;0")</f>
        <v>21</v>
      </c>
      <c r="AL135" s="508"/>
      <c r="AM135" s="205">
        <f>SUM(E135:AI135)/7.5</f>
        <v>21</v>
      </c>
      <c r="AN135" s="205">
        <f>COUNTIF(E135:AI135,"B")</f>
        <v>0</v>
      </c>
      <c r="AO135" s="205">
        <f>COUNTIF(E135:AI135,"h")</f>
        <v>3</v>
      </c>
      <c r="AP135" s="205">
        <f>COUNTIF(E135:AI135,"ik")</f>
        <v>0</v>
      </c>
      <c r="AQ135" s="205">
        <f>COUNTIF(E135:AI135,"İZ")</f>
        <v>0</v>
      </c>
      <c r="AR135" s="205">
        <f>COUNTIF(E135:AI135,"R")</f>
        <v>0</v>
      </c>
      <c r="AS135" s="205">
        <f>COUNTIF(E135:AI135,"0")</f>
        <v>6</v>
      </c>
      <c r="AT135" s="205">
        <f>IF((AM135+AN135+AO135+AP135+AQ135)&gt;30,30,(AM135+AN135+AO135+AP135+AQ135))</f>
        <v>24</v>
      </c>
      <c r="AU135" s="205">
        <f>(AT135)*C135*7.5</f>
        <v>20000.000000000004</v>
      </c>
      <c r="AV135" s="511">
        <f t="shared" ref="AV135" si="230">IF(B136="CEMRE",SUM(AU135:AU137),0)</f>
        <v>0</v>
      </c>
      <c r="AW135" s="513">
        <f t="shared" ref="AW135" si="231">IF(B136="SEFİNE",SUM(AU135:AU137),0)</f>
        <v>21250.000000000004</v>
      </c>
      <c r="AX135" s="516">
        <f t="shared" ref="AX135" si="232">IF(B136="TERSAN",SUM(AU135:AU137),0)</f>
        <v>0</v>
      </c>
      <c r="AY135" s="518"/>
      <c r="AZ135" s="518">
        <v>14760</v>
      </c>
      <c r="BA135" s="518"/>
      <c r="BB135" s="518">
        <v>540</v>
      </c>
      <c r="BC135" s="518"/>
      <c r="BD135" s="518">
        <v>5950</v>
      </c>
      <c r="BE135" s="502"/>
      <c r="BF135" s="505">
        <f t="shared" ref="BF135" si="233">(AV135+AW135+AX135)-(AY135+AZ135+BA135)-(BB135+BC135)+BE135-(BD135)</f>
        <v>0</v>
      </c>
      <c r="BG135" s="178"/>
      <c r="BH135" s="178"/>
      <c r="BI135" s="178"/>
      <c r="BJ135" s="178"/>
      <c r="BK135" s="178"/>
      <c r="BL135" s="178"/>
      <c r="BM135" s="178"/>
      <c r="BN135" s="178"/>
      <c r="BO135" s="178"/>
      <c r="BP135" s="178"/>
      <c r="BQ135" s="178"/>
      <c r="BR135" s="178"/>
      <c r="BS135" s="178"/>
      <c r="BT135" s="178"/>
      <c r="BU135" s="178"/>
      <c r="BV135" s="178"/>
      <c r="BW135" s="178"/>
      <c r="BX135" s="178"/>
      <c r="BY135" s="178"/>
      <c r="BZ135" s="178"/>
      <c r="CA135" s="178"/>
    </row>
    <row r="136" spans="1:79" ht="16.5" thickTop="1" x14ac:dyDescent="0.25">
      <c r="A136" s="175"/>
      <c r="B136" s="292" t="s">
        <v>134</v>
      </c>
      <c r="C136" s="433"/>
      <c r="D136" s="211" t="s">
        <v>26</v>
      </c>
      <c r="E136" s="227">
        <v>2.5</v>
      </c>
      <c r="F136" s="227"/>
      <c r="G136" s="227"/>
      <c r="H136" s="227"/>
      <c r="I136" s="227"/>
      <c r="J136" s="227"/>
      <c r="K136" s="227"/>
      <c r="L136" s="227"/>
      <c r="M136" s="227">
        <v>2.5</v>
      </c>
      <c r="N136" s="227"/>
      <c r="O136" s="227"/>
      <c r="P136" s="227"/>
      <c r="Q136" s="227"/>
      <c r="R136" s="227"/>
      <c r="S136" s="227">
        <v>2.5</v>
      </c>
      <c r="T136" s="227"/>
      <c r="U136" s="227"/>
      <c r="V136" s="227"/>
      <c r="W136" s="227"/>
      <c r="X136" s="227"/>
      <c r="Y136" s="227"/>
      <c r="Z136" s="227"/>
      <c r="AA136" s="227"/>
      <c r="AB136" s="227"/>
      <c r="AC136" s="227"/>
      <c r="AD136" s="227"/>
      <c r="AE136" s="227"/>
      <c r="AF136" s="227"/>
      <c r="AG136" s="227"/>
      <c r="AH136" s="227"/>
      <c r="AI136" s="227"/>
      <c r="AJ136" s="192"/>
      <c r="AK136" s="179">
        <f>COUNTIF(E136:AI136,"&gt;7")</f>
        <v>0</v>
      </c>
      <c r="AL136" s="509"/>
      <c r="AM136" s="206">
        <f>SUM(E136:AI136)</f>
        <v>7.5</v>
      </c>
      <c r="AN136" s="206"/>
      <c r="AO136" s="206"/>
      <c r="AP136" s="206"/>
      <c r="AQ136" s="206"/>
      <c r="AR136" s="206"/>
      <c r="AS136" s="206"/>
      <c r="AT136" s="206">
        <f>AM136*1.5</f>
        <v>11.25</v>
      </c>
      <c r="AU136" s="206">
        <f>AM136*C135*1.5</f>
        <v>1250</v>
      </c>
      <c r="AV136" s="511"/>
      <c r="AW136" s="514"/>
      <c r="AX136" s="516"/>
      <c r="AY136" s="519"/>
      <c r="AZ136" s="519"/>
      <c r="BA136" s="519"/>
      <c r="BB136" s="519"/>
      <c r="BC136" s="519"/>
      <c r="BD136" s="519"/>
      <c r="BE136" s="503"/>
      <c r="BF136" s="506"/>
      <c r="BG136" s="178"/>
      <c r="BH136" s="178"/>
      <c r="BI136" s="178"/>
      <c r="BJ136" s="178"/>
      <c r="BK136" s="178"/>
      <c r="BL136" s="178"/>
      <c r="BM136" s="178"/>
      <c r="BN136" s="178"/>
      <c r="BO136" s="178"/>
      <c r="BP136" s="178"/>
      <c r="BQ136" s="178"/>
      <c r="BR136" s="178"/>
      <c r="BS136" s="178"/>
      <c r="BT136" s="178"/>
      <c r="BU136" s="178"/>
      <c r="BV136" s="178"/>
      <c r="BW136" s="178"/>
      <c r="BX136" s="178"/>
      <c r="BY136" s="178"/>
      <c r="BZ136" s="178"/>
      <c r="CA136" s="178"/>
    </row>
    <row r="137" spans="1:79" x14ac:dyDescent="0.25">
      <c r="A137" s="175"/>
      <c r="C137" s="433"/>
      <c r="D137" s="212" t="s">
        <v>27</v>
      </c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30"/>
      <c r="S137" s="230"/>
      <c r="T137" s="230"/>
      <c r="U137" s="230"/>
      <c r="V137" s="230"/>
      <c r="W137" s="230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0"/>
      <c r="AH137" s="230"/>
      <c r="AI137" s="230"/>
      <c r="AJ137" s="193"/>
      <c r="AK137" s="207"/>
      <c r="AL137" s="509"/>
      <c r="AM137" s="206">
        <f>SUM(E137:AI137)</f>
        <v>0</v>
      </c>
      <c r="AN137" s="208"/>
      <c r="AO137" s="208"/>
      <c r="AP137" s="208"/>
      <c r="AQ137" s="208"/>
      <c r="AR137" s="208"/>
      <c r="AS137" s="208"/>
      <c r="AT137" s="206">
        <f>AM137*2</f>
        <v>0</v>
      </c>
      <c r="AU137" s="208">
        <f>AM137*C135*2</f>
        <v>0</v>
      </c>
      <c r="AV137" s="511"/>
      <c r="AW137" s="514"/>
      <c r="AX137" s="516"/>
      <c r="AY137" s="519"/>
      <c r="AZ137" s="519"/>
      <c r="BA137" s="519"/>
      <c r="BB137" s="519"/>
      <c r="BC137" s="519"/>
      <c r="BD137" s="519"/>
      <c r="BE137" s="503"/>
      <c r="BF137" s="506"/>
      <c r="BG137" s="178"/>
      <c r="BH137" s="178"/>
      <c r="BI137" s="178"/>
      <c r="BJ137" s="178"/>
      <c r="BK137" s="178"/>
      <c r="BL137" s="178"/>
      <c r="BM137" s="178"/>
      <c r="BN137" s="178"/>
      <c r="BO137" s="178"/>
      <c r="BP137" s="178"/>
      <c r="BQ137" s="178"/>
      <c r="BR137" s="178"/>
      <c r="BS137" s="178"/>
      <c r="BT137" s="178"/>
      <c r="BU137" s="178"/>
      <c r="BV137" s="178"/>
      <c r="BW137" s="178"/>
      <c r="BX137" s="178"/>
      <c r="BY137" s="178"/>
      <c r="BZ137" s="178"/>
      <c r="CA137" s="178"/>
    </row>
    <row r="138" spans="1:79" ht="16.5" thickBot="1" x14ac:dyDescent="0.3">
      <c r="A138" s="176"/>
      <c r="B138" s="296"/>
      <c r="C138" s="434"/>
      <c r="D138" s="182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194" t="s">
        <v>28</v>
      </c>
      <c r="AK138" s="180">
        <f>AK135+AK136</f>
        <v>21</v>
      </c>
      <c r="AL138" s="510"/>
      <c r="AM138" s="209"/>
      <c r="AN138" s="209"/>
      <c r="AO138" s="209"/>
      <c r="AP138" s="209"/>
      <c r="AQ138" s="180"/>
      <c r="AR138" s="209"/>
      <c r="AS138" s="209"/>
      <c r="AT138" s="209"/>
      <c r="AU138" s="209"/>
      <c r="AV138" s="512"/>
      <c r="AW138" s="515"/>
      <c r="AX138" s="517"/>
      <c r="AY138" s="520"/>
      <c r="AZ138" s="520"/>
      <c r="BA138" s="520"/>
      <c r="BB138" s="520"/>
      <c r="BC138" s="520"/>
      <c r="BD138" s="520"/>
      <c r="BE138" s="504"/>
      <c r="BF138" s="507"/>
      <c r="BG138" s="178"/>
      <c r="BH138" s="178"/>
      <c r="BI138" s="178"/>
      <c r="BJ138" s="178"/>
      <c r="BK138" s="178"/>
      <c r="BL138" s="178"/>
      <c r="BM138" s="178"/>
      <c r="BN138" s="178"/>
      <c r="BO138" s="178"/>
      <c r="BP138" s="178"/>
      <c r="BQ138" s="178"/>
      <c r="BR138" s="178"/>
      <c r="BS138" s="178"/>
      <c r="BT138" s="178"/>
      <c r="BU138" s="178"/>
      <c r="BV138" s="178"/>
      <c r="BW138" s="178"/>
      <c r="BX138" s="178"/>
      <c r="BY138" s="178"/>
      <c r="BZ138" s="178"/>
      <c r="CA138" s="178"/>
    </row>
    <row r="139" spans="1:79" ht="17.25" thickTop="1" thickBot="1" x14ac:dyDescent="0.3">
      <c r="A139" s="174" t="s">
        <v>117</v>
      </c>
      <c r="B139" s="292">
        <v>32000</v>
      </c>
      <c r="C139" s="432">
        <f>B139/225</f>
        <v>142.22222222222223</v>
      </c>
      <c r="D139" s="181" t="s">
        <v>25</v>
      </c>
      <c r="E139" s="60">
        <v>7.5</v>
      </c>
      <c r="F139" s="60">
        <v>7.5</v>
      </c>
      <c r="G139" s="60">
        <v>7.5</v>
      </c>
      <c r="H139" s="60" t="s">
        <v>61</v>
      </c>
      <c r="I139" s="60">
        <v>7.5</v>
      </c>
      <c r="J139" s="60">
        <v>0</v>
      </c>
      <c r="K139" s="60">
        <v>7.5</v>
      </c>
      <c r="L139" s="60">
        <v>7.5</v>
      </c>
      <c r="M139" s="60">
        <v>7.5</v>
      </c>
      <c r="N139" s="60">
        <v>7.5</v>
      </c>
      <c r="O139" s="60">
        <v>0</v>
      </c>
      <c r="P139" s="60">
        <v>7.5</v>
      </c>
      <c r="Q139" s="60">
        <v>7.5</v>
      </c>
      <c r="R139" s="60">
        <v>7.5</v>
      </c>
      <c r="S139" s="60">
        <v>7.5</v>
      </c>
      <c r="T139" s="60">
        <v>7.5</v>
      </c>
      <c r="U139" s="60">
        <v>7.5</v>
      </c>
      <c r="V139" s="60" t="s">
        <v>61</v>
      </c>
      <c r="W139" s="60">
        <v>7.5</v>
      </c>
      <c r="X139" s="60">
        <v>7.5</v>
      </c>
      <c r="Y139" s="60">
        <v>7.5</v>
      </c>
      <c r="Z139" s="60">
        <v>7.5</v>
      </c>
      <c r="AA139" s="60">
        <v>7.5</v>
      </c>
      <c r="AB139" s="60">
        <v>7.5</v>
      </c>
      <c r="AC139" s="60" t="s">
        <v>61</v>
      </c>
      <c r="AD139" s="60">
        <v>0</v>
      </c>
      <c r="AE139" s="60">
        <v>0</v>
      </c>
      <c r="AF139" s="67">
        <v>7.5</v>
      </c>
      <c r="AG139" s="60">
        <v>7.5</v>
      </c>
      <c r="AH139" s="60">
        <v>7.5</v>
      </c>
      <c r="AI139" s="60"/>
      <c r="AJ139" s="179"/>
      <c r="AK139" s="179">
        <f>COUNTIF(E139:AI139,"&gt;0")</f>
        <v>23</v>
      </c>
      <c r="AL139" s="508"/>
      <c r="AM139" s="205">
        <f>SUM(E139:AI139)/7.5</f>
        <v>23</v>
      </c>
      <c r="AN139" s="205">
        <f>COUNTIF(E139:AI139,"B")</f>
        <v>0</v>
      </c>
      <c r="AO139" s="205">
        <f>COUNTIF(E139:AI139,"h")</f>
        <v>3</v>
      </c>
      <c r="AP139" s="205">
        <f>COUNTIF(E139:AI139,"ik")</f>
        <v>0</v>
      </c>
      <c r="AQ139" s="205">
        <f>COUNTIF(E139:AI139,"İZ")</f>
        <v>0</v>
      </c>
      <c r="AR139" s="205">
        <f>COUNTIF(E139:AI139,"R")</f>
        <v>0</v>
      </c>
      <c r="AS139" s="205">
        <f>COUNTIF(E139:AI139,"0")</f>
        <v>4</v>
      </c>
      <c r="AT139" s="205">
        <f>IF((AM139+AN139+AO139+AP139+AQ139)&gt;30,30,(AM139+AN139+AO139+AP139+AQ139))</f>
        <v>26</v>
      </c>
      <c r="AU139" s="205">
        <f>(AT139)*C139*7.5</f>
        <v>27733.333333333332</v>
      </c>
      <c r="AV139" s="511">
        <f t="shared" ref="AV139" si="234">IF(B140="CEMRE",SUM(AU139:AU141),0)</f>
        <v>0</v>
      </c>
      <c r="AW139" s="513">
        <f t="shared" ref="AW139" si="235">IF(B140="SEFİNE",SUM(AU139:AU141),0)</f>
        <v>27733.333333333332</v>
      </c>
      <c r="AX139" s="516">
        <f t="shared" ref="AX139" si="236">IF(B140="TERSAN",SUM(AU139:AU141),0)</f>
        <v>0</v>
      </c>
      <c r="AY139" s="518"/>
      <c r="AZ139" s="518">
        <v>15000</v>
      </c>
      <c r="BA139" s="518"/>
      <c r="BB139" s="518"/>
      <c r="BC139" s="518"/>
      <c r="BD139" s="518">
        <v>12733</v>
      </c>
      <c r="BE139" s="502"/>
      <c r="BF139" s="505">
        <f t="shared" ref="BF139" si="237">(AV139+AW139+AX139)-(AY139+AZ139+BA139)-(BB139+BC139)+BE139-(BD139)</f>
        <v>0.33333333333212067</v>
      </c>
      <c r="BG139" s="178"/>
      <c r="BH139" s="178"/>
      <c r="BI139" s="178"/>
      <c r="BJ139" s="178"/>
      <c r="BK139" s="178"/>
      <c r="BL139" s="178"/>
      <c r="BM139" s="178"/>
      <c r="BN139" s="178"/>
      <c r="BO139" s="178"/>
      <c r="BP139" s="178"/>
      <c r="BQ139" s="178"/>
      <c r="BR139" s="178"/>
      <c r="BS139" s="178"/>
      <c r="BT139" s="178"/>
      <c r="BU139" s="178"/>
      <c r="BV139" s="178"/>
      <c r="BW139" s="178"/>
      <c r="BX139" s="178"/>
      <c r="BY139" s="178"/>
      <c r="BZ139" s="178"/>
      <c r="CA139" s="178"/>
    </row>
    <row r="140" spans="1:79" ht="16.5" thickTop="1" x14ac:dyDescent="0.25">
      <c r="A140" s="175"/>
      <c r="B140" s="292" t="s">
        <v>134</v>
      </c>
      <c r="C140" s="433"/>
      <c r="D140" s="211" t="s">
        <v>26</v>
      </c>
      <c r="E140" s="227"/>
      <c r="F140" s="227"/>
      <c r="G140" s="227"/>
      <c r="H140" s="227"/>
      <c r="I140" s="227"/>
      <c r="J140" s="227"/>
      <c r="K140" s="227"/>
      <c r="L140" s="227"/>
      <c r="M140" s="227"/>
      <c r="N140" s="227"/>
      <c r="O140" s="227"/>
      <c r="P140" s="227"/>
      <c r="Q140" s="227"/>
      <c r="R140" s="227"/>
      <c r="S140" s="227"/>
      <c r="T140" s="227"/>
      <c r="U140" s="227"/>
      <c r="V140" s="227"/>
      <c r="W140" s="227"/>
      <c r="X140" s="227"/>
      <c r="Y140" s="227"/>
      <c r="Z140" s="227"/>
      <c r="AA140" s="227"/>
      <c r="AB140" s="227"/>
      <c r="AC140" s="227"/>
      <c r="AD140" s="227"/>
      <c r="AE140" s="227"/>
      <c r="AF140" s="227"/>
      <c r="AG140" s="227"/>
      <c r="AH140" s="227"/>
      <c r="AI140" s="227"/>
      <c r="AJ140" s="192"/>
      <c r="AK140" s="179">
        <f>COUNTIF(E140:AI140,"&gt;7")</f>
        <v>0</v>
      </c>
      <c r="AL140" s="509"/>
      <c r="AM140" s="206">
        <f>SUM(E140:AI140)</f>
        <v>0</v>
      </c>
      <c r="AN140" s="206"/>
      <c r="AO140" s="206"/>
      <c r="AP140" s="206"/>
      <c r="AQ140" s="206"/>
      <c r="AR140" s="206"/>
      <c r="AS140" s="206"/>
      <c r="AT140" s="206">
        <f>AM140*1.5</f>
        <v>0</v>
      </c>
      <c r="AU140" s="206">
        <f>AM140*C139*1.5</f>
        <v>0</v>
      </c>
      <c r="AV140" s="511"/>
      <c r="AW140" s="514"/>
      <c r="AX140" s="516"/>
      <c r="AY140" s="519"/>
      <c r="AZ140" s="519"/>
      <c r="BA140" s="519"/>
      <c r="BB140" s="519"/>
      <c r="BC140" s="519"/>
      <c r="BD140" s="519"/>
      <c r="BE140" s="503"/>
      <c r="BF140" s="506"/>
      <c r="BG140" s="178"/>
      <c r="BH140" s="178"/>
      <c r="BI140" s="178"/>
      <c r="BJ140" s="178"/>
      <c r="BK140" s="178"/>
      <c r="BL140" s="178"/>
      <c r="BM140" s="178"/>
      <c r="BN140" s="178"/>
      <c r="BO140" s="178"/>
      <c r="BP140" s="178"/>
      <c r="BQ140" s="178"/>
      <c r="BR140" s="178"/>
      <c r="BS140" s="178"/>
      <c r="BT140" s="178"/>
      <c r="BU140" s="178"/>
      <c r="BV140" s="178"/>
      <c r="BW140" s="178"/>
      <c r="BX140" s="178"/>
      <c r="BY140" s="178"/>
      <c r="BZ140" s="178"/>
      <c r="CA140" s="178"/>
    </row>
    <row r="141" spans="1:79" x14ac:dyDescent="0.25">
      <c r="A141" s="175"/>
      <c r="C141" s="433"/>
      <c r="D141" s="212" t="s">
        <v>27</v>
      </c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30"/>
      <c r="S141" s="230"/>
      <c r="T141" s="230"/>
      <c r="U141" s="230"/>
      <c r="V141" s="230"/>
      <c r="W141" s="230"/>
      <c r="X141" s="230"/>
      <c r="Y141" s="230"/>
      <c r="Z141" s="230"/>
      <c r="AA141" s="230"/>
      <c r="AB141" s="230"/>
      <c r="AC141" s="230"/>
      <c r="AD141" s="230"/>
      <c r="AE141" s="230"/>
      <c r="AF141" s="230"/>
      <c r="AG141" s="230"/>
      <c r="AH141" s="230"/>
      <c r="AI141" s="230"/>
      <c r="AJ141" s="193"/>
      <c r="AK141" s="207"/>
      <c r="AL141" s="509"/>
      <c r="AM141" s="206">
        <f>SUM(E141:AI141)</f>
        <v>0</v>
      </c>
      <c r="AN141" s="208"/>
      <c r="AO141" s="208"/>
      <c r="AP141" s="208"/>
      <c r="AQ141" s="208"/>
      <c r="AR141" s="208"/>
      <c r="AS141" s="208"/>
      <c r="AT141" s="206">
        <f>AM141*2</f>
        <v>0</v>
      </c>
      <c r="AU141" s="208">
        <f>AM141*C139*2</f>
        <v>0</v>
      </c>
      <c r="AV141" s="511"/>
      <c r="AW141" s="514"/>
      <c r="AX141" s="516"/>
      <c r="AY141" s="519"/>
      <c r="AZ141" s="519"/>
      <c r="BA141" s="519"/>
      <c r="BB141" s="519"/>
      <c r="BC141" s="519"/>
      <c r="BD141" s="519"/>
      <c r="BE141" s="503"/>
      <c r="BF141" s="506"/>
      <c r="BG141" s="178"/>
      <c r="BH141" s="178"/>
      <c r="BI141" s="178"/>
      <c r="BJ141" s="178"/>
      <c r="BK141" s="178"/>
      <c r="BL141" s="178"/>
      <c r="BM141" s="178"/>
      <c r="BN141" s="178"/>
      <c r="BO141" s="178"/>
      <c r="BP141" s="178"/>
      <c r="BQ141" s="178"/>
      <c r="BR141" s="178"/>
      <c r="BS141" s="178"/>
      <c r="BT141" s="178"/>
      <c r="BU141" s="178"/>
      <c r="BV141" s="178"/>
      <c r="BW141" s="178"/>
      <c r="BX141" s="178"/>
      <c r="BY141" s="178"/>
      <c r="BZ141" s="178"/>
      <c r="CA141" s="178"/>
    </row>
    <row r="142" spans="1:79" ht="16.5" thickBot="1" x14ac:dyDescent="0.3">
      <c r="A142" s="176"/>
      <c r="B142" s="296"/>
      <c r="C142" s="434"/>
      <c r="D142" s="182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194" t="s">
        <v>28</v>
      </c>
      <c r="AK142" s="180">
        <f>AK139+AK140</f>
        <v>23</v>
      </c>
      <c r="AL142" s="510"/>
      <c r="AM142" s="209"/>
      <c r="AN142" s="209"/>
      <c r="AO142" s="209"/>
      <c r="AP142" s="209"/>
      <c r="AQ142" s="180"/>
      <c r="AR142" s="209"/>
      <c r="AS142" s="209"/>
      <c r="AT142" s="209"/>
      <c r="AU142" s="209"/>
      <c r="AV142" s="512"/>
      <c r="AW142" s="515"/>
      <c r="AX142" s="517"/>
      <c r="AY142" s="520"/>
      <c r="AZ142" s="520"/>
      <c r="BA142" s="520"/>
      <c r="BB142" s="520"/>
      <c r="BC142" s="520"/>
      <c r="BD142" s="520"/>
      <c r="BE142" s="504"/>
      <c r="BF142" s="507"/>
      <c r="BG142" s="178"/>
      <c r="BH142" s="178"/>
      <c r="BI142" s="178"/>
      <c r="BJ142" s="178"/>
      <c r="BK142" s="178"/>
      <c r="BL142" s="178"/>
      <c r="BM142" s="178"/>
      <c r="BN142" s="178"/>
      <c r="BO142" s="178"/>
      <c r="BP142" s="178"/>
      <c r="BQ142" s="178"/>
      <c r="BR142" s="178"/>
      <c r="BS142" s="178"/>
      <c r="BT142" s="178"/>
      <c r="BU142" s="178"/>
      <c r="BV142" s="178"/>
      <c r="BW142" s="178"/>
      <c r="BX142" s="178"/>
      <c r="BY142" s="178"/>
      <c r="BZ142" s="178"/>
      <c r="CA142" s="178"/>
    </row>
    <row r="143" spans="1:79" ht="17.25" thickTop="1" thickBot="1" x14ac:dyDescent="0.3">
      <c r="A143" s="174" t="s">
        <v>118</v>
      </c>
      <c r="B143" s="292">
        <v>24000</v>
      </c>
      <c r="C143" s="432">
        <f>B143/225</f>
        <v>106.66666666666667</v>
      </c>
      <c r="D143" s="181" t="s">
        <v>25</v>
      </c>
      <c r="E143" s="60">
        <v>7.5</v>
      </c>
      <c r="F143" s="60">
        <v>7.5</v>
      </c>
      <c r="G143" s="60">
        <v>7.5</v>
      </c>
      <c r="H143" s="60" t="s">
        <v>61</v>
      </c>
      <c r="I143" s="60">
        <v>7.5</v>
      </c>
      <c r="J143" s="60">
        <v>7.5</v>
      </c>
      <c r="K143" s="22">
        <v>3.75</v>
      </c>
      <c r="L143" s="60">
        <v>7.5</v>
      </c>
      <c r="M143" s="60">
        <v>7.5</v>
      </c>
      <c r="N143" s="60">
        <v>7.5</v>
      </c>
      <c r="O143" s="60" t="s">
        <v>61</v>
      </c>
      <c r="P143" s="60">
        <v>0</v>
      </c>
      <c r="Q143" s="60">
        <v>7.5</v>
      </c>
      <c r="R143" s="60">
        <v>7.5</v>
      </c>
      <c r="S143" s="60">
        <v>7.5</v>
      </c>
      <c r="T143" s="60">
        <v>7.5</v>
      </c>
      <c r="U143" s="60">
        <v>7.5</v>
      </c>
      <c r="V143" s="60">
        <v>0</v>
      </c>
      <c r="W143" s="60">
        <v>7.5</v>
      </c>
      <c r="X143" s="60">
        <v>7.5</v>
      </c>
      <c r="Y143" s="60">
        <v>7.5</v>
      </c>
      <c r="Z143" s="60">
        <v>7.5</v>
      </c>
      <c r="AA143" s="60">
        <v>7.5</v>
      </c>
      <c r="AB143" s="60">
        <v>0</v>
      </c>
      <c r="AC143" s="60">
        <v>0</v>
      </c>
      <c r="AD143" s="60">
        <v>7.5</v>
      </c>
      <c r="AE143" s="22">
        <v>7.5</v>
      </c>
      <c r="AF143" s="285">
        <v>7.5</v>
      </c>
      <c r="AG143" s="60">
        <v>7.5</v>
      </c>
      <c r="AH143" s="60">
        <v>7.5</v>
      </c>
      <c r="AI143" s="60"/>
      <c r="AJ143" s="179"/>
      <c r="AK143" s="179">
        <f>COUNTIF(E143:AI143,"&gt;0")</f>
        <v>24</v>
      </c>
      <c r="AL143" s="508"/>
      <c r="AM143" s="205">
        <f>SUM(E143:AI143)/7.5</f>
        <v>23.5</v>
      </c>
      <c r="AN143" s="205">
        <f>COUNTIF(E143:AI143,"B")</f>
        <v>0</v>
      </c>
      <c r="AO143" s="205">
        <f>COUNTIF(E143:AI143,"h")</f>
        <v>2</v>
      </c>
      <c r="AP143" s="205">
        <f>COUNTIF(E143:AI143,"ik")</f>
        <v>0</v>
      </c>
      <c r="AQ143" s="205">
        <f>COUNTIF(E143:AI143,"İZ")</f>
        <v>0</v>
      </c>
      <c r="AR143" s="205">
        <f>COUNTIF(E143:AI143,"R")</f>
        <v>0</v>
      </c>
      <c r="AS143" s="205">
        <f>COUNTIF(E143:AI143,"0")</f>
        <v>4</v>
      </c>
      <c r="AT143" s="205">
        <f>IF((AM143+AN143+AO143+AP143+AQ143)&gt;30,30,(AM143+AN143+AO143+AP143+AQ143))</f>
        <v>25.5</v>
      </c>
      <c r="AU143" s="205">
        <f>(AT143)*C143*7.5</f>
        <v>20400</v>
      </c>
      <c r="AV143" s="511">
        <f t="shared" ref="AV143" si="238">IF(B144="CEMRE",SUM(AU143:AU145),0)</f>
        <v>0</v>
      </c>
      <c r="AW143" s="513">
        <f t="shared" ref="AW143" si="239">IF(B144="SEFİNE",SUM(AU143:AU145),0)</f>
        <v>22000</v>
      </c>
      <c r="AX143" s="516">
        <f t="shared" ref="AX143" si="240">IF(B144="TERSAN",SUM(AU143:AU145),0)</f>
        <v>0</v>
      </c>
      <c r="AY143" s="518">
        <v>566.73</v>
      </c>
      <c r="AZ143" s="518">
        <v>14182</v>
      </c>
      <c r="BA143" s="518"/>
      <c r="BB143" s="518">
        <v>518</v>
      </c>
      <c r="BC143" s="518"/>
      <c r="BD143" s="518">
        <v>5533</v>
      </c>
      <c r="BE143" s="502"/>
      <c r="BF143" s="505">
        <f t="shared" ref="BF143" si="241">(AV143+AW143+AX143)-(AY143+AZ143+BA143)-(BB143+BC143)+BE143-(BD143)</f>
        <v>1200.2700000000004</v>
      </c>
      <c r="BG143" s="178"/>
      <c r="BH143" s="178"/>
      <c r="BI143" s="178"/>
      <c r="BJ143" s="178"/>
      <c r="BK143" s="178"/>
      <c r="BL143" s="178"/>
      <c r="BM143" s="178"/>
      <c r="BN143" s="178"/>
      <c r="BO143" s="178"/>
      <c r="BP143" s="178"/>
      <c r="BQ143" s="178"/>
      <c r="BR143" s="178"/>
      <c r="BS143" s="178"/>
      <c r="BT143" s="178"/>
      <c r="BU143" s="178"/>
      <c r="BV143" s="178"/>
      <c r="BW143" s="178"/>
      <c r="BX143" s="178"/>
      <c r="BY143" s="178"/>
      <c r="BZ143" s="178"/>
      <c r="CA143" s="178"/>
    </row>
    <row r="144" spans="1:79" ht="16.5" thickTop="1" x14ac:dyDescent="0.25">
      <c r="A144" s="175"/>
      <c r="B144" s="292" t="s">
        <v>134</v>
      </c>
      <c r="C144" s="433"/>
      <c r="D144" s="211" t="s">
        <v>26</v>
      </c>
      <c r="E144" s="227">
        <v>2.5</v>
      </c>
      <c r="F144" s="227"/>
      <c r="G144" s="227"/>
      <c r="H144" s="227"/>
      <c r="I144" s="227"/>
      <c r="J144" s="227"/>
      <c r="K144" s="227"/>
      <c r="L144" s="227"/>
      <c r="M144" s="227">
        <v>2.5</v>
      </c>
      <c r="N144" s="227"/>
      <c r="O144" s="227"/>
      <c r="P144" s="227"/>
      <c r="Q144" s="227"/>
      <c r="R144" s="227"/>
      <c r="S144" s="227"/>
      <c r="T144" s="227"/>
      <c r="U144" s="227"/>
      <c r="V144" s="227"/>
      <c r="W144" s="227"/>
      <c r="X144" s="227"/>
      <c r="Y144" s="227">
        <v>2.5</v>
      </c>
      <c r="Z144" s="227"/>
      <c r="AA144" s="227"/>
      <c r="AB144" s="227"/>
      <c r="AC144" s="227"/>
      <c r="AD144" s="227"/>
      <c r="AE144" s="227"/>
      <c r="AF144" s="227"/>
      <c r="AG144" s="227">
        <v>2.5</v>
      </c>
      <c r="AH144" s="227"/>
      <c r="AI144" s="227"/>
      <c r="AJ144" s="192"/>
      <c r="AK144" s="179">
        <f>COUNTIF(E144:AI144,"&gt;7")</f>
        <v>0</v>
      </c>
      <c r="AL144" s="509"/>
      <c r="AM144" s="206">
        <f>SUM(E144:AI144)</f>
        <v>10</v>
      </c>
      <c r="AN144" s="206"/>
      <c r="AO144" s="206"/>
      <c r="AP144" s="206"/>
      <c r="AQ144" s="206"/>
      <c r="AR144" s="206"/>
      <c r="AS144" s="206"/>
      <c r="AT144" s="206">
        <f>AM144*1.5</f>
        <v>15</v>
      </c>
      <c r="AU144" s="206">
        <f>AM144*C143*1.5</f>
        <v>1600</v>
      </c>
      <c r="AV144" s="511"/>
      <c r="AW144" s="514"/>
      <c r="AX144" s="516"/>
      <c r="AY144" s="519"/>
      <c r="AZ144" s="519"/>
      <c r="BA144" s="519"/>
      <c r="BB144" s="519"/>
      <c r="BC144" s="519"/>
      <c r="BD144" s="519"/>
      <c r="BE144" s="503"/>
      <c r="BF144" s="506"/>
      <c r="BG144" s="178"/>
      <c r="BH144" s="178"/>
      <c r="BI144" s="178"/>
      <c r="BJ144" s="178"/>
      <c r="BK144" s="178"/>
      <c r="BL144" s="178"/>
      <c r="BM144" s="178"/>
      <c r="BN144" s="178"/>
      <c r="BO144" s="178"/>
      <c r="BP144" s="178"/>
      <c r="BQ144" s="178"/>
      <c r="BR144" s="178"/>
      <c r="BS144" s="178"/>
      <c r="BT144" s="178"/>
      <c r="BU144" s="178"/>
      <c r="BV144" s="178"/>
      <c r="BW144" s="178"/>
      <c r="BX144" s="178"/>
      <c r="BY144" s="178"/>
      <c r="BZ144" s="178"/>
      <c r="CA144" s="178"/>
    </row>
    <row r="145" spans="1:79" x14ac:dyDescent="0.25">
      <c r="A145" s="175"/>
      <c r="C145" s="433"/>
      <c r="D145" s="212" t="s">
        <v>27</v>
      </c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30"/>
      <c r="S145" s="230"/>
      <c r="T145" s="230"/>
      <c r="U145" s="230"/>
      <c r="V145" s="230"/>
      <c r="W145" s="230"/>
      <c r="X145" s="230"/>
      <c r="Y145" s="230"/>
      <c r="Z145" s="230"/>
      <c r="AA145" s="230"/>
      <c r="AB145" s="230"/>
      <c r="AC145" s="230"/>
      <c r="AD145" s="230"/>
      <c r="AE145" s="230"/>
      <c r="AF145" s="230"/>
      <c r="AG145" s="230"/>
      <c r="AH145" s="230"/>
      <c r="AI145" s="230"/>
      <c r="AJ145" s="193"/>
      <c r="AK145" s="207"/>
      <c r="AL145" s="509"/>
      <c r="AM145" s="206">
        <f>SUM(E145:AI145)</f>
        <v>0</v>
      </c>
      <c r="AN145" s="208"/>
      <c r="AO145" s="208"/>
      <c r="AP145" s="208"/>
      <c r="AQ145" s="208"/>
      <c r="AR145" s="208"/>
      <c r="AS145" s="208"/>
      <c r="AT145" s="206">
        <f>AM145*2</f>
        <v>0</v>
      </c>
      <c r="AU145" s="208">
        <f>AM145*C143*2</f>
        <v>0</v>
      </c>
      <c r="AV145" s="511"/>
      <c r="AW145" s="514"/>
      <c r="AX145" s="516"/>
      <c r="AY145" s="519"/>
      <c r="AZ145" s="519"/>
      <c r="BA145" s="519"/>
      <c r="BB145" s="519"/>
      <c r="BC145" s="519"/>
      <c r="BD145" s="519"/>
      <c r="BE145" s="503"/>
      <c r="BF145" s="506"/>
      <c r="BG145" s="178"/>
      <c r="BH145" s="178"/>
      <c r="BI145" s="178"/>
      <c r="BJ145" s="178"/>
      <c r="BK145" s="178"/>
      <c r="BL145" s="178"/>
      <c r="BM145" s="178"/>
      <c r="BN145" s="178"/>
      <c r="BO145" s="178"/>
      <c r="BP145" s="178"/>
      <c r="BQ145" s="178"/>
      <c r="BR145" s="178"/>
      <c r="BS145" s="178"/>
      <c r="BT145" s="178"/>
      <c r="BU145" s="178"/>
      <c r="BV145" s="178"/>
      <c r="BW145" s="178"/>
      <c r="BX145" s="178"/>
      <c r="BY145" s="178"/>
      <c r="BZ145" s="178"/>
      <c r="CA145" s="178"/>
    </row>
    <row r="146" spans="1:79" ht="16.5" thickBot="1" x14ac:dyDescent="0.3">
      <c r="A146" s="176"/>
      <c r="C146" s="434"/>
      <c r="D146" s="182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194" t="s">
        <v>28</v>
      </c>
      <c r="AK146" s="180">
        <f>AK143+AK144</f>
        <v>24</v>
      </c>
      <c r="AL146" s="510"/>
      <c r="AM146" s="209"/>
      <c r="AN146" s="209"/>
      <c r="AO146" s="209"/>
      <c r="AP146" s="209"/>
      <c r="AQ146" s="180"/>
      <c r="AR146" s="209"/>
      <c r="AS146" s="209"/>
      <c r="AT146" s="209"/>
      <c r="AU146" s="209"/>
      <c r="AV146" s="512"/>
      <c r="AW146" s="515"/>
      <c r="AX146" s="517"/>
      <c r="AY146" s="520"/>
      <c r="AZ146" s="520"/>
      <c r="BA146" s="520"/>
      <c r="BB146" s="520"/>
      <c r="BC146" s="520"/>
      <c r="BD146" s="520"/>
      <c r="BE146" s="504"/>
      <c r="BF146" s="507"/>
      <c r="BG146" s="178"/>
      <c r="BH146" s="178"/>
      <c r="BI146" s="178"/>
      <c r="BJ146" s="178"/>
      <c r="BK146" s="178"/>
      <c r="BL146" s="178"/>
      <c r="BM146" s="178"/>
      <c r="BN146" s="178"/>
      <c r="BO146" s="178"/>
      <c r="BP146" s="178"/>
      <c r="BQ146" s="178"/>
      <c r="BR146" s="178"/>
      <c r="BS146" s="178"/>
      <c r="BT146" s="178"/>
      <c r="BU146" s="178"/>
      <c r="BV146" s="178"/>
      <c r="BW146" s="178"/>
      <c r="BX146" s="178"/>
      <c r="BY146" s="178"/>
      <c r="BZ146" s="178"/>
      <c r="CA146" s="178"/>
    </row>
    <row r="147" spans="1:79" ht="17.25" thickTop="1" thickBot="1" x14ac:dyDescent="0.3">
      <c r="A147" s="174" t="s">
        <v>132</v>
      </c>
      <c r="B147" s="294">
        <v>24000</v>
      </c>
      <c r="C147" s="432">
        <f>B147/225</f>
        <v>106.66666666666667</v>
      </c>
      <c r="D147" s="181" t="s">
        <v>25</v>
      </c>
      <c r="E147" s="60">
        <v>7.5</v>
      </c>
      <c r="F147" s="60">
        <v>7.5</v>
      </c>
      <c r="G147" s="60">
        <v>7.5</v>
      </c>
      <c r="H147" s="60" t="s">
        <v>61</v>
      </c>
      <c r="I147" s="60">
        <v>7.5</v>
      </c>
      <c r="J147" s="60">
        <v>7.5</v>
      </c>
      <c r="K147" s="60">
        <v>7.5</v>
      </c>
      <c r="L147" s="60">
        <v>7.5</v>
      </c>
      <c r="M147" s="60">
        <v>7.5</v>
      </c>
      <c r="N147" s="60">
        <v>7.5</v>
      </c>
      <c r="O147" s="60" t="s">
        <v>61</v>
      </c>
      <c r="P147" s="60">
        <v>7.5</v>
      </c>
      <c r="Q147" s="60">
        <v>7.5</v>
      </c>
      <c r="R147" s="60">
        <v>7.5</v>
      </c>
      <c r="S147" s="60">
        <v>7.5</v>
      </c>
      <c r="T147" s="60">
        <v>7.5</v>
      </c>
      <c r="U147" s="60">
        <v>7.5</v>
      </c>
      <c r="V147" s="60" t="s">
        <v>61</v>
      </c>
      <c r="W147" s="60">
        <v>7.5</v>
      </c>
      <c r="X147" s="60">
        <v>7.5</v>
      </c>
      <c r="Y147" s="60">
        <v>7.5</v>
      </c>
      <c r="Z147" s="60">
        <v>4</v>
      </c>
      <c r="AA147" s="60">
        <v>7.5</v>
      </c>
      <c r="AB147" s="60">
        <v>7.5</v>
      </c>
      <c r="AC147" s="60" t="s">
        <v>61</v>
      </c>
      <c r="AD147" s="60">
        <v>7.5</v>
      </c>
      <c r="AE147" s="60">
        <v>7.5</v>
      </c>
      <c r="AF147" s="67">
        <v>7.5</v>
      </c>
      <c r="AG147" s="60">
        <v>7.5</v>
      </c>
      <c r="AH147" s="60">
        <v>7.5</v>
      </c>
      <c r="AI147" s="60"/>
      <c r="AJ147" s="179"/>
      <c r="AK147" s="179">
        <f>COUNTIF(E147:AI147,"&gt;0")</f>
        <v>26</v>
      </c>
      <c r="AL147" s="508"/>
      <c r="AM147" s="205">
        <f>SUM(E147:AI147)/7.5</f>
        <v>25.533333333333335</v>
      </c>
      <c r="AN147" s="205">
        <f>COUNTIF(E147:AI147,"B")</f>
        <v>0</v>
      </c>
      <c r="AO147" s="205">
        <f>COUNTIF(E147:AI147,"h")</f>
        <v>4</v>
      </c>
      <c r="AP147" s="205">
        <f>COUNTIF(E147:AI147,"ik")</f>
        <v>0</v>
      </c>
      <c r="AQ147" s="205">
        <f>COUNTIF(E147:AI147,"İZ")</f>
        <v>0</v>
      </c>
      <c r="AR147" s="205">
        <f>COUNTIF(E147:AI147,"R")</f>
        <v>0</v>
      </c>
      <c r="AS147" s="205">
        <f>COUNTIF(E147:AI147,"0")</f>
        <v>0</v>
      </c>
      <c r="AT147" s="205">
        <f>IF((AM147+AN147+AO147+AP147+AQ147)&gt;30,30,(AM147+AN147+AO147+AP147+AQ147))</f>
        <v>29.533333333333335</v>
      </c>
      <c r="AU147" s="205">
        <f>(AT147)*C147*7.5</f>
        <v>23626.666666666672</v>
      </c>
      <c r="AV147" s="511">
        <f t="shared" ref="AV147" si="242">IF(B148="CEMRE",SUM(AU147:AU149),0)</f>
        <v>0</v>
      </c>
      <c r="AW147" s="513">
        <f t="shared" ref="AW147" si="243">IF(B148="SEFİNE",SUM(AU147:AU149),0)</f>
        <v>23626.666666666672</v>
      </c>
      <c r="AX147" s="516">
        <f t="shared" ref="AX147" si="244">IF(B148="TERSAN",SUM(AU147:AU149),0)</f>
        <v>0</v>
      </c>
      <c r="AY147" s="518"/>
      <c r="AZ147" s="518">
        <v>18000</v>
      </c>
      <c r="BA147" s="518"/>
      <c r="BB147" s="518"/>
      <c r="BC147" s="518"/>
      <c r="BD147" s="518">
        <v>5627</v>
      </c>
      <c r="BE147" s="502"/>
      <c r="BF147" s="505">
        <f t="shared" ref="BF147" si="245">(AV147+AW147+AX147)-(AY147+AZ147+BA147)-(BB147+BC147)+BE147-(BD147)</f>
        <v>-0.33333333332848269</v>
      </c>
      <c r="BG147" s="178"/>
      <c r="BH147" s="178"/>
      <c r="BI147" s="178"/>
      <c r="BJ147" s="178"/>
      <c r="BK147" s="178"/>
      <c r="BL147" s="178"/>
      <c r="BM147" s="178"/>
      <c r="BN147" s="178"/>
      <c r="BO147" s="178"/>
      <c r="BP147" s="178"/>
      <c r="BQ147" s="178"/>
      <c r="BR147" s="178"/>
      <c r="BS147" s="178"/>
      <c r="BT147" s="178"/>
      <c r="BU147" s="178"/>
      <c r="BV147" s="178"/>
      <c r="BW147" s="178"/>
      <c r="BX147" s="178"/>
      <c r="BY147" s="178"/>
      <c r="BZ147" s="178"/>
      <c r="CA147" s="178"/>
    </row>
    <row r="148" spans="1:79" ht="16.5" thickTop="1" x14ac:dyDescent="0.25">
      <c r="A148" s="175"/>
      <c r="B148" s="292" t="s">
        <v>134</v>
      </c>
      <c r="C148" s="433"/>
      <c r="D148" s="211" t="s">
        <v>26</v>
      </c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7"/>
      <c r="P148" s="227"/>
      <c r="Q148" s="227"/>
      <c r="R148" s="227"/>
      <c r="S148" s="227"/>
      <c r="T148" s="227"/>
      <c r="U148" s="227"/>
      <c r="V148" s="227"/>
      <c r="W148" s="227"/>
      <c r="X148" s="227"/>
      <c r="Y148" s="227"/>
      <c r="Z148" s="227"/>
      <c r="AA148" s="227"/>
      <c r="AB148" s="227"/>
      <c r="AC148" s="227"/>
      <c r="AD148" s="227"/>
      <c r="AE148" s="227"/>
      <c r="AF148" s="227"/>
      <c r="AG148" s="227"/>
      <c r="AH148" s="227"/>
      <c r="AI148" s="227"/>
      <c r="AJ148" s="192"/>
      <c r="AK148" s="179">
        <f>COUNTIF(E148:AI148,"&gt;7")</f>
        <v>0</v>
      </c>
      <c r="AL148" s="509"/>
      <c r="AM148" s="206">
        <f>SUM(E148:AI148)</f>
        <v>0</v>
      </c>
      <c r="AN148" s="206"/>
      <c r="AO148" s="206"/>
      <c r="AP148" s="206"/>
      <c r="AQ148" s="206"/>
      <c r="AR148" s="206"/>
      <c r="AS148" s="206"/>
      <c r="AT148" s="206">
        <f>AM148*1.5</f>
        <v>0</v>
      </c>
      <c r="AU148" s="206">
        <f>AM148*C147*1.5</f>
        <v>0</v>
      </c>
      <c r="AV148" s="511"/>
      <c r="AW148" s="514"/>
      <c r="AX148" s="516"/>
      <c r="AY148" s="519"/>
      <c r="AZ148" s="519"/>
      <c r="BA148" s="519"/>
      <c r="BB148" s="519"/>
      <c r="BC148" s="519"/>
      <c r="BD148" s="519"/>
      <c r="BE148" s="503"/>
      <c r="BF148" s="506"/>
      <c r="BG148" s="178"/>
      <c r="BH148" s="178"/>
      <c r="BI148" s="178"/>
      <c r="BJ148" s="178"/>
      <c r="BK148" s="178"/>
      <c r="BL148" s="178"/>
      <c r="BM148" s="178"/>
      <c r="BN148" s="178"/>
      <c r="BO148" s="178"/>
      <c r="BP148" s="178"/>
      <c r="BQ148" s="178"/>
      <c r="BR148" s="178"/>
      <c r="BS148" s="178"/>
      <c r="BT148" s="178"/>
      <c r="BU148" s="178"/>
      <c r="BV148" s="178"/>
      <c r="BW148" s="178"/>
      <c r="BX148" s="178"/>
      <c r="BY148" s="178"/>
      <c r="BZ148" s="178"/>
      <c r="CA148" s="178"/>
    </row>
    <row r="149" spans="1:79" x14ac:dyDescent="0.25">
      <c r="A149" s="175"/>
      <c r="C149" s="433"/>
      <c r="D149" s="212" t="s">
        <v>27</v>
      </c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30"/>
      <c r="S149" s="230"/>
      <c r="T149" s="230"/>
      <c r="U149" s="230"/>
      <c r="V149" s="230"/>
      <c r="W149" s="230"/>
      <c r="X149" s="230"/>
      <c r="Y149" s="230"/>
      <c r="Z149" s="230"/>
      <c r="AA149" s="230"/>
      <c r="AB149" s="230"/>
      <c r="AC149" s="230"/>
      <c r="AD149" s="230"/>
      <c r="AE149" s="230"/>
      <c r="AF149" s="230"/>
      <c r="AG149" s="230"/>
      <c r="AH149" s="230"/>
      <c r="AI149" s="230"/>
      <c r="AJ149" s="193"/>
      <c r="AK149" s="207"/>
      <c r="AL149" s="509"/>
      <c r="AM149" s="206">
        <f>SUM(E149:AI149)</f>
        <v>0</v>
      </c>
      <c r="AN149" s="208"/>
      <c r="AO149" s="208"/>
      <c r="AP149" s="208"/>
      <c r="AQ149" s="208"/>
      <c r="AR149" s="208"/>
      <c r="AS149" s="208"/>
      <c r="AT149" s="206">
        <f>AM149*2</f>
        <v>0</v>
      </c>
      <c r="AU149" s="208">
        <f>AM149*C147*2</f>
        <v>0</v>
      </c>
      <c r="AV149" s="511"/>
      <c r="AW149" s="514"/>
      <c r="AX149" s="516"/>
      <c r="AY149" s="519"/>
      <c r="AZ149" s="519"/>
      <c r="BA149" s="519"/>
      <c r="BB149" s="519"/>
      <c r="BC149" s="519"/>
      <c r="BD149" s="519"/>
      <c r="BE149" s="503"/>
      <c r="BF149" s="506"/>
      <c r="BG149" s="178"/>
      <c r="BH149" s="178"/>
      <c r="BI149" s="178"/>
      <c r="BJ149" s="178"/>
      <c r="BK149" s="178"/>
      <c r="BL149" s="178"/>
      <c r="BM149" s="178"/>
      <c r="BN149" s="178"/>
      <c r="BO149" s="178"/>
      <c r="BP149" s="178"/>
      <c r="BQ149" s="178"/>
      <c r="BR149" s="178"/>
      <c r="BS149" s="178"/>
      <c r="BT149" s="178"/>
      <c r="BU149" s="178"/>
      <c r="BV149" s="178"/>
      <c r="BW149" s="178"/>
      <c r="BX149" s="178"/>
      <c r="BY149" s="178"/>
      <c r="BZ149" s="178"/>
      <c r="CA149" s="178"/>
    </row>
    <row r="150" spans="1:79" ht="16.5" thickBot="1" x14ac:dyDescent="0.3">
      <c r="A150" s="176"/>
      <c r="C150" s="434"/>
      <c r="D150" s="182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194" t="s">
        <v>28</v>
      </c>
      <c r="AK150" s="180">
        <f>AK147+AK148</f>
        <v>26</v>
      </c>
      <c r="AL150" s="510"/>
      <c r="AM150" s="209"/>
      <c r="AN150" s="209"/>
      <c r="AO150" s="209"/>
      <c r="AP150" s="209"/>
      <c r="AQ150" s="180"/>
      <c r="AR150" s="209"/>
      <c r="AS150" s="209"/>
      <c r="AT150" s="209"/>
      <c r="AU150" s="209"/>
      <c r="AV150" s="512"/>
      <c r="AW150" s="515"/>
      <c r="AX150" s="517"/>
      <c r="AY150" s="520"/>
      <c r="AZ150" s="520"/>
      <c r="BA150" s="520"/>
      <c r="BB150" s="520"/>
      <c r="BC150" s="520"/>
      <c r="BD150" s="520"/>
      <c r="BE150" s="504"/>
      <c r="BF150" s="507"/>
      <c r="BG150" s="178"/>
      <c r="BH150" s="178"/>
      <c r="BI150" s="178"/>
      <c r="BJ150" s="178"/>
      <c r="BK150" s="178"/>
      <c r="BL150" s="178"/>
      <c r="BM150" s="178"/>
      <c r="BN150" s="178"/>
      <c r="BO150" s="178"/>
      <c r="BP150" s="178"/>
      <c r="BQ150" s="178"/>
      <c r="BR150" s="178"/>
      <c r="BS150" s="178"/>
      <c r="BT150" s="178"/>
      <c r="BU150" s="178"/>
      <c r="BV150" s="178"/>
      <c r="BW150" s="178"/>
      <c r="BX150" s="178"/>
      <c r="BY150" s="178"/>
      <c r="BZ150" s="178"/>
      <c r="CA150" s="178"/>
    </row>
    <row r="151" spans="1:79" ht="17.25" thickTop="1" thickBot="1" x14ac:dyDescent="0.3">
      <c r="A151" s="174" t="s">
        <v>74</v>
      </c>
      <c r="B151" s="294">
        <v>24000</v>
      </c>
      <c r="C151" s="432">
        <f>B151/225</f>
        <v>106.66666666666667</v>
      </c>
      <c r="D151" s="181" t="s">
        <v>25</v>
      </c>
      <c r="E151" s="60">
        <v>7.5</v>
      </c>
      <c r="F151" s="60">
        <v>7.5</v>
      </c>
      <c r="G151" s="60">
        <v>7.5</v>
      </c>
      <c r="H151" s="60" t="s">
        <v>61</v>
      </c>
      <c r="I151" s="60">
        <v>7.5</v>
      </c>
      <c r="J151" s="60">
        <v>7.5</v>
      </c>
      <c r="K151" s="60">
        <v>7.5</v>
      </c>
      <c r="L151" s="60">
        <v>7.5</v>
      </c>
      <c r="M151" s="60">
        <v>0</v>
      </c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7"/>
      <c r="AG151" s="60"/>
      <c r="AH151" s="60"/>
      <c r="AI151" s="60"/>
      <c r="AJ151" s="179"/>
      <c r="AK151" s="179">
        <f>COUNTIF(E151:AI151,"&gt;0")</f>
        <v>7</v>
      </c>
      <c r="AL151" s="508"/>
      <c r="AM151" s="205">
        <f>SUM(E151:AI151)/7.5</f>
        <v>7</v>
      </c>
      <c r="AN151" s="205">
        <f>COUNTIF(E151:AI151,"B")</f>
        <v>0</v>
      </c>
      <c r="AO151" s="205">
        <f>COUNTIF(E151:AI151,"h")</f>
        <v>1</v>
      </c>
      <c r="AP151" s="205">
        <f>COUNTIF(E151:AI151,"ik")</f>
        <v>0</v>
      </c>
      <c r="AQ151" s="205">
        <f>COUNTIF(E151:AI151,"İZ")</f>
        <v>0</v>
      </c>
      <c r="AR151" s="205">
        <f>COUNTIF(E151:AI151,"R")</f>
        <v>0</v>
      </c>
      <c r="AS151" s="205">
        <f>COUNTIF(E151:AI151,"0")</f>
        <v>1</v>
      </c>
      <c r="AT151" s="205">
        <f>IF((AM151+AN151+AO151+AP151+AQ151)&gt;30,30,(AM151+AN151+AO151+AP151+AQ151))</f>
        <v>8</v>
      </c>
      <c r="AU151" s="205">
        <f>(AT151)*C151*7.5</f>
        <v>6400</v>
      </c>
      <c r="AV151" s="511">
        <f t="shared" ref="AV151" si="246">IF(B152="CEMRE",SUM(AU151:AU153),0)</f>
        <v>0</v>
      </c>
      <c r="AW151" s="513">
        <f t="shared" ref="AW151" si="247">IF(B152="SEFİNE",SUM(AU151:AU153),0)</f>
        <v>6400</v>
      </c>
      <c r="AX151" s="516">
        <f t="shared" ref="AX151" si="248">IF(B152="TERSAN",SUM(AU151:AU153),0)</f>
        <v>0</v>
      </c>
      <c r="AY151" s="518"/>
      <c r="AZ151" s="518">
        <v>4373</v>
      </c>
      <c r="BA151" s="518"/>
      <c r="BB151" s="518">
        <v>160</v>
      </c>
      <c r="BC151" s="518"/>
      <c r="BD151" s="518">
        <v>1867</v>
      </c>
      <c r="BE151" s="502"/>
      <c r="BF151" s="505">
        <f t="shared" ref="BF151" si="249">(AV151+AW151+AX151)-(AY151+AZ151+BA151)-(BB151+BC151)+BE151-(BD151)</f>
        <v>0</v>
      </c>
      <c r="BG151" s="178"/>
      <c r="BH151" s="178"/>
      <c r="BI151" s="178"/>
      <c r="BJ151" s="178"/>
      <c r="BK151" s="178"/>
      <c r="BL151" s="178"/>
      <c r="BM151" s="178"/>
      <c r="BN151" s="178"/>
      <c r="BO151" s="178"/>
      <c r="BP151" s="178"/>
      <c r="BQ151" s="178"/>
      <c r="BR151" s="178"/>
      <c r="BS151" s="178"/>
      <c r="BT151" s="178"/>
      <c r="BU151" s="178"/>
      <c r="BV151" s="178"/>
      <c r="BW151" s="178"/>
      <c r="BX151" s="178"/>
      <c r="BY151" s="178"/>
      <c r="BZ151" s="178"/>
      <c r="CA151" s="178"/>
    </row>
    <row r="152" spans="1:79" ht="16.5" thickTop="1" x14ac:dyDescent="0.25">
      <c r="A152" s="175"/>
      <c r="B152" s="292" t="s">
        <v>134</v>
      </c>
      <c r="C152" s="433"/>
      <c r="D152" s="211" t="s">
        <v>26</v>
      </c>
      <c r="E152" s="227"/>
      <c r="F152" s="227"/>
      <c r="G152" s="227"/>
      <c r="H152" s="227"/>
      <c r="I152" s="227"/>
      <c r="J152" s="227"/>
      <c r="K152" s="227"/>
      <c r="L152" s="227"/>
      <c r="M152" s="227"/>
      <c r="N152" s="227"/>
      <c r="O152" s="227"/>
      <c r="P152" s="227"/>
      <c r="Q152" s="227"/>
      <c r="R152" s="227"/>
      <c r="S152" s="227"/>
      <c r="T152" s="227"/>
      <c r="U152" s="227"/>
      <c r="V152" s="227"/>
      <c r="W152" s="227"/>
      <c r="X152" s="227"/>
      <c r="Y152" s="227"/>
      <c r="Z152" s="227"/>
      <c r="AA152" s="227"/>
      <c r="AB152" s="227"/>
      <c r="AC152" s="227"/>
      <c r="AD152" s="227"/>
      <c r="AE152" s="227"/>
      <c r="AF152" s="227"/>
      <c r="AG152" s="227"/>
      <c r="AH152" s="227"/>
      <c r="AI152" s="227"/>
      <c r="AJ152" s="192"/>
      <c r="AK152" s="179">
        <f>COUNTIF(E152:AI152,"&gt;7")</f>
        <v>0</v>
      </c>
      <c r="AL152" s="509"/>
      <c r="AM152" s="206">
        <f>SUM(E152:AI152)</f>
        <v>0</v>
      </c>
      <c r="AN152" s="206"/>
      <c r="AO152" s="206"/>
      <c r="AP152" s="206"/>
      <c r="AQ152" s="206"/>
      <c r="AR152" s="206"/>
      <c r="AS152" s="206"/>
      <c r="AT152" s="206">
        <f>AM152*1.5</f>
        <v>0</v>
      </c>
      <c r="AU152" s="206">
        <f>AM152*C151*1.5</f>
        <v>0</v>
      </c>
      <c r="AV152" s="511"/>
      <c r="AW152" s="514"/>
      <c r="AX152" s="516"/>
      <c r="AY152" s="519"/>
      <c r="AZ152" s="519"/>
      <c r="BA152" s="519"/>
      <c r="BB152" s="519"/>
      <c r="BC152" s="519"/>
      <c r="BD152" s="519"/>
      <c r="BE152" s="503"/>
      <c r="BF152" s="506"/>
      <c r="BG152" s="178"/>
      <c r="BH152" s="178"/>
      <c r="BI152" s="178"/>
      <c r="BJ152" s="178"/>
      <c r="BK152" s="178"/>
      <c r="BL152" s="178"/>
      <c r="BM152" s="178"/>
      <c r="BN152" s="178"/>
      <c r="BO152" s="178"/>
      <c r="BP152" s="178"/>
      <c r="BQ152" s="178"/>
      <c r="BR152" s="178"/>
      <c r="BS152" s="178"/>
      <c r="BT152" s="178"/>
      <c r="BU152" s="178"/>
      <c r="BV152" s="178"/>
      <c r="BW152" s="178"/>
      <c r="BX152" s="178"/>
      <c r="BY152" s="178"/>
      <c r="BZ152" s="178"/>
      <c r="CA152" s="178"/>
    </row>
    <row r="153" spans="1:79" x14ac:dyDescent="0.25">
      <c r="A153" s="175"/>
      <c r="C153" s="433"/>
      <c r="D153" s="212" t="s">
        <v>27</v>
      </c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30"/>
      <c r="S153" s="230"/>
      <c r="T153" s="230"/>
      <c r="U153" s="230"/>
      <c r="V153" s="230"/>
      <c r="W153" s="230"/>
      <c r="X153" s="230"/>
      <c r="Y153" s="230"/>
      <c r="Z153" s="230"/>
      <c r="AA153" s="230"/>
      <c r="AB153" s="230"/>
      <c r="AC153" s="230"/>
      <c r="AD153" s="230"/>
      <c r="AE153" s="230"/>
      <c r="AF153" s="230"/>
      <c r="AG153" s="230"/>
      <c r="AH153" s="230"/>
      <c r="AI153" s="230"/>
      <c r="AJ153" s="193"/>
      <c r="AK153" s="207"/>
      <c r="AL153" s="509"/>
      <c r="AM153" s="206">
        <f>SUM(E153:AI153)</f>
        <v>0</v>
      </c>
      <c r="AN153" s="208"/>
      <c r="AO153" s="208"/>
      <c r="AP153" s="208"/>
      <c r="AQ153" s="208"/>
      <c r="AR153" s="208"/>
      <c r="AS153" s="208"/>
      <c r="AT153" s="206">
        <f>AM153*2</f>
        <v>0</v>
      </c>
      <c r="AU153" s="208">
        <f>AM153*C151*2</f>
        <v>0</v>
      </c>
      <c r="AV153" s="511"/>
      <c r="AW153" s="514"/>
      <c r="AX153" s="516"/>
      <c r="AY153" s="519"/>
      <c r="AZ153" s="519"/>
      <c r="BA153" s="519"/>
      <c r="BB153" s="519"/>
      <c r="BC153" s="519"/>
      <c r="BD153" s="519"/>
      <c r="BE153" s="503"/>
      <c r="BF153" s="506"/>
      <c r="BG153" s="178"/>
      <c r="BH153" s="178"/>
      <c r="BI153" s="178"/>
      <c r="BJ153" s="178"/>
      <c r="BK153" s="178"/>
      <c r="BL153" s="178"/>
      <c r="BM153" s="178"/>
      <c r="BN153" s="178"/>
      <c r="BO153" s="178"/>
      <c r="BP153" s="178"/>
      <c r="BQ153" s="178"/>
      <c r="BR153" s="178"/>
      <c r="BS153" s="178"/>
      <c r="BT153" s="178"/>
      <c r="BU153" s="178"/>
      <c r="BV153" s="178"/>
      <c r="BW153" s="178"/>
      <c r="BX153" s="178"/>
      <c r="BY153" s="178"/>
      <c r="BZ153" s="178"/>
      <c r="CA153" s="178"/>
    </row>
    <row r="154" spans="1:79" ht="16.5" thickBot="1" x14ac:dyDescent="0.3">
      <c r="A154" s="176"/>
      <c r="C154" s="434"/>
      <c r="D154" s="182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219" t="s">
        <v>28</v>
      </c>
      <c r="AK154" s="180">
        <f>AK151+AK152</f>
        <v>7</v>
      </c>
      <c r="AL154" s="510"/>
      <c r="AM154" s="225"/>
      <c r="AN154" s="225"/>
      <c r="AO154" s="225"/>
      <c r="AP154" s="225"/>
      <c r="AQ154" s="180"/>
      <c r="AR154" s="225"/>
      <c r="AS154" s="225"/>
      <c r="AT154" s="225"/>
      <c r="AU154" s="225"/>
      <c r="AV154" s="512"/>
      <c r="AW154" s="515"/>
      <c r="AX154" s="517"/>
      <c r="AY154" s="520"/>
      <c r="AZ154" s="520"/>
      <c r="BA154" s="520"/>
      <c r="BB154" s="520"/>
      <c r="BC154" s="520"/>
      <c r="BD154" s="520"/>
      <c r="BE154" s="504"/>
      <c r="BF154" s="507"/>
      <c r="BG154" s="178"/>
      <c r="BH154" s="178"/>
      <c r="BI154" s="178"/>
      <c r="BJ154" s="178"/>
      <c r="BK154" s="178"/>
      <c r="BL154" s="178"/>
      <c r="BM154" s="178"/>
      <c r="BN154" s="178"/>
      <c r="BO154" s="178"/>
      <c r="BP154" s="178"/>
      <c r="BQ154" s="178"/>
      <c r="BR154" s="178"/>
      <c r="BS154" s="178"/>
      <c r="BT154" s="178"/>
      <c r="BU154" s="178"/>
      <c r="BV154" s="178"/>
      <c r="BW154" s="178"/>
      <c r="BX154" s="178"/>
      <c r="BY154" s="178"/>
      <c r="BZ154" s="178"/>
      <c r="CA154" s="178"/>
    </row>
    <row r="155" spans="1:79" ht="16.5" thickTop="1" x14ac:dyDescent="0.25">
      <c r="A155" s="289"/>
      <c r="B155" s="301"/>
      <c r="C155" s="178"/>
      <c r="D155" s="178"/>
      <c r="E155" s="196"/>
      <c r="F155" s="196"/>
      <c r="G155" s="196"/>
      <c r="H155" s="195"/>
      <c r="I155" s="196"/>
      <c r="J155" s="196"/>
      <c r="K155" s="196"/>
      <c r="L155" s="196"/>
      <c r="M155" s="196"/>
      <c r="N155" s="196"/>
      <c r="O155" s="195"/>
      <c r="P155" s="196"/>
      <c r="Q155" s="196"/>
      <c r="R155" s="196"/>
      <c r="S155" s="196"/>
      <c r="T155" s="196"/>
      <c r="U155" s="196"/>
      <c r="V155" s="195"/>
      <c r="W155" s="196"/>
      <c r="X155" s="196"/>
      <c r="Y155" s="196"/>
      <c r="Z155" s="196"/>
      <c r="AA155" s="196"/>
      <c r="AB155" s="196"/>
      <c r="AC155" s="195"/>
      <c r="AD155" s="196"/>
      <c r="AE155" s="196"/>
      <c r="AF155" s="196"/>
      <c r="AG155" s="196"/>
      <c r="AH155" s="196"/>
      <c r="AI155" s="196"/>
      <c r="AJ155" s="224"/>
      <c r="AK155" s="178"/>
      <c r="AL155" s="178"/>
      <c r="AM155" s="178"/>
      <c r="AN155" s="178"/>
      <c r="AO155" s="178"/>
      <c r="AP155" s="178"/>
      <c r="AQ155" s="178"/>
      <c r="AR155" s="178"/>
      <c r="AS155" s="178"/>
      <c r="AT155" s="178"/>
      <c r="AU155" s="178"/>
      <c r="AV155" s="178"/>
      <c r="AW155" s="178"/>
      <c r="AX155" s="178"/>
      <c r="AY155" s="178"/>
      <c r="AZ155" s="178"/>
      <c r="BA155" s="178"/>
      <c r="BB155" s="178"/>
      <c r="BC155" s="178"/>
      <c r="BD155" s="178"/>
      <c r="BE155" s="178"/>
      <c r="BF155" s="178"/>
      <c r="BG155" s="178"/>
      <c r="BH155" s="178"/>
      <c r="BI155" s="178"/>
      <c r="BJ155" s="178"/>
      <c r="BK155" s="178"/>
      <c r="BL155" s="178"/>
      <c r="BM155" s="178"/>
      <c r="BN155" s="178"/>
      <c r="BO155" s="178"/>
      <c r="BP155" s="178"/>
      <c r="BQ155" s="178"/>
      <c r="BR155" s="178"/>
      <c r="BS155" s="178"/>
      <c r="BT155" s="178"/>
      <c r="BU155" s="178"/>
      <c r="BV155" s="178"/>
      <c r="BW155" s="178"/>
      <c r="BX155" s="178"/>
      <c r="BY155" s="178"/>
      <c r="BZ155" s="178"/>
      <c r="CA155" s="178"/>
    </row>
    <row r="156" spans="1:79" x14ac:dyDescent="0.25">
      <c r="A156" s="289"/>
      <c r="C156" s="178"/>
      <c r="D156" s="178"/>
      <c r="E156" s="196"/>
      <c r="F156" s="196"/>
      <c r="G156" s="196"/>
      <c r="H156" s="195"/>
      <c r="I156" s="196"/>
      <c r="J156" s="196"/>
      <c r="K156" s="196"/>
      <c r="L156" s="196"/>
      <c r="M156" s="196"/>
      <c r="N156" s="196"/>
      <c r="O156" s="195"/>
      <c r="P156" s="196"/>
      <c r="Q156" s="196"/>
      <c r="R156" s="196"/>
      <c r="S156" s="196"/>
      <c r="T156" s="196"/>
      <c r="U156" s="196"/>
      <c r="V156" s="195"/>
      <c r="W156" s="196"/>
      <c r="X156" s="196"/>
      <c r="Y156" s="196"/>
      <c r="Z156" s="196"/>
      <c r="AA156" s="196"/>
      <c r="AB156" s="196"/>
      <c r="AC156" s="195"/>
      <c r="AD156" s="196"/>
      <c r="AE156" s="196"/>
      <c r="AF156" s="196"/>
      <c r="AG156" s="196"/>
      <c r="AH156" s="196"/>
      <c r="AI156" s="196"/>
      <c r="AJ156" s="178"/>
      <c r="AK156" s="178"/>
      <c r="AL156" s="178"/>
      <c r="AM156" s="178"/>
      <c r="AN156" s="178"/>
      <c r="AO156" s="178"/>
      <c r="AP156" s="178"/>
      <c r="AQ156" s="178"/>
      <c r="AR156" s="178"/>
      <c r="AS156" s="178"/>
      <c r="AT156" s="178"/>
      <c r="AU156" s="178"/>
      <c r="AV156" s="178"/>
      <c r="AW156" s="178"/>
      <c r="AX156" s="178"/>
      <c r="AY156" s="178"/>
      <c r="AZ156" s="178"/>
      <c r="BA156" s="178"/>
      <c r="BB156" s="178"/>
      <c r="BC156" s="178"/>
      <c r="BD156" s="178"/>
      <c r="BE156" s="178"/>
      <c r="BF156" s="178"/>
      <c r="BG156" s="178"/>
      <c r="BH156" s="178"/>
      <c r="BI156" s="178"/>
      <c r="BJ156" s="178"/>
      <c r="BK156" s="178"/>
      <c r="BL156" s="178"/>
      <c r="BM156" s="178"/>
      <c r="BN156" s="178"/>
      <c r="BO156" s="178"/>
      <c r="BP156" s="178"/>
      <c r="BQ156" s="178"/>
      <c r="BR156" s="178"/>
      <c r="BS156" s="178"/>
      <c r="BT156" s="178"/>
      <c r="BU156" s="178"/>
      <c r="BV156" s="178"/>
      <c r="BW156" s="178"/>
      <c r="BX156" s="178"/>
      <c r="BY156" s="178"/>
      <c r="BZ156" s="178"/>
      <c r="CA156" s="178"/>
    </row>
    <row r="157" spans="1:79" x14ac:dyDescent="0.25">
      <c r="A157" s="289"/>
      <c r="C157" s="178"/>
      <c r="D157" s="178"/>
      <c r="E157" s="196"/>
      <c r="F157" s="196"/>
      <c r="G157" s="196"/>
      <c r="H157" s="195"/>
      <c r="I157" s="196"/>
      <c r="J157" s="196"/>
      <c r="K157" s="196"/>
      <c r="L157" s="196"/>
      <c r="M157" s="196"/>
      <c r="N157" s="196"/>
      <c r="O157" s="195"/>
      <c r="P157" s="196"/>
      <c r="Q157" s="196"/>
      <c r="R157" s="196"/>
      <c r="S157" s="196"/>
      <c r="T157" s="196"/>
      <c r="U157" s="196"/>
      <c r="V157" s="195"/>
      <c r="W157" s="196"/>
      <c r="X157" s="196"/>
      <c r="Y157" s="196"/>
      <c r="Z157" s="196"/>
      <c r="AA157" s="196"/>
      <c r="AB157" s="196"/>
      <c r="AC157" s="195"/>
      <c r="AD157" s="196"/>
      <c r="AE157" s="196"/>
      <c r="AF157" s="196"/>
      <c r="AG157" s="196"/>
      <c r="AH157" s="196"/>
      <c r="AI157" s="196"/>
      <c r="AJ157" s="178"/>
      <c r="AK157" s="178"/>
      <c r="AL157" s="178"/>
      <c r="AM157" s="178"/>
      <c r="AN157" s="178"/>
      <c r="AO157" s="178"/>
      <c r="AP157" s="178"/>
      <c r="AQ157" s="178"/>
      <c r="AR157" s="178"/>
      <c r="AS157" s="178"/>
      <c r="AT157" s="178"/>
      <c r="AU157" s="178"/>
      <c r="AV157" s="178"/>
      <c r="AW157" s="178"/>
      <c r="AX157" s="178"/>
      <c r="AY157" s="178"/>
      <c r="AZ157" s="178"/>
      <c r="BA157" s="178"/>
      <c r="BB157" s="178"/>
      <c r="BC157" s="178"/>
      <c r="BD157" s="178"/>
      <c r="BE157" s="178"/>
      <c r="BF157" s="178"/>
      <c r="BG157" s="178"/>
      <c r="BH157" s="178"/>
      <c r="BI157" s="178"/>
      <c r="BJ157" s="178"/>
      <c r="BK157" s="178"/>
      <c r="BL157" s="178"/>
      <c r="BM157" s="178"/>
      <c r="BN157" s="178"/>
      <c r="BO157" s="178"/>
      <c r="BP157" s="178"/>
      <c r="BQ157" s="178"/>
      <c r="BR157" s="178"/>
      <c r="BS157" s="178"/>
      <c r="BT157" s="178"/>
      <c r="BU157" s="178"/>
      <c r="BV157" s="178"/>
      <c r="BW157" s="178"/>
      <c r="BX157" s="178"/>
      <c r="BY157" s="178"/>
      <c r="BZ157" s="178"/>
      <c r="CA157" s="178"/>
    </row>
    <row r="158" spans="1:79" x14ac:dyDescent="0.25">
      <c r="A158" s="289"/>
      <c r="C158" s="178"/>
      <c r="D158" s="178"/>
      <c r="E158" s="196"/>
      <c r="F158" s="196"/>
      <c r="G158" s="196"/>
      <c r="H158" s="195"/>
      <c r="I158" s="196"/>
      <c r="J158" s="196"/>
      <c r="K158" s="196"/>
      <c r="L158" s="196"/>
      <c r="M158" s="196"/>
      <c r="N158" s="196"/>
      <c r="O158" s="195"/>
      <c r="P158" s="196"/>
      <c r="Q158" s="196"/>
      <c r="R158" s="196"/>
      <c r="S158" s="196"/>
      <c r="T158" s="196"/>
      <c r="U158" s="196"/>
      <c r="V158" s="195"/>
      <c r="W158" s="196"/>
      <c r="X158" s="196"/>
      <c r="Y158" s="196"/>
      <c r="Z158" s="196"/>
      <c r="AA158" s="196"/>
      <c r="AB158" s="196"/>
      <c r="AC158" s="195"/>
      <c r="AD158" s="196"/>
      <c r="AE158" s="196"/>
      <c r="AF158" s="196"/>
      <c r="AG158" s="196"/>
      <c r="AH158" s="196"/>
      <c r="AI158" s="196"/>
      <c r="AJ158" s="178"/>
      <c r="AK158" s="178"/>
      <c r="AL158" s="178"/>
      <c r="AM158" s="178"/>
      <c r="AN158" s="178"/>
      <c r="AO158" s="178"/>
      <c r="AP158" s="178"/>
      <c r="AQ158" s="178"/>
      <c r="AR158" s="178"/>
      <c r="AS158" s="178"/>
      <c r="AT158" s="178"/>
      <c r="AU158" s="178"/>
      <c r="AV158" s="178"/>
      <c r="AW158" s="178"/>
      <c r="AX158" s="178"/>
      <c r="AY158" s="178"/>
      <c r="AZ158" s="178"/>
      <c r="BA158" s="178"/>
      <c r="BB158" s="178"/>
      <c r="BC158" s="178"/>
      <c r="BD158" s="178"/>
      <c r="BE158" s="178"/>
      <c r="BF158" s="178"/>
      <c r="BG158" s="178"/>
      <c r="BH158" s="178"/>
      <c r="BI158" s="178"/>
      <c r="BJ158" s="178"/>
      <c r="BK158" s="178"/>
      <c r="BL158" s="178"/>
      <c r="BM158" s="178"/>
      <c r="BN158" s="178"/>
      <c r="BO158" s="178"/>
      <c r="BP158" s="178"/>
      <c r="BQ158" s="178"/>
      <c r="BR158" s="178"/>
      <c r="BS158" s="178"/>
      <c r="BT158" s="178"/>
      <c r="BU158" s="178"/>
      <c r="BV158" s="178"/>
      <c r="BW158" s="178"/>
      <c r="BX158" s="178"/>
      <c r="BY158" s="178"/>
      <c r="BZ158" s="178"/>
      <c r="CA158" s="178"/>
    </row>
    <row r="159" spans="1:79" x14ac:dyDescent="0.25">
      <c r="A159" s="289"/>
      <c r="C159" s="178"/>
      <c r="D159" s="178"/>
      <c r="E159" s="196"/>
      <c r="F159" s="196"/>
      <c r="G159" s="196"/>
      <c r="H159" s="195"/>
      <c r="I159" s="196"/>
      <c r="J159" s="196"/>
      <c r="K159" s="196"/>
      <c r="L159" s="196"/>
      <c r="M159" s="196"/>
      <c r="N159" s="196"/>
      <c r="O159" s="195"/>
      <c r="P159" s="196"/>
      <c r="Q159" s="196"/>
      <c r="R159" s="196"/>
      <c r="S159" s="196"/>
      <c r="T159" s="196"/>
      <c r="U159" s="196"/>
      <c r="V159" s="195"/>
      <c r="W159" s="196"/>
      <c r="X159" s="196"/>
      <c r="Y159" s="196"/>
      <c r="Z159" s="196"/>
      <c r="AA159" s="196"/>
      <c r="AB159" s="196"/>
      <c r="AC159" s="195"/>
      <c r="AD159" s="196"/>
      <c r="AE159" s="196"/>
      <c r="AF159" s="196"/>
      <c r="AG159" s="196"/>
      <c r="AH159" s="196"/>
      <c r="AI159" s="196"/>
      <c r="AJ159" s="178"/>
      <c r="AK159" s="178"/>
      <c r="AL159" s="178"/>
      <c r="AM159" s="178"/>
      <c r="AN159" s="178"/>
      <c r="AO159" s="178"/>
      <c r="AP159" s="178"/>
      <c r="AQ159" s="178"/>
      <c r="AR159" s="178"/>
      <c r="AS159" s="178"/>
      <c r="AT159" s="178"/>
      <c r="AU159" s="178"/>
      <c r="AV159" s="178"/>
      <c r="AW159" s="178"/>
      <c r="AX159" s="178"/>
      <c r="AY159" s="178"/>
      <c r="AZ159" s="178"/>
      <c r="BA159" s="178"/>
      <c r="BB159" s="178"/>
      <c r="BC159" s="178"/>
      <c r="BD159" s="178"/>
      <c r="BE159" s="178"/>
      <c r="BF159" s="178"/>
      <c r="BG159" s="178"/>
      <c r="BH159" s="178"/>
      <c r="BI159" s="178"/>
      <c r="BJ159" s="178"/>
      <c r="BK159" s="178"/>
      <c r="BL159" s="178"/>
      <c r="BM159" s="178"/>
      <c r="BN159" s="178"/>
      <c r="BO159" s="178"/>
      <c r="BP159" s="178"/>
      <c r="BQ159" s="178"/>
      <c r="BR159" s="178"/>
      <c r="BS159" s="178"/>
      <c r="BT159" s="178"/>
      <c r="BU159" s="178"/>
      <c r="BV159" s="178"/>
      <c r="BW159" s="178"/>
      <c r="BX159" s="178"/>
      <c r="BY159" s="178"/>
      <c r="BZ159" s="178"/>
      <c r="CA159" s="178"/>
    </row>
    <row r="160" spans="1:79" x14ac:dyDescent="0.25">
      <c r="A160" s="289"/>
      <c r="C160" s="178"/>
      <c r="D160" s="178"/>
      <c r="E160" s="196"/>
      <c r="F160" s="196"/>
      <c r="G160" s="196"/>
      <c r="H160" s="195"/>
      <c r="I160" s="196"/>
      <c r="J160" s="196"/>
      <c r="K160" s="196"/>
      <c r="L160" s="196"/>
      <c r="M160" s="196"/>
      <c r="N160" s="196"/>
      <c r="O160" s="195"/>
      <c r="P160" s="196"/>
      <c r="Q160" s="196"/>
      <c r="R160" s="196"/>
      <c r="S160" s="196"/>
      <c r="T160" s="196"/>
      <c r="U160" s="196"/>
      <c r="V160" s="195"/>
      <c r="W160" s="196"/>
      <c r="X160" s="196"/>
      <c r="Y160" s="196"/>
      <c r="Z160" s="196"/>
      <c r="AA160" s="196"/>
      <c r="AB160" s="196"/>
      <c r="AC160" s="195"/>
      <c r="AD160" s="196"/>
      <c r="AE160" s="196"/>
      <c r="AF160" s="196"/>
      <c r="AG160" s="196"/>
      <c r="AH160" s="196"/>
      <c r="AI160" s="196"/>
      <c r="AJ160" s="178"/>
      <c r="AK160" s="178"/>
      <c r="AL160" s="178"/>
      <c r="AM160" s="178"/>
      <c r="AN160" s="178"/>
      <c r="AO160" s="178"/>
      <c r="AP160" s="178"/>
      <c r="AQ160" s="178"/>
      <c r="AR160" s="178"/>
      <c r="AS160" s="178"/>
      <c r="AT160" s="178"/>
      <c r="AU160" s="178"/>
      <c r="AV160" s="178"/>
      <c r="AW160" s="178"/>
      <c r="AX160" s="178"/>
      <c r="AY160" s="178"/>
      <c r="AZ160" s="178"/>
      <c r="BA160" s="178"/>
      <c r="BB160" s="178"/>
      <c r="BC160" s="178"/>
      <c r="BD160" s="178"/>
      <c r="BE160" s="178"/>
      <c r="BF160" s="178"/>
      <c r="BG160" s="178"/>
      <c r="BH160" s="178"/>
      <c r="BI160" s="178"/>
      <c r="BJ160" s="178"/>
      <c r="BK160" s="178"/>
      <c r="BL160" s="178"/>
      <c r="BM160" s="178"/>
      <c r="BN160" s="178"/>
      <c r="BO160" s="178"/>
      <c r="BP160" s="178"/>
      <c r="BQ160" s="178"/>
      <c r="BR160" s="178"/>
      <c r="BS160" s="178"/>
      <c r="BT160" s="178"/>
      <c r="BU160" s="178"/>
      <c r="BV160" s="178"/>
      <c r="BW160" s="178"/>
      <c r="BX160" s="178"/>
      <c r="BY160" s="178"/>
      <c r="BZ160" s="178"/>
      <c r="CA160" s="178"/>
    </row>
    <row r="161" spans="1:79" x14ac:dyDescent="0.25">
      <c r="A161" s="289"/>
      <c r="C161" s="178"/>
      <c r="D161" s="178"/>
      <c r="E161" s="196"/>
      <c r="F161" s="196"/>
      <c r="G161" s="196"/>
      <c r="H161" s="195"/>
      <c r="I161" s="196"/>
      <c r="J161" s="196"/>
      <c r="K161" s="196"/>
      <c r="L161" s="196"/>
      <c r="M161" s="196"/>
      <c r="N161" s="196"/>
      <c r="O161" s="195"/>
      <c r="P161" s="196"/>
      <c r="Q161" s="196"/>
      <c r="R161" s="196"/>
      <c r="S161" s="196"/>
      <c r="T161" s="196"/>
      <c r="U161" s="196"/>
      <c r="V161" s="195"/>
      <c r="W161" s="196"/>
      <c r="X161" s="196"/>
      <c r="Y161" s="196"/>
      <c r="Z161" s="196"/>
      <c r="AA161" s="196"/>
      <c r="AB161" s="196"/>
      <c r="AC161" s="195"/>
      <c r="AD161" s="196"/>
      <c r="AE161" s="196"/>
      <c r="AF161" s="196"/>
      <c r="AG161" s="196"/>
      <c r="AH161" s="196"/>
      <c r="AI161" s="196"/>
      <c r="AJ161" s="178"/>
      <c r="AK161" s="178"/>
      <c r="AL161" s="178"/>
      <c r="AM161" s="178"/>
      <c r="AN161" s="178"/>
      <c r="AO161" s="178"/>
      <c r="AP161" s="178"/>
      <c r="AQ161" s="178"/>
      <c r="AR161" s="178"/>
      <c r="AS161" s="178"/>
      <c r="AT161" s="178"/>
      <c r="AU161" s="178"/>
      <c r="AV161" s="178"/>
      <c r="AW161" s="178"/>
      <c r="AX161" s="178"/>
      <c r="AY161" s="178"/>
      <c r="AZ161" s="178"/>
      <c r="BA161" s="178"/>
      <c r="BB161" s="178"/>
      <c r="BC161" s="178"/>
      <c r="BD161" s="178"/>
      <c r="BE161" s="178"/>
      <c r="BF161" s="178"/>
      <c r="BG161" s="178"/>
      <c r="BH161" s="178"/>
      <c r="BI161" s="178"/>
      <c r="BJ161" s="178"/>
      <c r="BK161" s="178"/>
      <c r="BL161" s="178"/>
      <c r="BM161" s="178"/>
      <c r="BN161" s="178"/>
      <c r="BO161" s="178"/>
      <c r="BP161" s="178"/>
      <c r="BQ161" s="178"/>
      <c r="BR161" s="178"/>
      <c r="BS161" s="178"/>
      <c r="BT161" s="178"/>
      <c r="BU161" s="178"/>
      <c r="BV161" s="178"/>
      <c r="BW161" s="178"/>
      <c r="BX161" s="178"/>
      <c r="BY161" s="178"/>
      <c r="BZ161" s="178"/>
      <c r="CA161" s="178"/>
    </row>
    <row r="162" spans="1:79" x14ac:dyDescent="0.25">
      <c r="A162" s="289"/>
      <c r="C162" s="178"/>
      <c r="D162" s="178"/>
      <c r="E162" s="196"/>
      <c r="F162" s="196"/>
      <c r="G162" s="196"/>
      <c r="H162" s="195"/>
      <c r="I162" s="196"/>
      <c r="J162" s="196"/>
      <c r="K162" s="196"/>
      <c r="L162" s="196"/>
      <c r="M162" s="196"/>
      <c r="N162" s="196"/>
      <c r="O162" s="195"/>
      <c r="P162" s="196"/>
      <c r="Q162" s="196"/>
      <c r="R162" s="196"/>
      <c r="S162" s="196"/>
      <c r="T162" s="196"/>
      <c r="U162" s="196"/>
      <c r="V162" s="195"/>
      <c r="W162" s="196"/>
      <c r="X162" s="196"/>
      <c r="Y162" s="196"/>
      <c r="Z162" s="196"/>
      <c r="AA162" s="196"/>
      <c r="AB162" s="196"/>
      <c r="AC162" s="195"/>
      <c r="AD162" s="196"/>
      <c r="AE162" s="196"/>
      <c r="AF162" s="196"/>
      <c r="AG162" s="196"/>
      <c r="AH162" s="196"/>
      <c r="AI162" s="196"/>
      <c r="AJ162" s="178"/>
      <c r="AK162" s="178"/>
      <c r="AL162" s="178"/>
      <c r="AM162" s="178"/>
      <c r="AN162" s="178"/>
      <c r="AO162" s="178"/>
      <c r="AP162" s="178"/>
      <c r="AQ162" s="178"/>
      <c r="AR162" s="178"/>
      <c r="AS162" s="178"/>
      <c r="AT162" s="178"/>
      <c r="AU162" s="178"/>
      <c r="AV162" s="178"/>
      <c r="AW162" s="178"/>
      <c r="AX162" s="178"/>
      <c r="AY162" s="178"/>
      <c r="AZ162" s="178"/>
      <c r="BA162" s="178"/>
      <c r="BB162" s="178"/>
      <c r="BC162" s="178"/>
      <c r="BD162" s="178"/>
      <c r="BE162" s="178"/>
      <c r="BF162" s="178"/>
      <c r="BG162" s="178"/>
      <c r="BH162" s="178"/>
      <c r="BI162" s="178"/>
      <c r="BJ162" s="178"/>
      <c r="BK162" s="178"/>
      <c r="BL162" s="178"/>
      <c r="BM162" s="178"/>
      <c r="BN162" s="178"/>
      <c r="BO162" s="178"/>
      <c r="BP162" s="178"/>
      <c r="BQ162" s="178"/>
      <c r="BR162" s="178"/>
      <c r="BS162" s="178"/>
      <c r="BT162" s="178"/>
      <c r="BU162" s="178"/>
      <c r="BV162" s="178"/>
      <c r="BW162" s="178"/>
      <c r="BX162" s="178"/>
      <c r="BY162" s="178"/>
      <c r="BZ162" s="178"/>
      <c r="CA162" s="178"/>
    </row>
    <row r="163" spans="1:79" x14ac:dyDescent="0.25">
      <c r="A163" s="289"/>
      <c r="C163" s="178"/>
      <c r="D163" s="178"/>
      <c r="E163" s="196"/>
      <c r="F163" s="196"/>
      <c r="G163" s="196"/>
      <c r="H163" s="195"/>
      <c r="I163" s="196"/>
      <c r="J163" s="196"/>
      <c r="K163" s="196"/>
      <c r="L163" s="196"/>
      <c r="M163" s="196"/>
      <c r="N163" s="196"/>
      <c r="O163" s="195"/>
      <c r="P163" s="196"/>
      <c r="Q163" s="196"/>
      <c r="R163" s="196"/>
      <c r="S163" s="196"/>
      <c r="T163" s="196"/>
      <c r="U163" s="196"/>
      <c r="V163" s="195"/>
      <c r="W163" s="196"/>
      <c r="X163" s="196"/>
      <c r="Y163" s="196"/>
      <c r="Z163" s="196"/>
      <c r="AA163" s="196"/>
      <c r="AB163" s="196"/>
      <c r="AC163" s="195"/>
      <c r="AD163" s="196"/>
      <c r="AE163" s="196"/>
      <c r="AF163" s="196"/>
      <c r="AG163" s="196"/>
      <c r="AH163" s="196"/>
      <c r="AI163" s="196"/>
      <c r="AJ163" s="178"/>
      <c r="AK163" s="178"/>
      <c r="AL163" s="178"/>
      <c r="AM163" s="178"/>
      <c r="AN163" s="178"/>
      <c r="AO163" s="178"/>
      <c r="AP163" s="178"/>
      <c r="AQ163" s="178"/>
      <c r="AR163" s="178"/>
      <c r="AS163" s="178"/>
      <c r="AT163" s="178"/>
      <c r="AU163" s="178"/>
      <c r="AV163" s="178"/>
      <c r="AW163" s="178"/>
      <c r="AX163" s="178"/>
      <c r="AY163" s="178"/>
      <c r="AZ163" s="178"/>
      <c r="BA163" s="178"/>
      <c r="BB163" s="178"/>
      <c r="BC163" s="178"/>
      <c r="BD163" s="178"/>
      <c r="BE163" s="178"/>
      <c r="BF163" s="178"/>
      <c r="BG163" s="178"/>
      <c r="BH163" s="178"/>
      <c r="BI163" s="178"/>
      <c r="BJ163" s="178"/>
      <c r="BK163" s="178"/>
      <c r="BL163" s="178"/>
      <c r="BM163" s="178"/>
      <c r="BN163" s="178"/>
      <c r="BO163" s="178"/>
      <c r="BP163" s="178"/>
      <c r="BQ163" s="178"/>
      <c r="BR163" s="178"/>
      <c r="BS163" s="178"/>
      <c r="BT163" s="178"/>
      <c r="BU163" s="178"/>
      <c r="BV163" s="178"/>
      <c r="BW163" s="178"/>
      <c r="BX163" s="178"/>
      <c r="BY163" s="178"/>
      <c r="BZ163" s="178"/>
      <c r="CA163" s="178"/>
    </row>
    <row r="164" spans="1:79" x14ac:dyDescent="0.25">
      <c r="A164" s="289"/>
      <c r="C164" s="178"/>
      <c r="D164" s="178"/>
      <c r="E164" s="196"/>
      <c r="F164" s="196"/>
      <c r="G164" s="196"/>
      <c r="H164" s="195"/>
      <c r="I164" s="196"/>
      <c r="J164" s="196"/>
      <c r="K164" s="196"/>
      <c r="L164" s="196"/>
      <c r="M164" s="196"/>
      <c r="N164" s="196"/>
      <c r="O164" s="195"/>
      <c r="P164" s="196"/>
      <c r="Q164" s="196"/>
      <c r="R164" s="196"/>
      <c r="S164" s="196"/>
      <c r="T164" s="196"/>
      <c r="U164" s="196"/>
      <c r="V164" s="195"/>
      <c r="W164" s="196"/>
      <c r="X164" s="196"/>
      <c r="Y164" s="196"/>
      <c r="Z164" s="196"/>
      <c r="AA164" s="196"/>
      <c r="AB164" s="196"/>
      <c r="AC164" s="195"/>
      <c r="AD164" s="196"/>
      <c r="AE164" s="196"/>
      <c r="AF164" s="196"/>
      <c r="AG164" s="196"/>
      <c r="AH164" s="196"/>
      <c r="AI164" s="196"/>
      <c r="AJ164" s="178"/>
      <c r="AK164" s="178"/>
      <c r="AL164" s="178"/>
      <c r="AM164" s="178"/>
      <c r="AN164" s="178"/>
      <c r="AO164" s="178"/>
      <c r="AP164" s="178"/>
      <c r="AQ164" s="178"/>
      <c r="AR164" s="178"/>
      <c r="AS164" s="178"/>
      <c r="AT164" s="178"/>
      <c r="AU164" s="178"/>
      <c r="AV164" s="178"/>
      <c r="AW164" s="178"/>
      <c r="AX164" s="178"/>
      <c r="AY164" s="178"/>
      <c r="AZ164" s="178"/>
      <c r="BA164" s="178"/>
      <c r="BB164" s="178"/>
      <c r="BC164" s="178"/>
      <c r="BD164" s="178"/>
      <c r="BE164" s="178"/>
      <c r="BF164" s="178"/>
      <c r="BG164" s="178"/>
      <c r="BH164" s="178"/>
      <c r="BI164" s="178"/>
      <c r="BJ164" s="178"/>
      <c r="BK164" s="178"/>
      <c r="BL164" s="178"/>
      <c r="BM164" s="178"/>
      <c r="BN164" s="178"/>
      <c r="BO164" s="178"/>
      <c r="BP164" s="178"/>
      <c r="BQ164" s="178"/>
      <c r="BR164" s="178"/>
      <c r="BS164" s="178"/>
      <c r="BT164" s="178"/>
      <c r="BU164" s="178"/>
      <c r="BV164" s="178"/>
      <c r="BW164" s="178"/>
      <c r="BX164" s="178"/>
      <c r="BY164" s="178"/>
      <c r="BZ164" s="178"/>
      <c r="CA164" s="178"/>
    </row>
    <row r="165" spans="1:79" x14ac:dyDescent="0.25">
      <c r="A165" s="289"/>
      <c r="C165" s="178"/>
      <c r="D165" s="178"/>
      <c r="E165" s="196"/>
      <c r="F165" s="196"/>
      <c r="G165" s="196"/>
      <c r="H165" s="195"/>
      <c r="I165" s="196"/>
      <c r="J165" s="196"/>
      <c r="K165" s="196"/>
      <c r="L165" s="196"/>
      <c r="M165" s="196"/>
      <c r="N165" s="196"/>
      <c r="O165" s="195"/>
      <c r="P165" s="196"/>
      <c r="Q165" s="196"/>
      <c r="R165" s="196"/>
      <c r="S165" s="196"/>
      <c r="T165" s="196"/>
      <c r="U165" s="196"/>
      <c r="V165" s="195"/>
      <c r="W165" s="196"/>
      <c r="X165" s="196"/>
      <c r="Y165" s="196"/>
      <c r="Z165" s="196"/>
      <c r="AA165" s="196"/>
      <c r="AB165" s="196"/>
      <c r="AC165" s="195"/>
      <c r="AD165" s="196"/>
      <c r="AE165" s="196"/>
      <c r="AF165" s="196"/>
      <c r="AG165" s="196"/>
      <c r="AH165" s="196"/>
      <c r="AI165" s="196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78"/>
      <c r="BI165" s="178"/>
      <c r="BJ165" s="178"/>
      <c r="BK165" s="178"/>
      <c r="BL165" s="178"/>
      <c r="BM165" s="178"/>
      <c r="BN165" s="178"/>
      <c r="BO165" s="178"/>
      <c r="BP165" s="178"/>
      <c r="BQ165" s="178"/>
      <c r="BR165" s="178"/>
      <c r="BS165" s="178"/>
      <c r="BT165" s="178"/>
      <c r="BU165" s="178"/>
      <c r="BV165" s="178"/>
      <c r="BW165" s="178"/>
      <c r="BX165" s="178"/>
      <c r="BY165" s="178"/>
      <c r="BZ165" s="178"/>
      <c r="CA165" s="178"/>
    </row>
    <row r="166" spans="1:79" x14ac:dyDescent="0.25">
      <c r="A166" s="289"/>
      <c r="C166" s="178"/>
      <c r="D166" s="178"/>
      <c r="E166" s="196"/>
      <c r="F166" s="196"/>
      <c r="G166" s="196"/>
      <c r="H166" s="195"/>
      <c r="I166" s="196"/>
      <c r="J166" s="196"/>
      <c r="K166" s="196"/>
      <c r="L166" s="196"/>
      <c r="M166" s="196"/>
      <c r="N166" s="196"/>
      <c r="O166" s="195"/>
      <c r="P166" s="196"/>
      <c r="Q166" s="196"/>
      <c r="R166" s="196"/>
      <c r="S166" s="196"/>
      <c r="T166" s="196"/>
      <c r="U166" s="196"/>
      <c r="V166" s="195"/>
      <c r="W166" s="196"/>
      <c r="X166" s="196"/>
      <c r="Y166" s="196"/>
      <c r="Z166" s="196"/>
      <c r="AA166" s="196"/>
      <c r="AB166" s="196"/>
      <c r="AC166" s="195"/>
      <c r="AD166" s="196"/>
      <c r="AE166" s="196"/>
      <c r="AF166" s="196"/>
      <c r="AG166" s="196"/>
      <c r="AH166" s="196"/>
      <c r="AI166" s="196"/>
      <c r="AJ166" s="178"/>
      <c r="AK166" s="178"/>
      <c r="AL166" s="178"/>
      <c r="AM166" s="178"/>
      <c r="AN166" s="178"/>
      <c r="AO166" s="178"/>
      <c r="AP166" s="178"/>
      <c r="AQ166" s="178"/>
      <c r="AR166" s="178"/>
      <c r="AS166" s="178"/>
      <c r="AT166" s="178"/>
      <c r="AU166" s="178"/>
      <c r="AV166" s="178"/>
      <c r="AW166" s="178"/>
      <c r="AX166" s="178"/>
      <c r="AY166" s="178"/>
      <c r="AZ166" s="178"/>
      <c r="BA166" s="178"/>
      <c r="BB166" s="178"/>
      <c r="BC166" s="178"/>
      <c r="BD166" s="178"/>
      <c r="BE166" s="178"/>
      <c r="BF166" s="178"/>
      <c r="BG166" s="178"/>
      <c r="BH166" s="178"/>
      <c r="BI166" s="178"/>
      <c r="BJ166" s="178"/>
      <c r="BK166" s="178"/>
      <c r="BL166" s="178"/>
      <c r="BM166" s="178"/>
      <c r="BN166" s="178"/>
      <c r="BO166" s="178"/>
      <c r="BP166" s="178"/>
      <c r="BQ166" s="178"/>
      <c r="BR166" s="178"/>
      <c r="BS166" s="178"/>
      <c r="BT166" s="178"/>
      <c r="BU166" s="178"/>
      <c r="BV166" s="178"/>
      <c r="BW166" s="178"/>
      <c r="BX166" s="178"/>
      <c r="BY166" s="178"/>
      <c r="BZ166" s="178"/>
      <c r="CA166" s="178"/>
    </row>
    <row r="167" spans="1:79" x14ac:dyDescent="0.25">
      <c r="A167" s="289"/>
      <c r="C167" s="178"/>
      <c r="D167" s="178"/>
      <c r="E167" s="196"/>
      <c r="F167" s="196"/>
      <c r="G167" s="196"/>
      <c r="H167" s="195"/>
      <c r="I167" s="196"/>
      <c r="J167" s="196"/>
      <c r="K167" s="196"/>
      <c r="L167" s="196"/>
      <c r="M167" s="196"/>
      <c r="N167" s="196"/>
      <c r="O167" s="195"/>
      <c r="P167" s="196"/>
      <c r="Q167" s="196"/>
      <c r="R167" s="196"/>
      <c r="S167" s="196"/>
      <c r="T167" s="196"/>
      <c r="U167" s="196"/>
      <c r="V167" s="195"/>
      <c r="W167" s="196"/>
      <c r="X167" s="196"/>
      <c r="Y167" s="196"/>
      <c r="Z167" s="196"/>
      <c r="AA167" s="196"/>
      <c r="AB167" s="196"/>
      <c r="AC167" s="195"/>
      <c r="AD167" s="196"/>
      <c r="AE167" s="196"/>
      <c r="AF167" s="196"/>
      <c r="AG167" s="196"/>
      <c r="AH167" s="196"/>
      <c r="AI167" s="196"/>
      <c r="AJ167" s="178"/>
      <c r="AK167" s="178"/>
      <c r="AL167" s="178"/>
      <c r="AM167" s="178"/>
      <c r="AN167" s="178"/>
      <c r="AO167" s="178"/>
      <c r="AP167" s="178"/>
      <c r="AQ167" s="178"/>
      <c r="AR167" s="178"/>
      <c r="AS167" s="178"/>
      <c r="AT167" s="178"/>
      <c r="AU167" s="178"/>
      <c r="AV167" s="178"/>
      <c r="AW167" s="178"/>
      <c r="AX167" s="178"/>
      <c r="AY167" s="178"/>
      <c r="AZ167" s="178"/>
      <c r="BA167" s="178"/>
      <c r="BB167" s="178"/>
      <c r="BC167" s="178"/>
      <c r="BD167" s="178"/>
      <c r="BE167" s="178"/>
      <c r="BF167" s="178"/>
      <c r="BG167" s="178"/>
      <c r="BH167" s="178"/>
      <c r="BI167" s="178"/>
      <c r="BJ167" s="178"/>
      <c r="BK167" s="178"/>
      <c r="BL167" s="178"/>
      <c r="BM167" s="178"/>
      <c r="BN167" s="178"/>
      <c r="BO167" s="178"/>
      <c r="BP167" s="178"/>
      <c r="BQ167" s="178"/>
      <c r="BR167" s="178"/>
      <c r="BS167" s="178"/>
      <c r="BT167" s="178"/>
      <c r="BU167" s="178"/>
      <c r="BV167" s="178"/>
      <c r="BW167" s="178"/>
      <c r="BX167" s="178"/>
      <c r="BY167" s="178"/>
      <c r="BZ167" s="178"/>
      <c r="CA167" s="178"/>
    </row>
    <row r="168" spans="1:79" x14ac:dyDescent="0.25">
      <c r="A168" s="289"/>
      <c r="C168" s="178"/>
      <c r="D168" s="178"/>
      <c r="E168" s="196"/>
      <c r="F168" s="196"/>
      <c r="G168" s="196"/>
      <c r="H168" s="195"/>
      <c r="I168" s="196"/>
      <c r="J168" s="196"/>
      <c r="K168" s="196"/>
      <c r="L168" s="196"/>
      <c r="M168" s="196"/>
      <c r="N168" s="196"/>
      <c r="O168" s="195"/>
      <c r="P168" s="196"/>
      <c r="Q168" s="196"/>
      <c r="R168" s="196"/>
      <c r="S168" s="196"/>
      <c r="T168" s="196"/>
      <c r="U168" s="196"/>
      <c r="V168" s="195"/>
      <c r="W168" s="196"/>
      <c r="X168" s="196"/>
      <c r="Y168" s="196"/>
      <c r="Z168" s="196"/>
      <c r="AA168" s="196"/>
      <c r="AB168" s="196"/>
      <c r="AC168" s="195"/>
      <c r="AD168" s="196"/>
      <c r="AE168" s="196"/>
      <c r="AF168" s="196"/>
      <c r="AG168" s="196"/>
      <c r="AH168" s="196"/>
      <c r="AI168" s="196"/>
      <c r="AJ168" s="178"/>
      <c r="AK168" s="178"/>
      <c r="AL168" s="178"/>
      <c r="AM168" s="178"/>
      <c r="AN168" s="178"/>
      <c r="AO168" s="178"/>
      <c r="AP168" s="178"/>
      <c r="AQ168" s="178"/>
      <c r="AR168" s="178"/>
      <c r="AS168" s="178"/>
      <c r="AT168" s="178"/>
      <c r="AU168" s="178"/>
      <c r="AV168" s="178"/>
      <c r="AW168" s="178"/>
      <c r="AX168" s="178"/>
      <c r="AY168" s="178"/>
      <c r="AZ168" s="178"/>
      <c r="BA168" s="178"/>
      <c r="BB168" s="178"/>
      <c r="BC168" s="178"/>
      <c r="BD168" s="178"/>
      <c r="BE168" s="178"/>
      <c r="BF168" s="178"/>
      <c r="BG168" s="178"/>
      <c r="BH168" s="178"/>
      <c r="BI168" s="178"/>
      <c r="BJ168" s="178"/>
      <c r="BK168" s="178"/>
      <c r="BL168" s="178"/>
      <c r="BM168" s="178"/>
      <c r="BN168" s="178"/>
      <c r="BO168" s="178"/>
      <c r="BP168" s="178"/>
      <c r="BQ168" s="178"/>
      <c r="BR168" s="178"/>
      <c r="BS168" s="178"/>
      <c r="BT168" s="178"/>
      <c r="BU168" s="178"/>
      <c r="BV168" s="178"/>
      <c r="BW168" s="178"/>
      <c r="BX168" s="178"/>
      <c r="BY168" s="178"/>
      <c r="BZ168" s="178"/>
      <c r="CA168" s="178"/>
    </row>
    <row r="169" spans="1:79" x14ac:dyDescent="0.25">
      <c r="A169" s="289"/>
      <c r="C169" s="178"/>
      <c r="D169" s="178"/>
      <c r="E169" s="196"/>
      <c r="F169" s="196"/>
      <c r="G169" s="196"/>
      <c r="H169" s="195"/>
      <c r="I169" s="196"/>
      <c r="J169" s="196"/>
      <c r="K169" s="196"/>
      <c r="L169" s="196"/>
      <c r="M169" s="196"/>
      <c r="N169" s="196"/>
      <c r="O169" s="195"/>
      <c r="P169" s="196"/>
      <c r="Q169" s="196"/>
      <c r="R169" s="196"/>
      <c r="S169" s="196"/>
      <c r="T169" s="196"/>
      <c r="U169" s="196"/>
      <c r="V169" s="195"/>
      <c r="W169" s="196"/>
      <c r="X169" s="196"/>
      <c r="Y169" s="196"/>
      <c r="Z169" s="196"/>
      <c r="AA169" s="196"/>
      <c r="AB169" s="196"/>
      <c r="AC169" s="195"/>
      <c r="AD169" s="196"/>
      <c r="AE169" s="196"/>
      <c r="AF169" s="196"/>
      <c r="AG169" s="196"/>
      <c r="AH169" s="196"/>
      <c r="AI169" s="196"/>
      <c r="AJ169" s="178"/>
      <c r="AK169" s="178"/>
      <c r="AL169" s="178"/>
      <c r="AM169" s="178"/>
      <c r="AN169" s="178"/>
      <c r="AO169" s="178"/>
      <c r="AP169" s="178"/>
      <c r="AQ169" s="178"/>
      <c r="AR169" s="178"/>
      <c r="AS169" s="178"/>
      <c r="AT169" s="178"/>
      <c r="AU169" s="178"/>
      <c r="AV169" s="178"/>
      <c r="AW169" s="178"/>
      <c r="AX169" s="178"/>
      <c r="AY169" s="178"/>
      <c r="AZ169" s="178"/>
      <c r="BA169" s="178"/>
      <c r="BB169" s="178"/>
      <c r="BC169" s="178"/>
      <c r="BD169" s="178"/>
      <c r="BE169" s="178"/>
      <c r="BF169" s="178"/>
      <c r="BG169" s="178"/>
      <c r="BH169" s="178"/>
      <c r="BI169" s="178"/>
      <c r="BJ169" s="178"/>
      <c r="BK169" s="178"/>
      <c r="BL169" s="178"/>
      <c r="BM169" s="178"/>
      <c r="BN169" s="178"/>
      <c r="BO169" s="178"/>
      <c r="BP169" s="178"/>
      <c r="BQ169" s="178"/>
      <c r="BR169" s="178"/>
      <c r="BS169" s="178"/>
      <c r="BT169" s="178"/>
      <c r="BU169" s="178"/>
      <c r="BV169" s="178"/>
      <c r="BW169" s="178"/>
      <c r="BX169" s="178"/>
      <c r="BY169" s="178"/>
      <c r="BZ169" s="178"/>
      <c r="CA169" s="178"/>
    </row>
    <row r="170" spans="1:79" x14ac:dyDescent="0.25">
      <c r="A170" s="289"/>
      <c r="C170" s="178"/>
      <c r="D170" s="178"/>
      <c r="E170" s="196"/>
      <c r="F170" s="196"/>
      <c r="G170" s="196"/>
      <c r="H170" s="195"/>
      <c r="I170" s="196"/>
      <c r="J170" s="196"/>
      <c r="K170" s="196"/>
      <c r="L170" s="196"/>
      <c r="M170" s="196"/>
      <c r="N170" s="196"/>
      <c r="O170" s="195"/>
      <c r="P170" s="196"/>
      <c r="Q170" s="196"/>
      <c r="R170" s="196"/>
      <c r="S170" s="196"/>
      <c r="T170" s="196"/>
      <c r="U170" s="196"/>
      <c r="V170" s="195"/>
      <c r="W170" s="196"/>
      <c r="X170" s="196"/>
      <c r="Y170" s="196"/>
      <c r="Z170" s="196"/>
      <c r="AA170" s="196"/>
      <c r="AB170" s="196"/>
      <c r="AC170" s="195"/>
      <c r="AD170" s="196"/>
      <c r="AE170" s="196"/>
      <c r="AF170" s="196"/>
      <c r="AG170" s="196"/>
      <c r="AH170" s="196"/>
      <c r="AI170" s="196"/>
      <c r="AJ170" s="178"/>
      <c r="AK170" s="178"/>
      <c r="AL170" s="178"/>
      <c r="AM170" s="178"/>
      <c r="AN170" s="178"/>
      <c r="AO170" s="178"/>
      <c r="AP170" s="178"/>
      <c r="AQ170" s="178"/>
      <c r="AR170" s="178"/>
      <c r="AS170" s="178"/>
      <c r="AT170" s="178"/>
      <c r="AU170" s="178"/>
      <c r="AV170" s="178"/>
      <c r="AW170" s="178"/>
      <c r="AX170" s="178"/>
      <c r="AY170" s="178"/>
      <c r="AZ170" s="178"/>
      <c r="BA170" s="178"/>
      <c r="BB170" s="178"/>
      <c r="BC170" s="178"/>
      <c r="BD170" s="178"/>
      <c r="BE170" s="178"/>
      <c r="BF170" s="178"/>
      <c r="BG170" s="178"/>
      <c r="BH170" s="178"/>
      <c r="BI170" s="178"/>
      <c r="BJ170" s="178"/>
      <c r="BK170" s="178"/>
      <c r="BL170" s="178"/>
      <c r="BM170" s="178"/>
      <c r="BN170" s="178"/>
      <c r="BO170" s="178"/>
      <c r="BP170" s="178"/>
      <c r="BQ170" s="178"/>
      <c r="BR170" s="178"/>
      <c r="BS170" s="178"/>
      <c r="BT170" s="178"/>
      <c r="BU170" s="178"/>
      <c r="BV170" s="178"/>
      <c r="BW170" s="178"/>
      <c r="BX170" s="178"/>
      <c r="BY170" s="178"/>
      <c r="BZ170" s="178"/>
      <c r="CA170" s="178"/>
    </row>
    <row r="171" spans="1:79" x14ac:dyDescent="0.25">
      <c r="A171" s="289"/>
      <c r="C171" s="178"/>
      <c r="D171" s="178"/>
      <c r="E171" s="196"/>
      <c r="F171" s="196"/>
      <c r="G171" s="196"/>
      <c r="H171" s="195"/>
      <c r="I171" s="196"/>
      <c r="J171" s="196"/>
      <c r="K171" s="196"/>
      <c r="L171" s="196"/>
      <c r="M171" s="196"/>
      <c r="N171" s="196"/>
      <c r="O171" s="195"/>
      <c r="P171" s="196"/>
      <c r="Q171" s="196"/>
      <c r="R171" s="196"/>
      <c r="S171" s="196"/>
      <c r="T171" s="196"/>
      <c r="U171" s="196"/>
      <c r="V171" s="195"/>
      <c r="W171" s="196"/>
      <c r="X171" s="196"/>
      <c r="Y171" s="196"/>
      <c r="Z171" s="196"/>
      <c r="AA171" s="196"/>
      <c r="AB171" s="196"/>
      <c r="AC171" s="195"/>
      <c r="AD171" s="196"/>
      <c r="AE171" s="196"/>
      <c r="AF171" s="196"/>
      <c r="AG171" s="196"/>
      <c r="AH171" s="196"/>
      <c r="AI171" s="196"/>
      <c r="AJ171" s="178"/>
      <c r="AK171" s="178"/>
      <c r="AL171" s="178"/>
      <c r="AM171" s="178"/>
      <c r="AN171" s="178"/>
      <c r="AO171" s="178"/>
      <c r="AP171" s="178"/>
      <c r="AQ171" s="178"/>
      <c r="AR171" s="178"/>
      <c r="AS171" s="178"/>
      <c r="AT171" s="178"/>
      <c r="AU171" s="178"/>
      <c r="AV171" s="178"/>
      <c r="AW171" s="178"/>
      <c r="AX171" s="178"/>
      <c r="AY171" s="178"/>
      <c r="AZ171" s="178"/>
      <c r="BA171" s="178"/>
      <c r="BB171" s="178"/>
      <c r="BC171" s="178"/>
      <c r="BD171" s="178"/>
      <c r="BE171" s="178"/>
      <c r="BF171" s="178"/>
      <c r="BG171" s="178"/>
      <c r="BH171" s="178"/>
      <c r="BI171" s="178"/>
      <c r="BJ171" s="178"/>
      <c r="BK171" s="178"/>
      <c r="BL171" s="178"/>
      <c r="BM171" s="178"/>
      <c r="BN171" s="178"/>
      <c r="BO171" s="178"/>
      <c r="BP171" s="178"/>
      <c r="BQ171" s="178"/>
      <c r="BR171" s="178"/>
      <c r="BS171" s="178"/>
      <c r="BT171" s="178"/>
      <c r="BU171" s="178"/>
      <c r="BV171" s="178"/>
      <c r="BW171" s="178"/>
      <c r="BX171" s="178"/>
      <c r="BY171" s="178"/>
      <c r="BZ171" s="178"/>
      <c r="CA171" s="178"/>
    </row>
    <row r="172" spans="1:79" x14ac:dyDescent="0.25">
      <c r="A172" s="289"/>
      <c r="C172" s="178"/>
      <c r="D172" s="178"/>
      <c r="E172" s="196"/>
      <c r="F172" s="196"/>
      <c r="G172" s="196"/>
      <c r="H172" s="195"/>
      <c r="I172" s="196"/>
      <c r="J172" s="196"/>
      <c r="K172" s="196"/>
      <c r="L172" s="196"/>
      <c r="M172" s="196"/>
      <c r="N172" s="196"/>
      <c r="O172" s="195"/>
      <c r="P172" s="196"/>
      <c r="Q172" s="196"/>
      <c r="R172" s="196"/>
      <c r="S172" s="196"/>
      <c r="T172" s="196"/>
      <c r="U172" s="196"/>
      <c r="V172" s="195"/>
      <c r="W172" s="196"/>
      <c r="X172" s="196"/>
      <c r="Y172" s="196"/>
      <c r="Z172" s="196"/>
      <c r="AA172" s="196"/>
      <c r="AB172" s="196"/>
      <c r="AC172" s="195"/>
      <c r="AD172" s="196"/>
      <c r="AE172" s="196"/>
      <c r="AF172" s="196"/>
      <c r="AG172" s="196"/>
      <c r="AH172" s="196"/>
      <c r="AI172" s="196"/>
      <c r="AJ172" s="178"/>
      <c r="AK172" s="178"/>
      <c r="AL172" s="178"/>
      <c r="AM172" s="178"/>
      <c r="AN172" s="178"/>
      <c r="AO172" s="178"/>
      <c r="AP172" s="178"/>
      <c r="AQ172" s="178"/>
      <c r="AR172" s="178"/>
      <c r="AS172" s="178"/>
      <c r="AT172" s="178"/>
      <c r="AU172" s="178"/>
      <c r="AV172" s="178"/>
      <c r="AW172" s="178"/>
      <c r="AX172" s="178"/>
      <c r="AY172" s="178"/>
      <c r="AZ172" s="178"/>
      <c r="BA172" s="178"/>
      <c r="BB172" s="178"/>
      <c r="BC172" s="178"/>
      <c r="BD172" s="178"/>
      <c r="BE172" s="178"/>
      <c r="BF172" s="178"/>
      <c r="BG172" s="178"/>
      <c r="BH172" s="178"/>
      <c r="BI172" s="178"/>
      <c r="BJ172" s="178"/>
      <c r="BK172" s="178"/>
      <c r="BL172" s="178"/>
      <c r="BM172" s="178"/>
      <c r="BN172" s="178"/>
      <c r="BO172" s="178"/>
      <c r="BP172" s="178"/>
      <c r="BQ172" s="178"/>
      <c r="BR172" s="178"/>
      <c r="BS172" s="178"/>
      <c r="BT172" s="178"/>
      <c r="BU172" s="178"/>
      <c r="BV172" s="178"/>
      <c r="BW172" s="178"/>
      <c r="BX172" s="178"/>
      <c r="BY172" s="178"/>
      <c r="BZ172" s="178"/>
      <c r="CA172" s="178"/>
    </row>
    <row r="173" spans="1:79" x14ac:dyDescent="0.25">
      <c r="A173" s="289"/>
      <c r="C173" s="178"/>
      <c r="D173" s="178"/>
      <c r="E173" s="196"/>
      <c r="F173" s="196"/>
      <c r="G173" s="196"/>
      <c r="H173" s="195"/>
      <c r="I173" s="196"/>
      <c r="J173" s="196"/>
      <c r="K173" s="196"/>
      <c r="L173" s="196"/>
      <c r="M173" s="196"/>
      <c r="N173" s="196"/>
      <c r="O173" s="195"/>
      <c r="P173" s="196"/>
      <c r="Q173" s="196"/>
      <c r="R173" s="196"/>
      <c r="S173" s="196"/>
      <c r="T173" s="196"/>
      <c r="U173" s="196"/>
      <c r="V173" s="195"/>
      <c r="W173" s="196"/>
      <c r="X173" s="196"/>
      <c r="Y173" s="196"/>
      <c r="Z173" s="196"/>
      <c r="AA173" s="196"/>
      <c r="AB173" s="196"/>
      <c r="AC173" s="195"/>
      <c r="AD173" s="196"/>
      <c r="AE173" s="196"/>
      <c r="AF173" s="196"/>
      <c r="AG173" s="196"/>
      <c r="AH173" s="196"/>
      <c r="AI173" s="196"/>
      <c r="AJ173" s="178"/>
      <c r="AK173" s="178"/>
      <c r="AL173" s="178"/>
      <c r="AM173" s="178"/>
      <c r="AN173" s="178"/>
      <c r="AO173" s="178"/>
      <c r="AP173" s="178"/>
      <c r="AQ173" s="178"/>
      <c r="AR173" s="178"/>
      <c r="AS173" s="178"/>
      <c r="AT173" s="178"/>
      <c r="AU173" s="178"/>
      <c r="AV173" s="178"/>
      <c r="AW173" s="178"/>
      <c r="AX173" s="178"/>
      <c r="AY173" s="178"/>
      <c r="AZ173" s="178"/>
      <c r="BA173" s="178"/>
      <c r="BB173" s="178"/>
      <c r="BC173" s="178"/>
      <c r="BD173" s="178"/>
      <c r="BE173" s="178"/>
      <c r="BF173" s="178"/>
      <c r="BG173" s="178"/>
      <c r="BH173" s="178"/>
      <c r="BI173" s="178"/>
      <c r="BJ173" s="178"/>
      <c r="BK173" s="178"/>
      <c r="BL173" s="178"/>
      <c r="BM173" s="178"/>
      <c r="BN173" s="178"/>
      <c r="BO173" s="178"/>
      <c r="BP173" s="178"/>
      <c r="BQ173" s="178"/>
      <c r="BR173" s="178"/>
      <c r="BS173" s="178"/>
      <c r="BT173" s="178"/>
      <c r="BU173" s="178"/>
      <c r="BV173" s="178"/>
      <c r="BW173" s="178"/>
      <c r="BX173" s="178"/>
      <c r="BY173" s="178"/>
      <c r="BZ173" s="178"/>
      <c r="CA173" s="178"/>
    </row>
    <row r="174" spans="1:79" x14ac:dyDescent="0.25">
      <c r="A174" s="289"/>
      <c r="C174" s="178"/>
      <c r="D174" s="178"/>
      <c r="E174" s="196"/>
      <c r="F174" s="196"/>
      <c r="G174" s="196"/>
      <c r="H174" s="195"/>
      <c r="I174" s="196"/>
      <c r="J174" s="196"/>
      <c r="K174" s="196"/>
      <c r="L174" s="196"/>
      <c r="M174" s="196"/>
      <c r="N174" s="196"/>
      <c r="O174" s="195"/>
      <c r="P174" s="196"/>
      <c r="Q174" s="196"/>
      <c r="R174" s="196"/>
      <c r="S174" s="196"/>
      <c r="T174" s="196"/>
      <c r="U174" s="196"/>
      <c r="V174" s="195"/>
      <c r="W174" s="196"/>
      <c r="X174" s="196"/>
      <c r="Y174" s="196"/>
      <c r="Z174" s="196"/>
      <c r="AA174" s="196"/>
      <c r="AB174" s="196"/>
      <c r="AC174" s="195"/>
      <c r="AD174" s="196"/>
      <c r="AE174" s="196"/>
      <c r="AF174" s="196"/>
      <c r="AG174" s="196"/>
      <c r="AH174" s="196"/>
      <c r="AI174" s="196"/>
      <c r="AJ174" s="178"/>
      <c r="AK174" s="178"/>
      <c r="AL174" s="178"/>
      <c r="AM174" s="178"/>
      <c r="AN174" s="178"/>
      <c r="AO174" s="178"/>
      <c r="AP174" s="178"/>
      <c r="AQ174" s="178"/>
      <c r="AR174" s="178"/>
      <c r="AS174" s="178"/>
      <c r="AT174" s="178"/>
      <c r="AU174" s="178"/>
      <c r="AV174" s="178"/>
      <c r="AW174" s="178"/>
      <c r="AX174" s="178"/>
      <c r="AY174" s="178"/>
      <c r="AZ174" s="178"/>
      <c r="BA174" s="178"/>
      <c r="BB174" s="178"/>
      <c r="BC174" s="178"/>
      <c r="BD174" s="178"/>
      <c r="BE174" s="178"/>
      <c r="BF174" s="178"/>
      <c r="BG174" s="178"/>
      <c r="BH174" s="178"/>
      <c r="BI174" s="178"/>
      <c r="BJ174" s="178"/>
      <c r="BK174" s="178"/>
      <c r="BL174" s="178"/>
      <c r="BM174" s="178"/>
      <c r="BN174" s="178"/>
      <c r="BO174" s="178"/>
      <c r="BP174" s="178"/>
      <c r="BQ174" s="178"/>
      <c r="BR174" s="178"/>
      <c r="BS174" s="178"/>
      <c r="BT174" s="178"/>
      <c r="BU174" s="178"/>
      <c r="BV174" s="178"/>
      <c r="BW174" s="178"/>
      <c r="BX174" s="178"/>
      <c r="BY174" s="178"/>
      <c r="BZ174" s="178"/>
      <c r="CA174" s="178"/>
    </row>
    <row r="175" spans="1:79" x14ac:dyDescent="0.25">
      <c r="A175" s="289"/>
      <c r="C175" s="178"/>
      <c r="D175" s="178"/>
      <c r="E175" s="196"/>
      <c r="F175" s="196"/>
      <c r="G175" s="196"/>
      <c r="H175" s="195"/>
      <c r="I175" s="196"/>
      <c r="J175" s="196"/>
      <c r="K175" s="196"/>
      <c r="L175" s="196"/>
      <c r="M175" s="196"/>
      <c r="N175" s="196"/>
      <c r="O175" s="195"/>
      <c r="P175" s="196"/>
      <c r="Q175" s="196"/>
      <c r="R175" s="196"/>
      <c r="S175" s="196"/>
      <c r="T175" s="196"/>
      <c r="U175" s="196"/>
      <c r="V175" s="195"/>
      <c r="W175" s="196"/>
      <c r="X175" s="196"/>
      <c r="Y175" s="196"/>
      <c r="Z175" s="196"/>
      <c r="AA175" s="196"/>
      <c r="AB175" s="196"/>
      <c r="AC175" s="195"/>
      <c r="AD175" s="196"/>
      <c r="AE175" s="196"/>
      <c r="AF175" s="196"/>
      <c r="AG175" s="196"/>
      <c r="AH175" s="196"/>
      <c r="AI175" s="196"/>
      <c r="AJ175" s="178"/>
      <c r="AK175" s="178"/>
      <c r="AL175" s="178"/>
      <c r="AM175" s="178"/>
      <c r="AN175" s="178"/>
      <c r="AO175" s="178"/>
      <c r="AP175" s="178"/>
      <c r="AQ175" s="178"/>
      <c r="AR175" s="178"/>
      <c r="AS175" s="178"/>
      <c r="AT175" s="178"/>
      <c r="AU175" s="178"/>
      <c r="AV175" s="178"/>
      <c r="AW175" s="178"/>
      <c r="AX175" s="178"/>
      <c r="AY175" s="178"/>
      <c r="AZ175" s="178"/>
      <c r="BA175" s="178"/>
      <c r="BB175" s="178"/>
      <c r="BC175" s="178"/>
      <c r="BD175" s="178"/>
      <c r="BE175" s="178"/>
      <c r="BF175" s="178"/>
      <c r="BG175" s="178"/>
      <c r="BH175" s="178"/>
      <c r="BI175" s="178"/>
      <c r="BJ175" s="178"/>
      <c r="BK175" s="178"/>
      <c r="BL175" s="178"/>
      <c r="BM175" s="178"/>
      <c r="BN175" s="178"/>
      <c r="BO175" s="178"/>
      <c r="BP175" s="178"/>
      <c r="BQ175" s="178"/>
      <c r="BR175" s="178"/>
      <c r="BS175" s="178"/>
      <c r="BT175" s="178"/>
      <c r="BU175" s="178"/>
      <c r="BV175" s="178"/>
      <c r="BW175" s="178"/>
      <c r="BX175" s="178"/>
      <c r="BY175" s="178"/>
      <c r="BZ175" s="178"/>
      <c r="CA175" s="178"/>
    </row>
    <row r="176" spans="1:79" x14ac:dyDescent="0.25">
      <c r="A176" s="289"/>
      <c r="C176" s="178"/>
      <c r="D176" s="178"/>
      <c r="E176" s="196"/>
      <c r="F176" s="196"/>
      <c r="G176" s="196"/>
      <c r="H176" s="195"/>
      <c r="I176" s="196"/>
      <c r="J176" s="196"/>
      <c r="K176" s="196"/>
      <c r="L176" s="196"/>
      <c r="M176" s="196"/>
      <c r="N176" s="196"/>
      <c r="O176" s="195"/>
      <c r="P176" s="196"/>
      <c r="Q176" s="196"/>
      <c r="R176" s="196"/>
      <c r="S176" s="196"/>
      <c r="T176" s="196"/>
      <c r="U176" s="196"/>
      <c r="V176" s="195"/>
      <c r="W176" s="196"/>
      <c r="X176" s="196"/>
      <c r="Y176" s="196"/>
      <c r="Z176" s="196"/>
      <c r="AA176" s="196"/>
      <c r="AB176" s="196"/>
      <c r="AC176" s="195"/>
      <c r="AD176" s="196"/>
      <c r="AE176" s="196"/>
      <c r="AF176" s="196"/>
      <c r="AG176" s="196"/>
      <c r="AH176" s="196"/>
      <c r="AI176" s="196"/>
      <c r="AJ176" s="178"/>
      <c r="AK176" s="178"/>
      <c r="AL176" s="178"/>
      <c r="AM176" s="178"/>
      <c r="AN176" s="178"/>
      <c r="AO176" s="178"/>
      <c r="AP176" s="178"/>
      <c r="AQ176" s="178"/>
      <c r="AR176" s="178"/>
      <c r="AS176" s="178"/>
      <c r="AT176" s="178"/>
      <c r="AU176" s="178"/>
      <c r="AV176" s="178"/>
      <c r="AW176" s="178"/>
      <c r="AX176" s="178"/>
      <c r="AY176" s="178"/>
      <c r="AZ176" s="178"/>
      <c r="BA176" s="178"/>
      <c r="BB176" s="178"/>
      <c r="BC176" s="178"/>
      <c r="BD176" s="178"/>
      <c r="BE176" s="178"/>
      <c r="BF176" s="178"/>
      <c r="BG176" s="178"/>
      <c r="BH176" s="178"/>
      <c r="BI176" s="178"/>
      <c r="BJ176" s="178"/>
      <c r="BK176" s="178"/>
      <c r="BL176" s="178"/>
      <c r="BM176" s="178"/>
      <c r="BN176" s="178"/>
      <c r="BO176" s="178"/>
      <c r="BP176" s="178"/>
      <c r="BQ176" s="178"/>
      <c r="BR176" s="178"/>
      <c r="BS176" s="178"/>
      <c r="BT176" s="178"/>
      <c r="BU176" s="178"/>
      <c r="BV176" s="178"/>
      <c r="BW176" s="178"/>
      <c r="BX176" s="178"/>
      <c r="BY176" s="178"/>
      <c r="BZ176" s="178"/>
      <c r="CA176" s="178"/>
    </row>
    <row r="177" spans="1:79" x14ac:dyDescent="0.25">
      <c r="A177" s="289"/>
      <c r="C177" s="178"/>
      <c r="D177" s="178"/>
      <c r="E177" s="196"/>
      <c r="F177" s="196"/>
      <c r="G177" s="196"/>
      <c r="H177" s="195"/>
      <c r="I177" s="196"/>
      <c r="J177" s="196"/>
      <c r="K177" s="196"/>
      <c r="L177" s="196"/>
      <c r="M177" s="196"/>
      <c r="N177" s="196"/>
      <c r="O177" s="195"/>
      <c r="P177" s="196"/>
      <c r="Q177" s="196"/>
      <c r="R177" s="196"/>
      <c r="S177" s="196"/>
      <c r="T177" s="196"/>
      <c r="U177" s="196"/>
      <c r="V177" s="195"/>
      <c r="W177" s="196"/>
      <c r="X177" s="196"/>
      <c r="Y177" s="196"/>
      <c r="Z177" s="196"/>
      <c r="AA177" s="196"/>
      <c r="AB177" s="196"/>
      <c r="AC177" s="195"/>
      <c r="AD177" s="196"/>
      <c r="AE177" s="196"/>
      <c r="AF177" s="196"/>
      <c r="AG177" s="196"/>
      <c r="AH177" s="196"/>
      <c r="AI177" s="196"/>
      <c r="AJ177" s="178"/>
      <c r="AK177" s="178"/>
      <c r="AL177" s="178"/>
      <c r="AM177" s="178"/>
      <c r="AN177" s="178"/>
      <c r="AO177" s="178"/>
      <c r="AP177" s="178"/>
      <c r="AQ177" s="178"/>
      <c r="AR177" s="178"/>
      <c r="AS177" s="178"/>
      <c r="AT177" s="178"/>
      <c r="AU177" s="178"/>
      <c r="AV177" s="178"/>
      <c r="AW177" s="178"/>
      <c r="AX177" s="178"/>
      <c r="AY177" s="178"/>
      <c r="AZ177" s="178"/>
      <c r="BA177" s="178"/>
      <c r="BB177" s="178"/>
      <c r="BC177" s="178"/>
      <c r="BD177" s="178"/>
      <c r="BE177" s="178"/>
      <c r="BF177" s="178"/>
      <c r="BG177" s="178"/>
      <c r="BH177" s="178"/>
      <c r="BI177" s="178"/>
      <c r="BJ177" s="178"/>
      <c r="BK177" s="178"/>
      <c r="BL177" s="178"/>
      <c r="BM177" s="178"/>
      <c r="BN177" s="178"/>
      <c r="BO177" s="178"/>
      <c r="BP177" s="178"/>
      <c r="BQ177" s="178"/>
      <c r="BR177" s="178"/>
      <c r="BS177" s="178"/>
      <c r="BT177" s="178"/>
      <c r="BU177" s="178"/>
      <c r="BV177" s="178"/>
      <c r="BW177" s="178"/>
      <c r="BX177" s="178"/>
      <c r="BY177" s="178"/>
      <c r="BZ177" s="178"/>
      <c r="CA177" s="178"/>
    </row>
    <row r="178" spans="1:79" x14ac:dyDescent="0.25">
      <c r="A178" s="289"/>
      <c r="C178" s="178"/>
      <c r="D178" s="178"/>
      <c r="E178" s="196"/>
      <c r="F178" s="196"/>
      <c r="G178" s="196"/>
      <c r="H178" s="195"/>
      <c r="I178" s="196"/>
      <c r="J178" s="196"/>
      <c r="K178" s="196"/>
      <c r="L178" s="196"/>
      <c r="M178" s="196"/>
      <c r="N178" s="196"/>
      <c r="O178" s="195"/>
      <c r="P178" s="196"/>
      <c r="Q178" s="196"/>
      <c r="R178" s="196"/>
      <c r="S178" s="196"/>
      <c r="T178" s="196"/>
      <c r="U178" s="196"/>
      <c r="V178" s="195"/>
      <c r="W178" s="196"/>
      <c r="X178" s="196"/>
      <c r="Y178" s="196"/>
      <c r="Z178" s="196"/>
      <c r="AA178" s="196"/>
      <c r="AB178" s="196"/>
      <c r="AC178" s="195"/>
      <c r="AD178" s="196"/>
      <c r="AE178" s="196"/>
      <c r="AF178" s="196"/>
      <c r="AG178" s="196"/>
      <c r="AH178" s="196"/>
      <c r="AI178" s="196"/>
      <c r="AJ178" s="178"/>
      <c r="AK178" s="178"/>
      <c r="AL178" s="178"/>
      <c r="AM178" s="178"/>
      <c r="AN178" s="178"/>
      <c r="AO178" s="178"/>
      <c r="AP178" s="178"/>
      <c r="AQ178" s="178"/>
      <c r="AR178" s="178"/>
      <c r="AS178" s="178"/>
      <c r="AT178" s="178"/>
      <c r="AU178" s="178"/>
      <c r="AV178" s="178"/>
      <c r="AW178" s="178"/>
      <c r="AX178" s="178"/>
      <c r="AY178" s="178"/>
      <c r="AZ178" s="178"/>
      <c r="BA178" s="178"/>
      <c r="BB178" s="178"/>
      <c r="BC178" s="178"/>
      <c r="BD178" s="178"/>
      <c r="BE178" s="178"/>
      <c r="BF178" s="178"/>
      <c r="BG178" s="178"/>
      <c r="BH178" s="178"/>
      <c r="BI178" s="178"/>
      <c r="BJ178" s="178"/>
      <c r="BK178" s="178"/>
      <c r="BL178" s="178"/>
      <c r="BM178" s="178"/>
      <c r="BN178" s="178"/>
      <c r="BO178" s="178"/>
      <c r="BP178" s="178"/>
      <c r="BQ178" s="178"/>
      <c r="BR178" s="178"/>
      <c r="BS178" s="178"/>
      <c r="BT178" s="178"/>
      <c r="BU178" s="178"/>
      <c r="BV178" s="178"/>
      <c r="BW178" s="178"/>
      <c r="BX178" s="178"/>
      <c r="BY178" s="178"/>
      <c r="BZ178" s="178"/>
      <c r="CA178" s="178"/>
    </row>
    <row r="179" spans="1:79" x14ac:dyDescent="0.25">
      <c r="A179" s="289"/>
      <c r="C179" s="178"/>
      <c r="D179" s="178"/>
      <c r="E179" s="196"/>
      <c r="F179" s="196"/>
      <c r="G179" s="196"/>
      <c r="H179" s="195"/>
      <c r="I179" s="196"/>
      <c r="J179" s="196"/>
      <c r="K179" s="196"/>
      <c r="L179" s="196"/>
      <c r="M179" s="196"/>
      <c r="N179" s="196"/>
      <c r="O179" s="195"/>
      <c r="P179" s="196"/>
      <c r="Q179" s="196"/>
      <c r="R179" s="196"/>
      <c r="S179" s="196"/>
      <c r="T179" s="196"/>
      <c r="U179" s="196"/>
      <c r="V179" s="195"/>
      <c r="W179" s="196"/>
      <c r="X179" s="196"/>
      <c r="Y179" s="196"/>
      <c r="Z179" s="196"/>
      <c r="AA179" s="196"/>
      <c r="AB179" s="196"/>
      <c r="AC179" s="195"/>
      <c r="AD179" s="196"/>
      <c r="AE179" s="196"/>
      <c r="AF179" s="196"/>
      <c r="AG179" s="196"/>
      <c r="AH179" s="196"/>
      <c r="AI179" s="196"/>
      <c r="AJ179" s="178"/>
      <c r="AK179" s="178"/>
      <c r="AL179" s="178"/>
      <c r="AM179" s="178"/>
      <c r="AN179" s="178"/>
      <c r="AO179" s="178"/>
      <c r="AP179" s="178"/>
      <c r="AQ179" s="178"/>
      <c r="AR179" s="178"/>
      <c r="AS179" s="178"/>
      <c r="AT179" s="178"/>
      <c r="AU179" s="178"/>
      <c r="AV179" s="178"/>
      <c r="AW179" s="178"/>
      <c r="AX179" s="178"/>
      <c r="AY179" s="178"/>
      <c r="AZ179" s="178"/>
      <c r="BA179" s="178"/>
      <c r="BB179" s="178"/>
      <c r="BC179" s="178"/>
      <c r="BD179" s="178"/>
      <c r="BE179" s="178"/>
      <c r="BF179" s="178"/>
      <c r="BG179" s="178"/>
      <c r="BH179" s="178"/>
      <c r="BI179" s="178"/>
      <c r="BJ179" s="178"/>
      <c r="BK179" s="178"/>
      <c r="BL179" s="178"/>
      <c r="BM179" s="178"/>
      <c r="BN179" s="178"/>
      <c r="BO179" s="178"/>
      <c r="BP179" s="178"/>
      <c r="BQ179" s="178"/>
      <c r="BR179" s="178"/>
      <c r="BS179" s="178"/>
      <c r="BT179" s="178"/>
      <c r="BU179" s="178"/>
      <c r="BV179" s="178"/>
      <c r="BW179" s="178"/>
      <c r="BX179" s="178"/>
      <c r="BY179" s="178"/>
      <c r="BZ179" s="178"/>
      <c r="CA179" s="178"/>
    </row>
    <row r="180" spans="1:79" x14ac:dyDescent="0.25">
      <c r="A180" s="289"/>
      <c r="C180" s="178"/>
      <c r="D180" s="178"/>
      <c r="E180" s="196"/>
      <c r="F180" s="196"/>
      <c r="G180" s="196"/>
      <c r="H180" s="195"/>
      <c r="I180" s="196"/>
      <c r="J180" s="196"/>
      <c r="K180" s="196"/>
      <c r="L180" s="196"/>
      <c r="M180" s="196"/>
      <c r="N180" s="196"/>
      <c r="O180" s="195"/>
      <c r="P180" s="196"/>
      <c r="Q180" s="196"/>
      <c r="R180" s="196"/>
      <c r="S180" s="196"/>
      <c r="T180" s="196"/>
      <c r="U180" s="196"/>
      <c r="V180" s="195"/>
      <c r="W180" s="196"/>
      <c r="X180" s="196"/>
      <c r="Y180" s="196"/>
      <c r="Z180" s="196"/>
      <c r="AA180" s="196"/>
      <c r="AB180" s="196"/>
      <c r="AC180" s="195"/>
      <c r="AD180" s="196"/>
      <c r="AE180" s="196"/>
      <c r="AF180" s="196"/>
      <c r="AG180" s="196"/>
      <c r="AH180" s="196"/>
      <c r="AI180" s="196"/>
      <c r="AJ180" s="178"/>
      <c r="AK180" s="178"/>
      <c r="AL180" s="178"/>
      <c r="AM180" s="178"/>
      <c r="AN180" s="178"/>
      <c r="AO180" s="178"/>
      <c r="AP180" s="178"/>
      <c r="AQ180" s="178"/>
      <c r="AR180" s="178"/>
      <c r="AS180" s="178"/>
      <c r="AT180" s="178"/>
      <c r="AU180" s="178"/>
      <c r="AV180" s="178"/>
      <c r="AW180" s="178"/>
      <c r="AX180" s="178"/>
      <c r="AY180" s="178"/>
      <c r="AZ180" s="178"/>
      <c r="BA180" s="178"/>
      <c r="BB180" s="178"/>
      <c r="BC180" s="178"/>
      <c r="BD180" s="178"/>
      <c r="BE180" s="178"/>
      <c r="BF180" s="178"/>
      <c r="BG180" s="178"/>
      <c r="BH180" s="178"/>
      <c r="BI180" s="178"/>
      <c r="BJ180" s="178"/>
      <c r="BK180" s="178"/>
      <c r="BL180" s="178"/>
      <c r="BM180" s="178"/>
      <c r="BN180" s="178"/>
      <c r="BO180" s="178"/>
      <c r="BP180" s="178"/>
      <c r="BQ180" s="178"/>
      <c r="BR180" s="178"/>
      <c r="BS180" s="178"/>
      <c r="BT180" s="178"/>
      <c r="BU180" s="178"/>
      <c r="BV180" s="178"/>
      <c r="BW180" s="178"/>
      <c r="BX180" s="178"/>
      <c r="BY180" s="178"/>
      <c r="BZ180" s="178"/>
      <c r="CA180" s="178"/>
    </row>
    <row r="181" spans="1:79" x14ac:dyDescent="0.25">
      <c r="A181" s="289"/>
      <c r="C181" s="178"/>
      <c r="D181" s="178"/>
      <c r="E181" s="196"/>
      <c r="F181" s="196"/>
      <c r="G181" s="196"/>
      <c r="H181" s="195"/>
      <c r="I181" s="196"/>
      <c r="J181" s="196"/>
      <c r="K181" s="196"/>
      <c r="L181" s="196"/>
      <c r="M181" s="196"/>
      <c r="N181" s="196"/>
      <c r="O181" s="195"/>
      <c r="P181" s="196"/>
      <c r="Q181" s="196"/>
      <c r="R181" s="196"/>
      <c r="S181" s="196"/>
      <c r="T181" s="196"/>
      <c r="U181" s="196"/>
      <c r="V181" s="195"/>
      <c r="W181" s="196"/>
      <c r="X181" s="196"/>
      <c r="Y181" s="196"/>
      <c r="Z181" s="196"/>
      <c r="AA181" s="196"/>
      <c r="AB181" s="196"/>
      <c r="AC181" s="195"/>
      <c r="AD181" s="196"/>
      <c r="AE181" s="196"/>
      <c r="AF181" s="196"/>
      <c r="AG181" s="196"/>
      <c r="AH181" s="196"/>
      <c r="AI181" s="196"/>
      <c r="AJ181" s="178"/>
      <c r="AK181" s="178"/>
      <c r="AL181" s="178"/>
      <c r="AM181" s="178"/>
      <c r="AN181" s="178"/>
      <c r="AO181" s="178"/>
      <c r="AP181" s="178"/>
      <c r="AQ181" s="178"/>
      <c r="AR181" s="178"/>
      <c r="AS181" s="178"/>
      <c r="AT181" s="178"/>
      <c r="AU181" s="178"/>
      <c r="AV181" s="178"/>
      <c r="AW181" s="178"/>
      <c r="AX181" s="178"/>
      <c r="AY181" s="178"/>
      <c r="AZ181" s="178"/>
      <c r="BA181" s="178"/>
      <c r="BB181" s="178"/>
      <c r="BC181" s="178"/>
      <c r="BD181" s="178"/>
      <c r="BE181" s="178"/>
      <c r="BF181" s="178"/>
      <c r="BG181" s="178"/>
      <c r="BH181" s="178"/>
      <c r="BI181" s="178"/>
      <c r="BJ181" s="178"/>
      <c r="BK181" s="178"/>
      <c r="BL181" s="178"/>
      <c r="BM181" s="178"/>
      <c r="BN181" s="178"/>
      <c r="BO181" s="178"/>
      <c r="BP181" s="178"/>
      <c r="BQ181" s="178"/>
      <c r="BR181" s="178"/>
      <c r="BS181" s="178"/>
      <c r="BT181" s="178"/>
      <c r="BU181" s="178"/>
      <c r="BV181" s="178"/>
      <c r="BW181" s="178"/>
      <c r="BX181" s="178"/>
      <c r="BY181" s="178"/>
      <c r="BZ181" s="178"/>
      <c r="CA181" s="178"/>
    </row>
    <row r="182" spans="1:79" x14ac:dyDescent="0.25">
      <c r="A182" s="289"/>
      <c r="C182" s="178"/>
      <c r="D182" s="178"/>
      <c r="E182" s="196"/>
      <c r="F182" s="196"/>
      <c r="G182" s="196"/>
      <c r="H182" s="195"/>
      <c r="I182" s="196"/>
      <c r="J182" s="196"/>
      <c r="K182" s="196"/>
      <c r="L182" s="196"/>
      <c r="M182" s="196"/>
      <c r="N182" s="196"/>
      <c r="O182" s="195"/>
      <c r="P182" s="196"/>
      <c r="Q182" s="196"/>
      <c r="R182" s="196"/>
      <c r="S182" s="196"/>
      <c r="T182" s="196"/>
      <c r="U182" s="196"/>
      <c r="V182" s="195"/>
      <c r="W182" s="196"/>
      <c r="X182" s="196"/>
      <c r="Y182" s="196"/>
      <c r="Z182" s="196"/>
      <c r="AA182" s="196"/>
      <c r="AB182" s="196"/>
      <c r="AC182" s="195"/>
      <c r="AD182" s="196"/>
      <c r="AE182" s="196"/>
      <c r="AF182" s="196"/>
      <c r="AG182" s="196"/>
      <c r="AH182" s="196"/>
      <c r="AI182" s="196"/>
      <c r="AJ182" s="178"/>
      <c r="AK182" s="178"/>
      <c r="AL182" s="178"/>
      <c r="AM182" s="178"/>
      <c r="AN182" s="178"/>
      <c r="AO182" s="178"/>
      <c r="AP182" s="178"/>
      <c r="AQ182" s="178"/>
      <c r="AR182" s="178"/>
      <c r="AS182" s="178"/>
      <c r="AT182" s="178"/>
      <c r="AU182" s="178"/>
      <c r="AV182" s="178"/>
      <c r="AW182" s="178"/>
      <c r="AX182" s="178"/>
      <c r="AY182" s="178"/>
      <c r="AZ182" s="178"/>
      <c r="BA182" s="178"/>
      <c r="BB182" s="178"/>
      <c r="BC182" s="178"/>
      <c r="BD182" s="178"/>
      <c r="BE182" s="178"/>
      <c r="BF182" s="178"/>
      <c r="BG182" s="178"/>
      <c r="BH182" s="178"/>
      <c r="BI182" s="178"/>
      <c r="BJ182" s="178"/>
      <c r="BK182" s="178"/>
      <c r="BL182" s="178"/>
      <c r="BM182" s="178"/>
      <c r="BN182" s="178"/>
      <c r="BO182" s="178"/>
      <c r="BP182" s="178"/>
      <c r="BQ182" s="178"/>
      <c r="BR182" s="178"/>
      <c r="BS182" s="178"/>
      <c r="BT182" s="178"/>
      <c r="BU182" s="178"/>
      <c r="BV182" s="178"/>
      <c r="BW182" s="178"/>
      <c r="BX182" s="178"/>
      <c r="BY182" s="178"/>
      <c r="BZ182" s="178"/>
      <c r="CA182" s="178"/>
    </row>
    <row r="183" spans="1:79" x14ac:dyDescent="0.25">
      <c r="A183" s="289"/>
      <c r="C183" s="178"/>
      <c r="D183" s="178"/>
      <c r="E183" s="196"/>
      <c r="F183" s="196"/>
      <c r="G183" s="196"/>
      <c r="H183" s="195"/>
      <c r="I183" s="196"/>
      <c r="J183" s="196"/>
      <c r="K183" s="196"/>
      <c r="L183" s="196"/>
      <c r="M183" s="196"/>
      <c r="N183" s="196"/>
      <c r="O183" s="195"/>
      <c r="P183" s="196"/>
      <c r="Q183" s="196"/>
      <c r="R183" s="196"/>
      <c r="S183" s="196"/>
      <c r="T183" s="196"/>
      <c r="U183" s="196"/>
      <c r="V183" s="195"/>
      <c r="W183" s="196"/>
      <c r="X183" s="196"/>
      <c r="Y183" s="196"/>
      <c r="Z183" s="196"/>
      <c r="AA183" s="196"/>
      <c r="AB183" s="196"/>
      <c r="AC183" s="195"/>
      <c r="AD183" s="196"/>
      <c r="AE183" s="196"/>
      <c r="AF183" s="196"/>
      <c r="AG183" s="196"/>
      <c r="AH183" s="196"/>
      <c r="AI183" s="196"/>
      <c r="AJ183" s="178"/>
      <c r="AK183" s="178"/>
      <c r="AL183" s="178"/>
      <c r="AM183" s="178"/>
      <c r="AN183" s="178"/>
      <c r="AO183" s="178"/>
      <c r="AP183" s="178"/>
      <c r="AQ183" s="178"/>
      <c r="AR183" s="178"/>
      <c r="AS183" s="178"/>
      <c r="AT183" s="178"/>
      <c r="AU183" s="178"/>
      <c r="AV183" s="178"/>
      <c r="AW183" s="178"/>
      <c r="AX183" s="178"/>
      <c r="AY183" s="178"/>
      <c r="AZ183" s="178"/>
      <c r="BA183" s="178"/>
      <c r="BB183" s="178"/>
      <c r="BC183" s="178"/>
      <c r="BD183" s="178"/>
      <c r="BE183" s="178"/>
      <c r="BF183" s="178"/>
      <c r="BG183" s="178"/>
      <c r="BH183" s="178"/>
      <c r="BI183" s="178"/>
      <c r="BJ183" s="178"/>
      <c r="BK183" s="178"/>
      <c r="BL183" s="178"/>
      <c r="BM183" s="178"/>
      <c r="BN183" s="178"/>
      <c r="BO183" s="178"/>
      <c r="BP183" s="178"/>
      <c r="BQ183" s="178"/>
      <c r="BR183" s="178"/>
      <c r="BS183" s="178"/>
      <c r="BT183" s="178"/>
      <c r="BU183" s="178"/>
      <c r="BV183" s="178"/>
      <c r="BW183" s="178"/>
      <c r="BX183" s="178"/>
      <c r="BY183" s="178"/>
      <c r="BZ183" s="178"/>
      <c r="CA183" s="178"/>
    </row>
    <row r="184" spans="1:79" x14ac:dyDescent="0.25">
      <c r="A184" s="289"/>
      <c r="C184" s="178"/>
      <c r="D184" s="178"/>
      <c r="E184" s="196"/>
      <c r="F184" s="196"/>
      <c r="G184" s="196"/>
      <c r="H184" s="195"/>
      <c r="I184" s="196"/>
      <c r="J184" s="196"/>
      <c r="K184" s="196"/>
      <c r="L184" s="196"/>
      <c r="M184" s="196"/>
      <c r="N184" s="196"/>
      <c r="O184" s="195"/>
      <c r="P184" s="196"/>
      <c r="Q184" s="196"/>
      <c r="R184" s="196"/>
      <c r="S184" s="196"/>
      <c r="T184" s="196"/>
      <c r="U184" s="196"/>
      <c r="V184" s="195"/>
      <c r="W184" s="196"/>
      <c r="X184" s="196"/>
      <c r="Y184" s="196"/>
      <c r="Z184" s="196"/>
      <c r="AA184" s="196"/>
      <c r="AB184" s="196"/>
      <c r="AC184" s="195"/>
      <c r="AD184" s="196"/>
      <c r="AE184" s="196"/>
      <c r="AF184" s="196"/>
      <c r="AG184" s="196"/>
      <c r="AH184" s="196"/>
      <c r="AI184" s="196"/>
      <c r="AJ184" s="178"/>
      <c r="AK184" s="178"/>
      <c r="AL184" s="178"/>
      <c r="AM184" s="178"/>
      <c r="AN184" s="178"/>
      <c r="AO184" s="178"/>
      <c r="AP184" s="178"/>
      <c r="AQ184" s="178"/>
      <c r="AR184" s="178"/>
      <c r="AS184" s="178"/>
      <c r="AT184" s="178"/>
      <c r="AU184" s="178"/>
      <c r="AV184" s="178"/>
      <c r="AW184" s="178"/>
      <c r="AX184" s="178"/>
      <c r="AY184" s="178"/>
      <c r="AZ184" s="178"/>
      <c r="BA184" s="178"/>
      <c r="BB184" s="178"/>
      <c r="BC184" s="178"/>
      <c r="BD184" s="178"/>
      <c r="BE184" s="178"/>
      <c r="BF184" s="178"/>
      <c r="BG184" s="178"/>
      <c r="BH184" s="178"/>
      <c r="BI184" s="178"/>
      <c r="BJ184" s="178"/>
      <c r="BK184" s="178"/>
      <c r="BL184" s="178"/>
      <c r="BM184" s="178"/>
      <c r="BN184" s="178"/>
      <c r="BO184" s="178"/>
      <c r="BP184" s="178"/>
      <c r="BQ184" s="178"/>
      <c r="BR184" s="178"/>
      <c r="BS184" s="178"/>
      <c r="BT184" s="178"/>
      <c r="BU184" s="178"/>
      <c r="BV184" s="178"/>
      <c r="BW184" s="178"/>
      <c r="BX184" s="178"/>
      <c r="BY184" s="178"/>
      <c r="BZ184" s="178"/>
      <c r="CA184" s="178"/>
    </row>
    <row r="185" spans="1:79" x14ac:dyDescent="0.25">
      <c r="A185" s="289"/>
      <c r="C185" s="178"/>
      <c r="D185" s="178"/>
      <c r="E185" s="196"/>
      <c r="F185" s="196"/>
      <c r="G185" s="196"/>
      <c r="H185" s="195"/>
      <c r="I185" s="196"/>
      <c r="J185" s="196"/>
      <c r="K185" s="196"/>
      <c r="L185" s="196"/>
      <c r="M185" s="196"/>
      <c r="N185" s="196"/>
      <c r="O185" s="195"/>
      <c r="P185" s="196"/>
      <c r="Q185" s="196"/>
      <c r="R185" s="196"/>
      <c r="S185" s="196"/>
      <c r="T185" s="196"/>
      <c r="U185" s="196"/>
      <c r="V185" s="195"/>
      <c r="W185" s="196"/>
      <c r="X185" s="196"/>
      <c r="Y185" s="196"/>
      <c r="Z185" s="196"/>
      <c r="AA185" s="196"/>
      <c r="AB185" s="196"/>
      <c r="AC185" s="195"/>
      <c r="AD185" s="196"/>
      <c r="AE185" s="196"/>
      <c r="AF185" s="196"/>
      <c r="AG185" s="196"/>
      <c r="AH185" s="196"/>
      <c r="AI185" s="196"/>
      <c r="AJ185" s="178"/>
      <c r="AK185" s="178"/>
      <c r="AL185" s="178"/>
      <c r="AM185" s="178"/>
      <c r="AN185" s="178"/>
      <c r="AO185" s="178"/>
      <c r="AP185" s="178"/>
      <c r="AQ185" s="178"/>
      <c r="AR185" s="178"/>
      <c r="AS185" s="178"/>
      <c r="AT185" s="178"/>
      <c r="AU185" s="178"/>
      <c r="AV185" s="178"/>
      <c r="AW185" s="178"/>
      <c r="AX185" s="178"/>
      <c r="AY185" s="178"/>
      <c r="AZ185" s="178"/>
      <c r="BA185" s="178"/>
      <c r="BB185" s="178"/>
      <c r="BC185" s="178"/>
      <c r="BD185" s="178"/>
      <c r="BE185" s="178"/>
      <c r="BF185" s="178"/>
      <c r="BG185" s="178"/>
      <c r="BH185" s="178"/>
      <c r="BI185" s="178"/>
      <c r="BJ185" s="178"/>
      <c r="BK185" s="178"/>
      <c r="BL185" s="178"/>
      <c r="BM185" s="178"/>
      <c r="BN185" s="178"/>
      <c r="BO185" s="178"/>
      <c r="BP185" s="178"/>
      <c r="BQ185" s="178"/>
      <c r="BR185" s="178"/>
      <c r="BS185" s="178"/>
      <c r="BT185" s="178"/>
      <c r="BU185" s="178"/>
      <c r="BV185" s="178"/>
      <c r="BW185" s="178"/>
      <c r="BX185" s="178"/>
      <c r="BY185" s="178"/>
      <c r="BZ185" s="178"/>
      <c r="CA185" s="178"/>
    </row>
    <row r="186" spans="1:79" x14ac:dyDescent="0.25">
      <c r="A186" s="289"/>
      <c r="C186" s="178"/>
      <c r="D186" s="178"/>
      <c r="E186" s="196"/>
      <c r="F186" s="196"/>
      <c r="G186" s="196"/>
      <c r="H186" s="195"/>
      <c r="I186" s="196"/>
      <c r="J186" s="196"/>
      <c r="K186" s="196"/>
      <c r="L186" s="196"/>
      <c r="M186" s="196"/>
      <c r="N186" s="196"/>
      <c r="O186" s="195"/>
      <c r="P186" s="196"/>
      <c r="Q186" s="196"/>
      <c r="R186" s="196"/>
      <c r="S186" s="196"/>
      <c r="T186" s="196"/>
      <c r="U186" s="196"/>
      <c r="V186" s="195"/>
      <c r="W186" s="196"/>
      <c r="X186" s="196"/>
      <c r="Y186" s="196"/>
      <c r="Z186" s="196"/>
      <c r="AA186" s="196"/>
      <c r="AB186" s="196"/>
      <c r="AC186" s="195"/>
      <c r="AD186" s="196"/>
      <c r="AE186" s="196"/>
      <c r="AF186" s="196"/>
      <c r="AG186" s="196"/>
      <c r="AH186" s="196"/>
      <c r="AI186" s="196"/>
      <c r="AJ186" s="178"/>
      <c r="AK186" s="178"/>
      <c r="AL186" s="178"/>
      <c r="AM186" s="178"/>
      <c r="AN186" s="178"/>
      <c r="AO186" s="178"/>
      <c r="AP186" s="178"/>
      <c r="AQ186" s="178"/>
      <c r="AR186" s="178"/>
      <c r="AS186" s="178"/>
      <c r="AT186" s="178"/>
      <c r="AU186" s="178"/>
      <c r="AV186" s="178"/>
      <c r="AW186" s="178"/>
      <c r="AX186" s="178"/>
      <c r="AY186" s="178"/>
      <c r="AZ186" s="178"/>
      <c r="BA186" s="178"/>
      <c r="BB186" s="178"/>
      <c r="BC186" s="178"/>
      <c r="BD186" s="178"/>
      <c r="BE186" s="178"/>
      <c r="BF186" s="178"/>
      <c r="BG186" s="178"/>
      <c r="BH186" s="178"/>
      <c r="BI186" s="178"/>
      <c r="BJ186" s="178"/>
      <c r="BK186" s="178"/>
      <c r="BL186" s="178"/>
      <c r="BM186" s="178"/>
      <c r="BN186" s="178"/>
      <c r="BO186" s="178"/>
      <c r="BP186" s="178"/>
      <c r="BQ186" s="178"/>
      <c r="BR186" s="178"/>
      <c r="BS186" s="178"/>
      <c r="BT186" s="178"/>
      <c r="BU186" s="178"/>
      <c r="BV186" s="178"/>
      <c r="BW186" s="178"/>
      <c r="BX186" s="178"/>
      <c r="BY186" s="178"/>
      <c r="BZ186" s="178"/>
      <c r="CA186" s="178"/>
    </row>
    <row r="187" spans="1:79" x14ac:dyDescent="0.25">
      <c r="A187" s="289"/>
      <c r="C187" s="178"/>
      <c r="D187" s="178"/>
      <c r="E187" s="196"/>
      <c r="F187" s="196"/>
      <c r="G187" s="196"/>
      <c r="H187" s="195"/>
      <c r="I187" s="196"/>
      <c r="J187" s="196"/>
      <c r="K187" s="196"/>
      <c r="L187" s="196"/>
      <c r="M187" s="196"/>
      <c r="N187" s="196"/>
      <c r="O187" s="195"/>
      <c r="P187" s="196"/>
      <c r="Q187" s="196"/>
      <c r="R187" s="196"/>
      <c r="S187" s="196"/>
      <c r="T187" s="196"/>
      <c r="U187" s="196"/>
      <c r="V187" s="195"/>
      <c r="W187" s="196"/>
      <c r="X187" s="196"/>
      <c r="Y187" s="196"/>
      <c r="Z187" s="196"/>
      <c r="AA187" s="196"/>
      <c r="AB187" s="196"/>
      <c r="AC187" s="195"/>
      <c r="AD187" s="196"/>
      <c r="AE187" s="196"/>
      <c r="AF187" s="196"/>
      <c r="AG187" s="196"/>
      <c r="AH187" s="196"/>
      <c r="AI187" s="196"/>
      <c r="AJ187" s="178"/>
      <c r="AK187" s="178"/>
      <c r="AL187" s="178"/>
      <c r="AM187" s="178"/>
      <c r="AN187" s="178"/>
      <c r="AO187" s="178"/>
      <c r="AP187" s="178"/>
      <c r="AQ187" s="178"/>
      <c r="AR187" s="178"/>
      <c r="AS187" s="178"/>
      <c r="AT187" s="178"/>
      <c r="AU187" s="178"/>
      <c r="AV187" s="178"/>
      <c r="AW187" s="178"/>
      <c r="AX187" s="178"/>
      <c r="AY187" s="178"/>
      <c r="AZ187" s="178"/>
      <c r="BA187" s="178"/>
      <c r="BB187" s="178"/>
      <c r="BC187" s="178"/>
      <c r="BD187" s="178"/>
      <c r="BE187" s="178"/>
      <c r="BF187" s="178"/>
      <c r="BG187" s="178"/>
      <c r="BH187" s="178"/>
      <c r="BI187" s="178"/>
      <c r="BJ187" s="178"/>
      <c r="BK187" s="178"/>
      <c r="BL187" s="178"/>
      <c r="BM187" s="178"/>
      <c r="BN187" s="178"/>
      <c r="BO187" s="178"/>
      <c r="BP187" s="178"/>
      <c r="BQ187" s="178"/>
      <c r="BR187" s="178"/>
      <c r="BS187" s="178"/>
      <c r="BT187" s="178"/>
      <c r="BU187" s="178"/>
      <c r="BV187" s="178"/>
      <c r="BW187" s="178"/>
      <c r="BX187" s="178"/>
      <c r="BY187" s="178"/>
      <c r="BZ187" s="178"/>
      <c r="CA187" s="178"/>
    </row>
    <row r="188" spans="1:79" x14ac:dyDescent="0.25">
      <c r="A188" s="289"/>
      <c r="C188" s="178"/>
      <c r="D188" s="178"/>
      <c r="E188" s="196"/>
      <c r="F188" s="196"/>
      <c r="G188" s="196"/>
      <c r="H188" s="195"/>
      <c r="I188" s="196"/>
      <c r="J188" s="196"/>
      <c r="K188" s="196"/>
      <c r="L188" s="196"/>
      <c r="M188" s="196"/>
      <c r="N188" s="196"/>
      <c r="O188" s="195"/>
      <c r="P188" s="196"/>
      <c r="Q188" s="196"/>
      <c r="R188" s="196"/>
      <c r="S188" s="196"/>
      <c r="T188" s="196"/>
      <c r="U188" s="196"/>
      <c r="V188" s="195"/>
      <c r="W188" s="196"/>
      <c r="X188" s="196"/>
      <c r="Y188" s="196"/>
      <c r="Z188" s="196"/>
      <c r="AA188" s="196"/>
      <c r="AB188" s="196"/>
      <c r="AC188" s="195"/>
      <c r="AD188" s="196"/>
      <c r="AE188" s="196"/>
      <c r="AF188" s="196"/>
      <c r="AG188" s="196"/>
      <c r="AH188" s="196"/>
      <c r="AI188" s="196"/>
      <c r="AJ188" s="178"/>
      <c r="AK188" s="178"/>
      <c r="AL188" s="178"/>
      <c r="AM188" s="178"/>
      <c r="AN188" s="178"/>
      <c r="AO188" s="178"/>
      <c r="AP188" s="178"/>
      <c r="AQ188" s="178"/>
      <c r="AR188" s="178"/>
      <c r="AS188" s="178"/>
      <c r="AT188" s="178"/>
      <c r="AU188" s="178"/>
      <c r="AV188" s="178"/>
      <c r="AW188" s="178"/>
      <c r="AX188" s="178"/>
      <c r="AY188" s="178"/>
      <c r="AZ188" s="178"/>
      <c r="BA188" s="178"/>
      <c r="BB188" s="178"/>
      <c r="BC188" s="178"/>
      <c r="BD188" s="178"/>
      <c r="BE188" s="178"/>
      <c r="BF188" s="178"/>
      <c r="BG188" s="178"/>
      <c r="BH188" s="178"/>
      <c r="BI188" s="178"/>
      <c r="BJ188" s="178"/>
      <c r="BK188" s="178"/>
      <c r="BL188" s="178"/>
      <c r="BM188" s="178"/>
      <c r="BN188" s="178"/>
      <c r="BO188" s="178"/>
      <c r="BP188" s="178"/>
      <c r="BQ188" s="178"/>
      <c r="BR188" s="178"/>
      <c r="BS188" s="178"/>
      <c r="BT188" s="178"/>
      <c r="BU188" s="178"/>
      <c r="BV188" s="178"/>
      <c r="BW188" s="178"/>
      <c r="BX188" s="178"/>
      <c r="BY188" s="178"/>
      <c r="BZ188" s="178"/>
      <c r="CA188" s="178"/>
    </row>
    <row r="189" spans="1:79" x14ac:dyDescent="0.25">
      <c r="A189" s="289"/>
      <c r="C189" s="178"/>
      <c r="D189" s="178"/>
      <c r="E189" s="196"/>
      <c r="F189" s="196"/>
      <c r="G189" s="196"/>
      <c r="H189" s="195"/>
      <c r="I189" s="196"/>
      <c r="J189" s="196"/>
      <c r="K189" s="196"/>
      <c r="L189" s="196"/>
      <c r="M189" s="196"/>
      <c r="N189" s="196"/>
      <c r="O189" s="195"/>
      <c r="P189" s="196"/>
      <c r="Q189" s="196"/>
      <c r="R189" s="196"/>
      <c r="S189" s="196"/>
      <c r="T189" s="196"/>
      <c r="U189" s="196"/>
      <c r="V189" s="195"/>
      <c r="W189" s="196"/>
      <c r="X189" s="196"/>
      <c r="Y189" s="196"/>
      <c r="Z189" s="196"/>
      <c r="AA189" s="196"/>
      <c r="AB189" s="196"/>
      <c r="AC189" s="195"/>
      <c r="AD189" s="196"/>
      <c r="AE189" s="196"/>
      <c r="AF189" s="196"/>
      <c r="AG189" s="196"/>
      <c r="AH189" s="196"/>
      <c r="AI189" s="196"/>
      <c r="AJ189" s="178"/>
      <c r="AK189" s="178"/>
      <c r="AL189" s="178"/>
      <c r="AM189" s="178"/>
      <c r="AN189" s="178"/>
      <c r="AO189" s="178"/>
      <c r="AP189" s="178"/>
      <c r="AQ189" s="178"/>
      <c r="AR189" s="178"/>
      <c r="AS189" s="178"/>
      <c r="AT189" s="178"/>
      <c r="AU189" s="178"/>
      <c r="AV189" s="178"/>
      <c r="AW189" s="178"/>
      <c r="AX189" s="178"/>
      <c r="AY189" s="178"/>
      <c r="AZ189" s="178"/>
      <c r="BA189" s="178"/>
      <c r="BB189" s="178"/>
      <c r="BC189" s="178"/>
      <c r="BD189" s="178"/>
      <c r="BE189" s="178"/>
      <c r="BF189" s="178"/>
      <c r="BG189" s="178"/>
      <c r="BH189" s="178"/>
      <c r="BI189" s="178"/>
      <c r="BJ189" s="178"/>
      <c r="BK189" s="178"/>
      <c r="BL189" s="178"/>
      <c r="BM189" s="178"/>
      <c r="BN189" s="178"/>
      <c r="BO189" s="178"/>
      <c r="BP189" s="178"/>
      <c r="BQ189" s="178"/>
      <c r="BR189" s="178"/>
      <c r="BS189" s="178"/>
      <c r="BT189" s="178"/>
      <c r="BU189" s="178"/>
      <c r="BV189" s="178"/>
      <c r="BW189" s="178"/>
      <c r="BX189" s="178"/>
      <c r="BY189" s="178"/>
      <c r="BZ189" s="178"/>
      <c r="CA189" s="178"/>
    </row>
    <row r="190" spans="1:79" x14ac:dyDescent="0.25">
      <c r="A190" s="289"/>
      <c r="C190" s="178"/>
      <c r="D190" s="178"/>
      <c r="E190" s="196"/>
      <c r="F190" s="196"/>
      <c r="G190" s="196"/>
      <c r="H190" s="195"/>
      <c r="I190" s="196"/>
      <c r="J190" s="196"/>
      <c r="K190" s="196"/>
      <c r="L190" s="196"/>
      <c r="M190" s="196"/>
      <c r="N190" s="196"/>
      <c r="O190" s="195"/>
      <c r="P190" s="196"/>
      <c r="Q190" s="196"/>
      <c r="R190" s="196"/>
      <c r="S190" s="196"/>
      <c r="T190" s="196"/>
      <c r="U190" s="196"/>
      <c r="V190" s="195"/>
      <c r="W190" s="196"/>
      <c r="X190" s="196"/>
      <c r="Y190" s="196"/>
      <c r="Z190" s="196"/>
      <c r="AA190" s="196"/>
      <c r="AB190" s="196"/>
      <c r="AC190" s="195"/>
      <c r="AD190" s="196"/>
      <c r="AE190" s="196"/>
      <c r="AF190" s="196"/>
      <c r="AG190" s="196"/>
      <c r="AH190" s="196"/>
      <c r="AI190" s="196"/>
      <c r="AJ190" s="178"/>
      <c r="AK190" s="178"/>
      <c r="AL190" s="178"/>
      <c r="AM190" s="178"/>
      <c r="AN190" s="178"/>
      <c r="AO190" s="178"/>
      <c r="AP190" s="178"/>
      <c r="AQ190" s="178"/>
      <c r="AR190" s="178"/>
      <c r="AS190" s="178"/>
      <c r="AT190" s="178"/>
      <c r="AU190" s="178"/>
      <c r="AV190" s="178"/>
      <c r="AW190" s="178"/>
      <c r="AX190" s="178"/>
      <c r="AY190" s="178"/>
      <c r="AZ190" s="178"/>
      <c r="BA190" s="178"/>
      <c r="BB190" s="178"/>
      <c r="BC190" s="178"/>
      <c r="BD190" s="178"/>
      <c r="BE190" s="178"/>
      <c r="BF190" s="178"/>
      <c r="BG190" s="178"/>
      <c r="BH190" s="178"/>
      <c r="BI190" s="178"/>
      <c r="BJ190" s="178"/>
      <c r="BK190" s="178"/>
      <c r="BL190" s="178"/>
      <c r="BM190" s="178"/>
      <c r="BN190" s="178"/>
      <c r="BO190" s="178"/>
      <c r="BP190" s="178"/>
      <c r="BQ190" s="178"/>
      <c r="BR190" s="178"/>
      <c r="BS190" s="178"/>
      <c r="BT190" s="178"/>
      <c r="BU190" s="178"/>
      <c r="BV190" s="178"/>
      <c r="BW190" s="178"/>
      <c r="BX190" s="178"/>
      <c r="BY190" s="178"/>
      <c r="BZ190" s="178"/>
      <c r="CA190" s="178"/>
    </row>
    <row r="191" spans="1:79" x14ac:dyDescent="0.25">
      <c r="A191" s="289"/>
      <c r="C191" s="178"/>
      <c r="D191" s="178"/>
      <c r="E191" s="196"/>
      <c r="F191" s="196"/>
      <c r="G191" s="196"/>
      <c r="H191" s="195"/>
      <c r="I191" s="196"/>
      <c r="J191" s="196"/>
      <c r="K191" s="196"/>
      <c r="L191" s="196"/>
      <c r="M191" s="196"/>
      <c r="N191" s="196"/>
      <c r="O191" s="195"/>
      <c r="P191" s="196"/>
      <c r="Q191" s="196"/>
      <c r="R191" s="196"/>
      <c r="S191" s="196"/>
      <c r="T191" s="196"/>
      <c r="U191" s="196"/>
      <c r="V191" s="195"/>
      <c r="W191" s="196"/>
      <c r="X191" s="196"/>
      <c r="Y191" s="196"/>
      <c r="Z191" s="196"/>
      <c r="AA191" s="196"/>
      <c r="AB191" s="196"/>
      <c r="AC191" s="195"/>
      <c r="AD191" s="196"/>
      <c r="AE191" s="196"/>
      <c r="AF191" s="196"/>
      <c r="AG191" s="196"/>
      <c r="AH191" s="196"/>
      <c r="AI191" s="196"/>
      <c r="AJ191" s="178"/>
      <c r="AK191" s="178"/>
      <c r="AL191" s="178"/>
      <c r="AM191" s="178"/>
      <c r="AN191" s="178"/>
      <c r="AO191" s="178"/>
      <c r="AP191" s="178"/>
      <c r="AQ191" s="178"/>
      <c r="AR191" s="178"/>
      <c r="AS191" s="178"/>
      <c r="AT191" s="178"/>
      <c r="AU191" s="178"/>
      <c r="AV191" s="178"/>
      <c r="AW191" s="178"/>
      <c r="AX191" s="178"/>
      <c r="AY191" s="178"/>
      <c r="AZ191" s="178"/>
      <c r="BA191" s="178"/>
      <c r="BB191" s="178"/>
      <c r="BC191" s="178"/>
      <c r="BD191" s="178"/>
      <c r="BE191" s="178"/>
      <c r="BF191" s="178"/>
      <c r="BG191" s="178"/>
      <c r="BH191" s="178"/>
      <c r="BI191" s="178"/>
      <c r="BJ191" s="178"/>
      <c r="BK191" s="178"/>
      <c r="BL191" s="178"/>
      <c r="BM191" s="178"/>
      <c r="BN191" s="178"/>
      <c r="BO191" s="178"/>
      <c r="BP191" s="178"/>
      <c r="BQ191" s="178"/>
      <c r="BR191" s="178"/>
      <c r="BS191" s="178"/>
      <c r="BT191" s="178"/>
      <c r="BU191" s="178"/>
      <c r="BV191" s="178"/>
      <c r="BW191" s="178"/>
      <c r="BX191" s="178"/>
      <c r="BY191" s="178"/>
      <c r="BZ191" s="178"/>
      <c r="CA191" s="178"/>
    </row>
    <row r="192" spans="1:79" x14ac:dyDescent="0.25">
      <c r="A192" s="289"/>
      <c r="C192" s="178"/>
      <c r="D192" s="178"/>
      <c r="E192" s="196"/>
      <c r="F192" s="196"/>
      <c r="G192" s="196"/>
      <c r="H192" s="195"/>
      <c r="I192" s="196"/>
      <c r="J192" s="196"/>
      <c r="K192" s="196"/>
      <c r="L192" s="196"/>
      <c r="M192" s="196"/>
      <c r="N192" s="196"/>
      <c r="O192" s="195"/>
      <c r="P192" s="196"/>
      <c r="Q192" s="196"/>
      <c r="R192" s="196"/>
      <c r="S192" s="196"/>
      <c r="T192" s="196"/>
      <c r="U192" s="196"/>
      <c r="V192" s="195"/>
      <c r="W192" s="196"/>
      <c r="X192" s="196"/>
      <c r="Y192" s="196"/>
      <c r="Z192" s="196"/>
      <c r="AA192" s="196"/>
      <c r="AB192" s="196"/>
      <c r="AC192" s="195"/>
      <c r="AD192" s="196"/>
      <c r="AE192" s="196"/>
      <c r="AF192" s="196"/>
      <c r="AG192" s="196"/>
      <c r="AH192" s="196"/>
      <c r="AI192" s="196"/>
      <c r="AJ192" s="178"/>
      <c r="AK192" s="178"/>
      <c r="AL192" s="178"/>
      <c r="AM192" s="178"/>
      <c r="AN192" s="178"/>
      <c r="AO192" s="178"/>
      <c r="AP192" s="178"/>
      <c r="AQ192" s="178"/>
      <c r="AR192" s="178"/>
      <c r="AS192" s="178"/>
      <c r="AT192" s="178"/>
      <c r="AU192" s="178"/>
      <c r="AV192" s="178"/>
      <c r="AW192" s="178"/>
      <c r="AX192" s="178"/>
      <c r="AY192" s="178"/>
      <c r="AZ192" s="178"/>
      <c r="BA192" s="178"/>
      <c r="BB192" s="178"/>
      <c r="BC192" s="178"/>
      <c r="BD192" s="178"/>
      <c r="BE192" s="178"/>
      <c r="BF192" s="178"/>
      <c r="BG192" s="178"/>
      <c r="BH192" s="178"/>
      <c r="BI192" s="178"/>
      <c r="BJ192" s="178"/>
      <c r="BK192" s="178"/>
      <c r="BL192" s="178"/>
      <c r="BM192" s="178"/>
      <c r="BN192" s="178"/>
      <c r="BO192" s="178"/>
      <c r="BP192" s="178"/>
      <c r="BQ192" s="178"/>
      <c r="BR192" s="178"/>
      <c r="BS192" s="178"/>
      <c r="BT192" s="178"/>
      <c r="BU192" s="178"/>
      <c r="BV192" s="178"/>
      <c r="BW192" s="178"/>
      <c r="BX192" s="178"/>
      <c r="BY192" s="178"/>
      <c r="BZ192" s="178"/>
      <c r="CA192" s="178"/>
    </row>
    <row r="193" spans="1:79" x14ac:dyDescent="0.25">
      <c r="A193" s="289"/>
      <c r="C193" s="178"/>
      <c r="D193" s="178"/>
      <c r="E193" s="196"/>
      <c r="F193" s="196"/>
      <c r="G193" s="196"/>
      <c r="H193" s="195"/>
      <c r="I193" s="196"/>
      <c r="J193" s="196"/>
      <c r="K193" s="196"/>
      <c r="L193" s="196"/>
      <c r="M193" s="196"/>
      <c r="N193" s="196"/>
      <c r="O193" s="195"/>
      <c r="P193" s="196"/>
      <c r="Q193" s="196"/>
      <c r="R193" s="196"/>
      <c r="S193" s="196"/>
      <c r="T193" s="196"/>
      <c r="U193" s="196"/>
      <c r="V193" s="195"/>
      <c r="W193" s="196"/>
      <c r="X193" s="196"/>
      <c r="Y193" s="196"/>
      <c r="Z193" s="196"/>
      <c r="AA193" s="196"/>
      <c r="AB193" s="196"/>
      <c r="AC193" s="195"/>
      <c r="AD193" s="196"/>
      <c r="AE193" s="196"/>
      <c r="AF193" s="196"/>
      <c r="AG193" s="196"/>
      <c r="AH193" s="196"/>
      <c r="AI193" s="196"/>
      <c r="AJ193" s="178"/>
      <c r="AK193" s="178"/>
      <c r="AL193" s="178"/>
      <c r="AM193" s="178"/>
      <c r="AN193" s="178"/>
      <c r="AO193" s="178"/>
      <c r="AP193" s="178"/>
      <c r="AQ193" s="178"/>
      <c r="AR193" s="178"/>
      <c r="AS193" s="178"/>
      <c r="AT193" s="178"/>
      <c r="AU193" s="178"/>
      <c r="AV193" s="178"/>
      <c r="AW193" s="178"/>
      <c r="AX193" s="178"/>
      <c r="AY193" s="178"/>
      <c r="AZ193" s="178"/>
      <c r="BA193" s="178"/>
      <c r="BB193" s="178"/>
      <c r="BC193" s="178"/>
      <c r="BD193" s="178"/>
      <c r="BE193" s="178"/>
      <c r="BF193" s="178"/>
      <c r="BG193" s="178"/>
      <c r="BH193" s="178"/>
      <c r="BI193" s="178"/>
      <c r="BJ193" s="178"/>
      <c r="BK193" s="178"/>
      <c r="BL193" s="178"/>
      <c r="BM193" s="178"/>
      <c r="BN193" s="178"/>
      <c r="BO193" s="178"/>
      <c r="BP193" s="178"/>
      <c r="BQ193" s="178"/>
      <c r="BR193" s="178"/>
      <c r="BS193" s="178"/>
      <c r="BT193" s="178"/>
      <c r="BU193" s="178"/>
      <c r="BV193" s="178"/>
      <c r="BW193" s="178"/>
      <c r="BX193" s="178"/>
      <c r="BY193" s="178"/>
      <c r="BZ193" s="178"/>
      <c r="CA193" s="178"/>
    </row>
    <row r="194" spans="1:79" x14ac:dyDescent="0.25">
      <c r="A194" s="289"/>
      <c r="C194" s="178"/>
      <c r="D194" s="178"/>
      <c r="E194" s="196"/>
      <c r="F194" s="196"/>
      <c r="G194" s="196"/>
      <c r="H194" s="195"/>
      <c r="I194" s="196"/>
      <c r="J194" s="196"/>
      <c r="K194" s="196"/>
      <c r="L194" s="196"/>
      <c r="M194" s="196"/>
      <c r="N194" s="196"/>
      <c r="O194" s="195"/>
      <c r="P194" s="196"/>
      <c r="Q194" s="196"/>
      <c r="R194" s="196"/>
      <c r="S194" s="196"/>
      <c r="T194" s="196"/>
      <c r="U194" s="196"/>
      <c r="V194" s="195"/>
      <c r="W194" s="196"/>
      <c r="X194" s="196"/>
      <c r="Y194" s="196"/>
      <c r="Z194" s="196"/>
      <c r="AA194" s="196"/>
      <c r="AB194" s="196"/>
      <c r="AC194" s="195"/>
      <c r="AD194" s="196"/>
      <c r="AE194" s="196"/>
      <c r="AF194" s="196"/>
      <c r="AG194" s="196"/>
      <c r="AH194" s="196"/>
      <c r="AI194" s="196"/>
      <c r="AJ194" s="178"/>
      <c r="AK194" s="178"/>
      <c r="AL194" s="178"/>
      <c r="AM194" s="178"/>
      <c r="AN194" s="178"/>
      <c r="AO194" s="178"/>
      <c r="AP194" s="178"/>
      <c r="AQ194" s="178"/>
      <c r="AR194" s="178"/>
      <c r="AS194" s="178"/>
      <c r="AT194" s="178"/>
      <c r="AU194" s="178"/>
      <c r="AV194" s="178"/>
      <c r="AW194" s="178"/>
      <c r="AX194" s="178"/>
      <c r="AY194" s="178"/>
      <c r="AZ194" s="178"/>
      <c r="BA194" s="178"/>
      <c r="BB194" s="178"/>
      <c r="BC194" s="178"/>
      <c r="BD194" s="178"/>
      <c r="BE194" s="178"/>
      <c r="BF194" s="178"/>
      <c r="BG194" s="178"/>
      <c r="BH194" s="178"/>
      <c r="BI194" s="178"/>
      <c r="BJ194" s="178"/>
      <c r="BK194" s="178"/>
      <c r="BL194" s="178"/>
      <c r="BM194" s="178"/>
      <c r="BN194" s="178"/>
      <c r="BO194" s="178"/>
      <c r="BP194" s="178"/>
      <c r="BQ194" s="178"/>
      <c r="BR194" s="178"/>
      <c r="BS194" s="178"/>
      <c r="BT194" s="178"/>
      <c r="BU194" s="178"/>
      <c r="BV194" s="178"/>
      <c r="BW194" s="178"/>
      <c r="BX194" s="178"/>
      <c r="BY194" s="178"/>
      <c r="BZ194" s="178"/>
      <c r="CA194" s="178"/>
    </row>
    <row r="195" spans="1:79" x14ac:dyDescent="0.25">
      <c r="A195" s="289"/>
      <c r="C195" s="178"/>
      <c r="D195" s="178"/>
      <c r="E195" s="196"/>
      <c r="F195" s="196"/>
      <c r="G195" s="196"/>
      <c r="H195" s="195"/>
      <c r="I195" s="196"/>
      <c r="J195" s="196"/>
      <c r="K195" s="196"/>
      <c r="L195" s="196"/>
      <c r="M195" s="196"/>
      <c r="N195" s="196"/>
      <c r="O195" s="195"/>
      <c r="P195" s="196"/>
      <c r="Q195" s="196"/>
      <c r="R195" s="196"/>
      <c r="S195" s="196"/>
      <c r="T195" s="196"/>
      <c r="U195" s="196"/>
      <c r="V195" s="195"/>
      <c r="W195" s="196"/>
      <c r="X195" s="196"/>
      <c r="Y195" s="196"/>
      <c r="Z195" s="196"/>
      <c r="AA195" s="196"/>
      <c r="AB195" s="196"/>
      <c r="AC195" s="195"/>
      <c r="AD195" s="196"/>
      <c r="AE195" s="196"/>
      <c r="AF195" s="196"/>
      <c r="AG195" s="196"/>
      <c r="AH195" s="196"/>
      <c r="AI195" s="196"/>
      <c r="AJ195" s="178"/>
      <c r="AK195" s="178"/>
      <c r="AL195" s="178"/>
      <c r="AM195" s="178"/>
      <c r="AN195" s="178"/>
      <c r="AO195" s="178"/>
      <c r="AP195" s="178"/>
      <c r="AQ195" s="178"/>
      <c r="AR195" s="178"/>
      <c r="AS195" s="178"/>
      <c r="AT195" s="178"/>
      <c r="AU195" s="178"/>
      <c r="AV195" s="178"/>
      <c r="AW195" s="178"/>
      <c r="AX195" s="178"/>
      <c r="AY195" s="178"/>
      <c r="AZ195" s="178"/>
      <c r="BA195" s="178"/>
      <c r="BB195" s="178"/>
      <c r="BC195" s="178"/>
      <c r="BD195" s="178"/>
      <c r="BE195" s="178"/>
      <c r="BF195" s="178"/>
      <c r="BG195" s="178"/>
      <c r="BH195" s="178"/>
      <c r="BI195" s="178"/>
      <c r="BJ195" s="178"/>
      <c r="BK195" s="178"/>
      <c r="BL195" s="178"/>
      <c r="BM195" s="178"/>
      <c r="BN195" s="178"/>
      <c r="BO195" s="178"/>
      <c r="BP195" s="178"/>
      <c r="BQ195" s="178"/>
      <c r="BR195" s="178"/>
      <c r="BS195" s="178"/>
      <c r="BT195" s="178"/>
      <c r="BU195" s="178"/>
      <c r="BV195" s="178"/>
      <c r="BW195" s="178"/>
      <c r="BX195" s="178"/>
      <c r="BY195" s="178"/>
      <c r="BZ195" s="178"/>
      <c r="CA195" s="178"/>
    </row>
    <row r="196" spans="1:79" x14ac:dyDescent="0.25">
      <c r="A196" s="289"/>
      <c r="C196" s="178"/>
      <c r="D196" s="178"/>
      <c r="E196" s="196"/>
      <c r="F196" s="196"/>
      <c r="G196" s="196"/>
      <c r="H196" s="195"/>
      <c r="I196" s="196"/>
      <c r="J196" s="196"/>
      <c r="K196" s="196"/>
      <c r="L196" s="196"/>
      <c r="M196" s="196"/>
      <c r="N196" s="196"/>
      <c r="O196" s="195"/>
      <c r="P196" s="196"/>
      <c r="Q196" s="196"/>
      <c r="R196" s="196"/>
      <c r="S196" s="196"/>
      <c r="T196" s="196"/>
      <c r="U196" s="196"/>
      <c r="V196" s="195"/>
      <c r="W196" s="196"/>
      <c r="X196" s="196"/>
      <c r="Y196" s="196"/>
      <c r="Z196" s="196"/>
      <c r="AA196" s="196"/>
      <c r="AB196" s="196"/>
      <c r="AC196" s="195"/>
      <c r="AD196" s="196"/>
      <c r="AE196" s="196"/>
      <c r="AF196" s="196"/>
      <c r="AG196" s="196"/>
      <c r="AH196" s="196"/>
      <c r="AI196" s="196"/>
      <c r="AJ196" s="178"/>
      <c r="AK196" s="178"/>
      <c r="AL196" s="178"/>
      <c r="AM196" s="178"/>
      <c r="AN196" s="178"/>
      <c r="AO196" s="178"/>
      <c r="AP196" s="178"/>
      <c r="AQ196" s="178"/>
      <c r="AR196" s="178"/>
      <c r="AS196" s="178"/>
      <c r="AT196" s="178"/>
      <c r="AU196" s="178"/>
      <c r="AV196" s="178"/>
      <c r="AW196" s="178"/>
      <c r="AX196" s="178"/>
      <c r="AY196" s="178"/>
      <c r="AZ196" s="178"/>
      <c r="BA196" s="178"/>
      <c r="BB196" s="178"/>
      <c r="BC196" s="178"/>
      <c r="BD196" s="178"/>
      <c r="BE196" s="178"/>
      <c r="BF196" s="178"/>
      <c r="BG196" s="178"/>
      <c r="BH196" s="178"/>
      <c r="BI196" s="178"/>
      <c r="BJ196" s="178"/>
      <c r="BK196" s="178"/>
      <c r="BL196" s="178"/>
      <c r="BM196" s="178"/>
      <c r="BN196" s="178"/>
      <c r="BO196" s="178"/>
      <c r="BP196" s="178"/>
      <c r="BQ196" s="178"/>
      <c r="BR196" s="178"/>
      <c r="BS196" s="178"/>
      <c r="BT196" s="178"/>
      <c r="BU196" s="178"/>
      <c r="BV196" s="178"/>
      <c r="BW196" s="178"/>
      <c r="BX196" s="178"/>
      <c r="BY196" s="178"/>
      <c r="BZ196" s="178"/>
      <c r="CA196" s="178"/>
    </row>
    <row r="197" spans="1:79" x14ac:dyDescent="0.25">
      <c r="A197" s="289"/>
      <c r="C197" s="178"/>
      <c r="D197" s="178"/>
      <c r="E197" s="196"/>
      <c r="F197" s="196"/>
      <c r="G197" s="196"/>
      <c r="H197" s="195"/>
      <c r="I197" s="196"/>
      <c r="J197" s="196"/>
      <c r="K197" s="196"/>
      <c r="L197" s="196"/>
      <c r="M197" s="196"/>
      <c r="N197" s="196"/>
      <c r="O197" s="195"/>
      <c r="P197" s="196"/>
      <c r="Q197" s="196"/>
      <c r="R197" s="196"/>
      <c r="S197" s="196"/>
      <c r="T197" s="196"/>
      <c r="U197" s="196"/>
      <c r="V197" s="195"/>
      <c r="W197" s="196"/>
      <c r="X197" s="196"/>
      <c r="Y197" s="196"/>
      <c r="Z197" s="196"/>
      <c r="AA197" s="196"/>
      <c r="AB197" s="196"/>
      <c r="AC197" s="195"/>
      <c r="AD197" s="196"/>
      <c r="AE197" s="196"/>
      <c r="AF197" s="196"/>
      <c r="AG197" s="196"/>
      <c r="AH197" s="196"/>
      <c r="AI197" s="196"/>
      <c r="AJ197" s="178"/>
      <c r="AK197" s="178"/>
      <c r="AL197" s="178"/>
      <c r="AM197" s="178"/>
      <c r="AN197" s="178"/>
      <c r="AO197" s="178"/>
      <c r="AP197" s="178"/>
      <c r="AQ197" s="178"/>
      <c r="AR197" s="178"/>
      <c r="AS197" s="178"/>
      <c r="AT197" s="178"/>
      <c r="AU197" s="178"/>
      <c r="AV197" s="178"/>
      <c r="AW197" s="178"/>
      <c r="AX197" s="178"/>
      <c r="AY197" s="178"/>
      <c r="AZ197" s="178"/>
      <c r="BA197" s="178"/>
      <c r="BB197" s="178"/>
      <c r="BC197" s="178"/>
      <c r="BD197" s="178"/>
      <c r="BE197" s="178"/>
      <c r="BF197" s="178"/>
      <c r="BG197" s="178"/>
      <c r="BH197" s="178"/>
      <c r="BI197" s="178"/>
      <c r="BJ197" s="178"/>
      <c r="BK197" s="178"/>
      <c r="BL197" s="178"/>
      <c r="BM197" s="178"/>
      <c r="BN197" s="178"/>
      <c r="BO197" s="178"/>
      <c r="BP197" s="178"/>
      <c r="BQ197" s="178"/>
      <c r="BR197" s="178"/>
      <c r="BS197" s="178"/>
      <c r="BT197" s="178"/>
      <c r="BU197" s="178"/>
      <c r="BV197" s="178"/>
      <c r="BW197" s="178"/>
      <c r="BX197" s="178"/>
      <c r="BY197" s="178"/>
      <c r="BZ197" s="178"/>
      <c r="CA197" s="178"/>
    </row>
    <row r="198" spans="1:79" x14ac:dyDescent="0.25">
      <c r="A198" s="289"/>
      <c r="C198" s="178"/>
      <c r="D198" s="178"/>
      <c r="E198" s="196"/>
      <c r="F198" s="196"/>
      <c r="G198" s="196"/>
      <c r="H198" s="195"/>
      <c r="I198" s="196"/>
      <c r="J198" s="196"/>
      <c r="K198" s="196"/>
      <c r="L198" s="196"/>
      <c r="M198" s="196"/>
      <c r="N198" s="196"/>
      <c r="O198" s="195"/>
      <c r="P198" s="196"/>
      <c r="Q198" s="196"/>
      <c r="R198" s="196"/>
      <c r="S198" s="196"/>
      <c r="T198" s="196"/>
      <c r="U198" s="196"/>
      <c r="V198" s="195"/>
      <c r="W198" s="196"/>
      <c r="X198" s="196"/>
      <c r="Y198" s="196"/>
      <c r="Z198" s="196"/>
      <c r="AA198" s="196"/>
      <c r="AB198" s="196"/>
      <c r="AC198" s="195"/>
      <c r="AD198" s="196"/>
      <c r="AE198" s="196"/>
      <c r="AF198" s="196"/>
      <c r="AG198" s="196"/>
      <c r="AH198" s="196"/>
      <c r="AI198" s="196"/>
      <c r="AJ198" s="178"/>
      <c r="AK198" s="178"/>
      <c r="AL198" s="178"/>
      <c r="AM198" s="178"/>
      <c r="AN198" s="178"/>
      <c r="AO198" s="178"/>
      <c r="AP198" s="178"/>
      <c r="AQ198" s="178"/>
      <c r="AR198" s="178"/>
      <c r="AS198" s="178"/>
      <c r="AT198" s="178"/>
      <c r="AU198" s="178"/>
      <c r="AV198" s="178"/>
      <c r="AW198" s="178"/>
      <c r="AX198" s="178"/>
      <c r="AY198" s="178"/>
      <c r="AZ198" s="178"/>
      <c r="BA198" s="178"/>
      <c r="BB198" s="178"/>
      <c r="BC198" s="178"/>
      <c r="BD198" s="178"/>
      <c r="BE198" s="178"/>
      <c r="BF198" s="178"/>
      <c r="BG198" s="178"/>
      <c r="BH198" s="178"/>
      <c r="BI198" s="178"/>
      <c r="BJ198" s="178"/>
      <c r="BK198" s="178"/>
      <c r="BL198" s="178"/>
      <c r="BM198" s="178"/>
      <c r="BN198" s="178"/>
      <c r="BO198" s="178"/>
      <c r="BP198" s="178"/>
      <c r="BQ198" s="178"/>
      <c r="BR198" s="178"/>
      <c r="BS198" s="178"/>
      <c r="BT198" s="178"/>
      <c r="BU198" s="178"/>
      <c r="BV198" s="178"/>
      <c r="BW198" s="178"/>
      <c r="BX198" s="178"/>
      <c r="BY198" s="178"/>
      <c r="BZ198" s="178"/>
      <c r="CA198" s="178"/>
    </row>
    <row r="199" spans="1:79" x14ac:dyDescent="0.25">
      <c r="A199" s="289"/>
      <c r="C199" s="178"/>
      <c r="D199" s="178"/>
      <c r="E199" s="196"/>
      <c r="F199" s="196"/>
      <c r="G199" s="196"/>
      <c r="H199" s="195"/>
      <c r="I199" s="196"/>
      <c r="J199" s="196"/>
      <c r="K199" s="196"/>
      <c r="L199" s="196"/>
      <c r="M199" s="196"/>
      <c r="N199" s="196"/>
      <c r="O199" s="195"/>
      <c r="P199" s="196"/>
      <c r="Q199" s="196"/>
      <c r="R199" s="196"/>
      <c r="S199" s="196"/>
      <c r="T199" s="196"/>
      <c r="U199" s="196"/>
      <c r="V199" s="195"/>
      <c r="W199" s="196"/>
      <c r="X199" s="196"/>
      <c r="Y199" s="196"/>
      <c r="Z199" s="196"/>
      <c r="AA199" s="196"/>
      <c r="AB199" s="196"/>
      <c r="AC199" s="195"/>
      <c r="AD199" s="196"/>
      <c r="AE199" s="196"/>
      <c r="AF199" s="196"/>
      <c r="AG199" s="196"/>
      <c r="AH199" s="196"/>
      <c r="AI199" s="196"/>
      <c r="AJ199" s="178"/>
      <c r="AK199" s="178"/>
      <c r="AL199" s="178"/>
      <c r="AM199" s="178"/>
      <c r="AN199" s="178"/>
      <c r="AO199" s="178"/>
      <c r="AP199" s="178"/>
      <c r="AQ199" s="178"/>
      <c r="AR199" s="178"/>
      <c r="AS199" s="178"/>
      <c r="AT199" s="178"/>
      <c r="AU199" s="178"/>
      <c r="AV199" s="178"/>
      <c r="AW199" s="178"/>
      <c r="AX199" s="178"/>
      <c r="AY199" s="178"/>
      <c r="AZ199" s="178"/>
      <c r="BA199" s="178"/>
      <c r="BB199" s="178"/>
      <c r="BC199" s="178"/>
      <c r="BD199" s="178"/>
      <c r="BE199" s="178"/>
      <c r="BF199" s="178"/>
      <c r="BG199" s="178"/>
      <c r="BH199" s="178"/>
      <c r="BI199" s="178"/>
      <c r="BJ199" s="178"/>
      <c r="BK199" s="178"/>
      <c r="BL199" s="178"/>
      <c r="BM199" s="178"/>
      <c r="BN199" s="178"/>
      <c r="BO199" s="178"/>
      <c r="BP199" s="178"/>
      <c r="BQ199" s="178"/>
      <c r="BR199" s="178"/>
      <c r="BS199" s="178"/>
      <c r="BT199" s="178"/>
      <c r="BU199" s="178"/>
      <c r="BV199" s="178"/>
      <c r="BW199" s="178"/>
      <c r="BX199" s="178"/>
      <c r="BY199" s="178"/>
      <c r="BZ199" s="178"/>
      <c r="CA199" s="178"/>
    </row>
    <row r="200" spans="1:79" x14ac:dyDescent="0.25">
      <c r="A200" s="289"/>
      <c r="C200" s="178"/>
      <c r="D200" s="178"/>
      <c r="E200" s="196"/>
      <c r="F200" s="196"/>
      <c r="G200" s="196"/>
      <c r="H200" s="195"/>
      <c r="I200" s="196"/>
      <c r="J200" s="196"/>
      <c r="K200" s="196"/>
      <c r="L200" s="196"/>
      <c r="M200" s="196"/>
      <c r="N200" s="196"/>
      <c r="O200" s="195"/>
      <c r="P200" s="196"/>
      <c r="Q200" s="196"/>
      <c r="R200" s="196"/>
      <c r="S200" s="196"/>
      <c r="T200" s="196"/>
      <c r="U200" s="196"/>
      <c r="V200" s="195"/>
      <c r="W200" s="196"/>
      <c r="X200" s="196"/>
      <c r="Y200" s="196"/>
      <c r="Z200" s="196"/>
      <c r="AA200" s="196"/>
      <c r="AB200" s="196"/>
      <c r="AC200" s="195"/>
      <c r="AD200" s="196"/>
      <c r="AE200" s="196"/>
      <c r="AF200" s="196"/>
      <c r="AG200" s="196"/>
      <c r="AH200" s="196"/>
      <c r="AI200" s="196"/>
      <c r="AJ200" s="178"/>
      <c r="AK200" s="178"/>
      <c r="AL200" s="178"/>
      <c r="AM200" s="178"/>
      <c r="AN200" s="178"/>
      <c r="AO200" s="178"/>
      <c r="AP200" s="178"/>
      <c r="AQ200" s="178"/>
      <c r="AR200" s="178"/>
      <c r="AS200" s="178"/>
      <c r="AT200" s="178"/>
      <c r="AU200" s="178"/>
      <c r="AV200" s="178"/>
      <c r="AW200" s="178"/>
      <c r="AX200" s="178"/>
      <c r="AY200" s="178"/>
      <c r="AZ200" s="178"/>
      <c r="BA200" s="178"/>
      <c r="BB200" s="178"/>
      <c r="BC200" s="178"/>
      <c r="BD200" s="178"/>
      <c r="BE200" s="178"/>
      <c r="BF200" s="178"/>
      <c r="BG200" s="178"/>
      <c r="BH200" s="178"/>
      <c r="BI200" s="178"/>
      <c r="BJ200" s="178"/>
      <c r="BK200" s="178"/>
      <c r="BL200" s="178"/>
      <c r="BM200" s="178"/>
      <c r="BN200" s="178"/>
      <c r="BO200" s="178"/>
      <c r="BP200" s="178"/>
      <c r="BQ200" s="178"/>
      <c r="BR200" s="178"/>
      <c r="BS200" s="178"/>
      <c r="BT200" s="178"/>
      <c r="BU200" s="178"/>
      <c r="BV200" s="178"/>
      <c r="BW200" s="178"/>
      <c r="BX200" s="178"/>
      <c r="BY200" s="178"/>
      <c r="BZ200" s="178"/>
      <c r="CA200" s="178"/>
    </row>
    <row r="201" spans="1:79" x14ac:dyDescent="0.25">
      <c r="A201" s="289"/>
      <c r="C201" s="178"/>
      <c r="D201" s="178"/>
      <c r="E201" s="196"/>
      <c r="F201" s="196"/>
      <c r="G201" s="196"/>
      <c r="H201" s="195"/>
      <c r="I201" s="196"/>
      <c r="J201" s="196"/>
      <c r="K201" s="196"/>
      <c r="L201" s="196"/>
      <c r="M201" s="196"/>
      <c r="N201" s="196"/>
      <c r="O201" s="195"/>
      <c r="P201" s="196"/>
      <c r="Q201" s="196"/>
      <c r="R201" s="196"/>
      <c r="S201" s="196"/>
      <c r="T201" s="196"/>
      <c r="U201" s="196"/>
      <c r="V201" s="195"/>
      <c r="W201" s="196"/>
      <c r="X201" s="196"/>
      <c r="Y201" s="196"/>
      <c r="Z201" s="196"/>
      <c r="AA201" s="196"/>
      <c r="AB201" s="196"/>
      <c r="AC201" s="195"/>
      <c r="AD201" s="196"/>
      <c r="AE201" s="196"/>
      <c r="AF201" s="196"/>
      <c r="AG201" s="196"/>
      <c r="AH201" s="196"/>
      <c r="AI201" s="196"/>
      <c r="AJ201" s="178"/>
      <c r="AK201" s="178"/>
      <c r="AL201" s="178"/>
      <c r="AM201" s="178"/>
      <c r="AN201" s="178"/>
      <c r="AO201" s="178"/>
      <c r="AP201" s="178"/>
      <c r="AQ201" s="178"/>
      <c r="AR201" s="178"/>
      <c r="AS201" s="178"/>
      <c r="AT201" s="178"/>
      <c r="AU201" s="178"/>
      <c r="AV201" s="178"/>
      <c r="AW201" s="178"/>
      <c r="AX201" s="178"/>
      <c r="AY201" s="178"/>
      <c r="AZ201" s="178"/>
      <c r="BA201" s="178"/>
      <c r="BB201" s="178"/>
      <c r="BC201" s="178"/>
      <c r="BD201" s="178"/>
      <c r="BE201" s="178"/>
      <c r="BF201" s="178"/>
      <c r="BG201" s="178"/>
      <c r="BH201" s="178"/>
      <c r="BI201" s="178"/>
      <c r="BJ201" s="178"/>
      <c r="BK201" s="178"/>
      <c r="BL201" s="178"/>
      <c r="BM201" s="178"/>
      <c r="BN201" s="178"/>
      <c r="BO201" s="178"/>
      <c r="BP201" s="178"/>
      <c r="BQ201" s="178"/>
      <c r="BR201" s="178"/>
      <c r="BS201" s="178"/>
      <c r="BT201" s="178"/>
      <c r="BU201" s="178"/>
      <c r="BV201" s="178"/>
      <c r="BW201" s="178"/>
      <c r="BX201" s="178"/>
      <c r="BY201" s="178"/>
      <c r="BZ201" s="178"/>
      <c r="CA201" s="178"/>
    </row>
    <row r="202" spans="1:79" x14ac:dyDescent="0.25">
      <c r="A202" s="289"/>
      <c r="C202" s="178"/>
      <c r="D202" s="178"/>
      <c r="E202" s="196"/>
      <c r="F202" s="196"/>
      <c r="G202" s="196"/>
      <c r="H202" s="195"/>
      <c r="I202" s="196"/>
      <c r="J202" s="196"/>
      <c r="K202" s="196"/>
      <c r="L202" s="196"/>
      <c r="M202" s="196"/>
      <c r="N202" s="196"/>
      <c r="O202" s="195"/>
      <c r="P202" s="196"/>
      <c r="Q202" s="196"/>
      <c r="R202" s="196"/>
      <c r="S202" s="196"/>
      <c r="T202" s="196"/>
      <c r="U202" s="196"/>
      <c r="V202" s="195"/>
      <c r="W202" s="196"/>
      <c r="X202" s="196"/>
      <c r="Y202" s="196"/>
      <c r="Z202" s="196"/>
      <c r="AA202" s="196"/>
      <c r="AB202" s="196"/>
      <c r="AC202" s="195"/>
      <c r="AD202" s="196"/>
      <c r="AE202" s="196"/>
      <c r="AF202" s="196"/>
      <c r="AG202" s="196"/>
      <c r="AH202" s="196"/>
      <c r="AI202" s="196"/>
      <c r="AJ202" s="178"/>
      <c r="AK202" s="178"/>
      <c r="AL202" s="178"/>
      <c r="AM202" s="178"/>
      <c r="AN202" s="178"/>
      <c r="AO202" s="178"/>
      <c r="AP202" s="178"/>
      <c r="AQ202" s="178"/>
      <c r="AR202" s="178"/>
      <c r="AS202" s="178"/>
      <c r="AT202" s="178"/>
      <c r="AU202" s="178"/>
      <c r="AV202" s="178"/>
      <c r="AW202" s="178"/>
      <c r="AX202" s="178"/>
      <c r="AY202" s="178"/>
      <c r="AZ202" s="178"/>
      <c r="BA202" s="178"/>
      <c r="BB202" s="178"/>
      <c r="BC202" s="178"/>
      <c r="BD202" s="178"/>
      <c r="BE202" s="178"/>
      <c r="BF202" s="178"/>
      <c r="BG202" s="178"/>
      <c r="BH202" s="178"/>
      <c r="BI202" s="178"/>
      <c r="BJ202" s="178"/>
      <c r="BK202" s="178"/>
      <c r="BL202" s="178"/>
      <c r="BM202" s="178"/>
      <c r="BN202" s="178"/>
      <c r="BO202" s="178"/>
      <c r="BP202" s="178"/>
      <c r="BQ202" s="178"/>
      <c r="BR202" s="178"/>
      <c r="BS202" s="178"/>
      <c r="BT202" s="178"/>
      <c r="BU202" s="178"/>
      <c r="BV202" s="178"/>
      <c r="BW202" s="178"/>
      <c r="BX202" s="178"/>
      <c r="BY202" s="178"/>
      <c r="BZ202" s="178"/>
      <c r="CA202" s="178"/>
    </row>
    <row r="203" spans="1:79" x14ac:dyDescent="0.25">
      <c r="A203" s="289"/>
      <c r="C203" s="178"/>
      <c r="D203" s="178"/>
      <c r="E203" s="196"/>
      <c r="F203" s="196"/>
      <c r="G203" s="196"/>
      <c r="H203" s="195"/>
      <c r="I203" s="196"/>
      <c r="J203" s="196"/>
      <c r="K203" s="196"/>
      <c r="L203" s="196"/>
      <c r="M203" s="196"/>
      <c r="N203" s="196"/>
      <c r="O203" s="195"/>
      <c r="P203" s="196"/>
      <c r="Q203" s="196"/>
      <c r="R203" s="196"/>
      <c r="S203" s="196"/>
      <c r="T203" s="196"/>
      <c r="U203" s="196"/>
      <c r="V203" s="195"/>
      <c r="W203" s="196"/>
      <c r="X203" s="196"/>
      <c r="Y203" s="196"/>
      <c r="Z203" s="196"/>
      <c r="AA203" s="196"/>
      <c r="AB203" s="196"/>
      <c r="AC203" s="195"/>
      <c r="AD203" s="196"/>
      <c r="AE203" s="196"/>
      <c r="AF203" s="196"/>
      <c r="AG203" s="196"/>
      <c r="AH203" s="196"/>
      <c r="AI203" s="196"/>
      <c r="AJ203" s="178"/>
      <c r="AK203" s="178"/>
      <c r="AL203" s="178"/>
      <c r="AM203" s="178"/>
      <c r="AN203" s="178"/>
      <c r="AO203" s="178"/>
      <c r="AP203" s="178"/>
      <c r="AQ203" s="178"/>
      <c r="AR203" s="178"/>
      <c r="AS203" s="178"/>
      <c r="AT203" s="178"/>
      <c r="AU203" s="178"/>
      <c r="AV203" s="178"/>
      <c r="AW203" s="178"/>
      <c r="AX203" s="178"/>
      <c r="AY203" s="178"/>
      <c r="AZ203" s="178"/>
      <c r="BA203" s="178"/>
      <c r="BB203" s="178"/>
      <c r="BC203" s="178"/>
      <c r="BD203" s="178"/>
      <c r="BE203" s="178"/>
      <c r="BF203" s="178"/>
      <c r="BG203" s="178"/>
      <c r="BH203" s="178"/>
      <c r="BI203" s="178"/>
      <c r="BJ203" s="178"/>
      <c r="BK203" s="178"/>
      <c r="BL203" s="178"/>
      <c r="BM203" s="178"/>
      <c r="BN203" s="178"/>
      <c r="BO203" s="178"/>
      <c r="BP203" s="178"/>
      <c r="BQ203" s="178"/>
      <c r="BR203" s="178"/>
      <c r="BS203" s="178"/>
      <c r="BT203" s="178"/>
      <c r="BU203" s="178"/>
      <c r="BV203" s="178"/>
      <c r="BW203" s="178"/>
      <c r="BX203" s="178"/>
      <c r="BY203" s="178"/>
      <c r="BZ203" s="178"/>
      <c r="CA203" s="178"/>
    </row>
    <row r="204" spans="1:79" x14ac:dyDescent="0.25">
      <c r="A204" s="289"/>
      <c r="C204" s="178"/>
      <c r="D204" s="178"/>
      <c r="E204" s="196"/>
      <c r="F204" s="196"/>
      <c r="G204" s="196"/>
      <c r="H204" s="195"/>
      <c r="I204" s="196"/>
      <c r="J204" s="196"/>
      <c r="K204" s="196"/>
      <c r="L204" s="196"/>
      <c r="M204" s="196"/>
      <c r="N204" s="196"/>
      <c r="O204" s="195"/>
      <c r="P204" s="196"/>
      <c r="Q204" s="196"/>
      <c r="R204" s="196"/>
      <c r="S204" s="196"/>
      <c r="T204" s="196"/>
      <c r="U204" s="196"/>
      <c r="V204" s="195"/>
      <c r="W204" s="196"/>
      <c r="X204" s="196"/>
      <c r="Y204" s="196"/>
      <c r="Z204" s="196"/>
      <c r="AA204" s="196"/>
      <c r="AB204" s="196"/>
      <c r="AC204" s="195"/>
      <c r="AD204" s="196"/>
      <c r="AE204" s="196"/>
      <c r="AF204" s="196"/>
      <c r="AG204" s="196"/>
      <c r="AH204" s="196"/>
      <c r="AI204" s="196"/>
      <c r="AJ204" s="178"/>
      <c r="AK204" s="178"/>
      <c r="AL204" s="178"/>
      <c r="AM204" s="178"/>
      <c r="AN204" s="178"/>
      <c r="AO204" s="178"/>
      <c r="AP204" s="178"/>
      <c r="AQ204" s="178"/>
      <c r="AR204" s="178"/>
      <c r="AS204" s="178"/>
      <c r="AT204" s="178"/>
      <c r="AU204" s="178"/>
      <c r="AV204" s="178"/>
      <c r="AW204" s="178"/>
      <c r="AX204" s="178"/>
      <c r="AY204" s="178"/>
      <c r="AZ204" s="178"/>
      <c r="BA204" s="178"/>
      <c r="BB204" s="178"/>
      <c r="BC204" s="178"/>
      <c r="BD204" s="178"/>
      <c r="BE204" s="178"/>
      <c r="BF204" s="178"/>
      <c r="BG204" s="178"/>
      <c r="BH204" s="178"/>
      <c r="BI204" s="178"/>
      <c r="BJ204" s="178"/>
      <c r="BK204" s="178"/>
      <c r="BL204" s="178"/>
      <c r="BM204" s="178"/>
      <c r="BN204" s="178"/>
      <c r="BO204" s="178"/>
      <c r="BP204" s="178"/>
      <c r="BQ204" s="178"/>
      <c r="BR204" s="178"/>
      <c r="BS204" s="178"/>
      <c r="BT204" s="178"/>
      <c r="BU204" s="178"/>
      <c r="BV204" s="178"/>
      <c r="BW204" s="178"/>
      <c r="BX204" s="178"/>
      <c r="BY204" s="178"/>
      <c r="BZ204" s="178"/>
      <c r="CA204" s="178"/>
    </row>
    <row r="205" spans="1:79" x14ac:dyDescent="0.25">
      <c r="A205" s="289"/>
      <c r="C205" s="178"/>
      <c r="D205" s="178"/>
      <c r="E205" s="196"/>
      <c r="F205" s="196"/>
      <c r="G205" s="196"/>
      <c r="H205" s="195"/>
      <c r="I205" s="196"/>
      <c r="J205" s="196"/>
      <c r="K205" s="196"/>
      <c r="L205" s="196"/>
      <c r="M205" s="196"/>
      <c r="N205" s="196"/>
      <c r="O205" s="195"/>
      <c r="P205" s="196"/>
      <c r="Q205" s="196"/>
      <c r="R205" s="196"/>
      <c r="S205" s="196"/>
      <c r="T205" s="196"/>
      <c r="U205" s="196"/>
      <c r="V205" s="195"/>
      <c r="W205" s="196"/>
      <c r="X205" s="196"/>
      <c r="Y205" s="196"/>
      <c r="Z205" s="196"/>
      <c r="AA205" s="196"/>
      <c r="AB205" s="196"/>
      <c r="AC205" s="195"/>
      <c r="AD205" s="196"/>
      <c r="AE205" s="196"/>
      <c r="AF205" s="196"/>
      <c r="AG205" s="196"/>
      <c r="AH205" s="196"/>
      <c r="AI205" s="196"/>
      <c r="AJ205" s="178"/>
      <c r="AK205" s="178"/>
      <c r="AL205" s="178"/>
      <c r="AM205" s="178"/>
      <c r="AN205" s="178"/>
      <c r="AO205" s="178"/>
      <c r="AP205" s="178"/>
      <c r="AQ205" s="178"/>
      <c r="AR205" s="178"/>
      <c r="AS205" s="178"/>
      <c r="AT205" s="178"/>
      <c r="AU205" s="178"/>
      <c r="AV205" s="178"/>
      <c r="AW205" s="178"/>
      <c r="AX205" s="178"/>
      <c r="AY205" s="178"/>
      <c r="AZ205" s="178"/>
      <c r="BA205" s="178"/>
      <c r="BB205" s="178"/>
      <c r="BC205" s="178"/>
      <c r="BD205" s="178"/>
      <c r="BE205" s="178"/>
      <c r="BF205" s="178"/>
      <c r="BG205" s="178"/>
      <c r="BH205" s="178"/>
      <c r="BI205" s="178"/>
      <c r="BJ205" s="178"/>
      <c r="BK205" s="178"/>
      <c r="BL205" s="178"/>
      <c r="BM205" s="178"/>
      <c r="BN205" s="178"/>
      <c r="BO205" s="178"/>
      <c r="BP205" s="178"/>
      <c r="BQ205" s="178"/>
      <c r="BR205" s="178"/>
      <c r="BS205" s="178"/>
      <c r="BT205" s="178"/>
      <c r="BU205" s="178"/>
      <c r="BV205" s="178"/>
      <c r="BW205" s="178"/>
      <c r="BX205" s="178"/>
      <c r="BY205" s="178"/>
      <c r="BZ205" s="178"/>
      <c r="CA205" s="178"/>
    </row>
    <row r="206" spans="1:79" x14ac:dyDescent="0.25">
      <c r="A206" s="289"/>
      <c r="C206" s="178"/>
      <c r="D206" s="178"/>
      <c r="E206" s="196"/>
      <c r="F206" s="196"/>
      <c r="G206" s="196"/>
      <c r="H206" s="195"/>
      <c r="I206" s="196"/>
      <c r="J206" s="196"/>
      <c r="K206" s="196"/>
      <c r="L206" s="196"/>
      <c r="M206" s="196"/>
      <c r="N206" s="196"/>
      <c r="O206" s="195"/>
      <c r="P206" s="196"/>
      <c r="Q206" s="196"/>
      <c r="R206" s="196"/>
      <c r="S206" s="196"/>
      <c r="T206" s="196"/>
      <c r="U206" s="196"/>
      <c r="V206" s="195"/>
      <c r="W206" s="196"/>
      <c r="X206" s="196"/>
      <c r="Y206" s="196"/>
      <c r="Z206" s="196"/>
      <c r="AA206" s="196"/>
      <c r="AB206" s="196"/>
      <c r="AC206" s="195"/>
      <c r="AD206" s="196"/>
      <c r="AE206" s="196"/>
      <c r="AF206" s="196"/>
      <c r="AG206" s="196"/>
      <c r="AH206" s="196"/>
      <c r="AI206" s="196"/>
      <c r="AJ206" s="178"/>
      <c r="AK206" s="178"/>
      <c r="AL206" s="178"/>
      <c r="AM206" s="178"/>
      <c r="AN206" s="178"/>
      <c r="AO206" s="178"/>
      <c r="AP206" s="178"/>
      <c r="AQ206" s="178"/>
      <c r="AR206" s="178"/>
      <c r="AS206" s="178"/>
      <c r="AT206" s="178"/>
      <c r="AU206" s="178"/>
      <c r="AV206" s="178"/>
      <c r="AW206" s="178"/>
      <c r="AX206" s="178"/>
      <c r="AY206" s="178"/>
      <c r="AZ206" s="178"/>
      <c r="BA206" s="178"/>
      <c r="BB206" s="178"/>
      <c r="BC206" s="178"/>
      <c r="BD206" s="178"/>
      <c r="BE206" s="178"/>
      <c r="BF206" s="178"/>
      <c r="BG206" s="178"/>
      <c r="BH206" s="178"/>
      <c r="BI206" s="178"/>
      <c r="BJ206" s="178"/>
      <c r="BK206" s="178"/>
      <c r="BL206" s="178"/>
      <c r="BM206" s="178"/>
      <c r="BN206" s="178"/>
      <c r="BO206" s="178"/>
      <c r="BP206" s="178"/>
      <c r="BQ206" s="178"/>
      <c r="BR206" s="178"/>
      <c r="BS206" s="178"/>
      <c r="BT206" s="178"/>
      <c r="BU206" s="178"/>
      <c r="BV206" s="178"/>
      <c r="BW206" s="178"/>
      <c r="BX206" s="178"/>
      <c r="BY206" s="178"/>
      <c r="BZ206" s="178"/>
      <c r="CA206" s="178"/>
    </row>
    <row r="207" spans="1:79" x14ac:dyDescent="0.25">
      <c r="A207" s="289"/>
      <c r="C207" s="178"/>
      <c r="D207" s="178"/>
      <c r="E207" s="196"/>
      <c r="F207" s="196"/>
      <c r="G207" s="196"/>
      <c r="H207" s="195"/>
      <c r="I207" s="196"/>
      <c r="J207" s="196"/>
      <c r="K207" s="196"/>
      <c r="L207" s="196"/>
      <c r="M207" s="196"/>
      <c r="N207" s="196"/>
      <c r="O207" s="195"/>
      <c r="P207" s="196"/>
      <c r="Q207" s="196"/>
      <c r="R207" s="196"/>
      <c r="S207" s="196"/>
      <c r="T207" s="196"/>
      <c r="U207" s="196"/>
      <c r="V207" s="195"/>
      <c r="W207" s="196"/>
      <c r="X207" s="196"/>
      <c r="Y207" s="196"/>
      <c r="Z207" s="196"/>
      <c r="AA207" s="196"/>
      <c r="AB207" s="196"/>
      <c r="AC207" s="195"/>
      <c r="AD207" s="196"/>
      <c r="AE207" s="196"/>
      <c r="AF207" s="196"/>
      <c r="AG207" s="196"/>
      <c r="AH207" s="196"/>
      <c r="AI207" s="196"/>
      <c r="AJ207" s="178"/>
      <c r="AK207" s="178"/>
      <c r="AL207" s="178"/>
      <c r="AM207" s="178"/>
      <c r="AN207" s="178"/>
      <c r="AO207" s="178"/>
      <c r="AP207" s="178"/>
      <c r="AQ207" s="178"/>
      <c r="AR207" s="178"/>
      <c r="AS207" s="178"/>
      <c r="AT207" s="178"/>
      <c r="AU207" s="178"/>
      <c r="AV207" s="178"/>
      <c r="AW207" s="178"/>
      <c r="AX207" s="178"/>
      <c r="AY207" s="178"/>
      <c r="AZ207" s="178"/>
      <c r="BA207" s="178"/>
      <c r="BB207" s="178"/>
      <c r="BC207" s="178"/>
      <c r="BD207" s="178"/>
      <c r="BE207" s="178"/>
      <c r="BF207" s="178"/>
      <c r="BG207" s="178"/>
      <c r="BH207" s="178"/>
      <c r="BI207" s="178"/>
      <c r="BJ207" s="178"/>
      <c r="BK207" s="178"/>
      <c r="BL207" s="178"/>
      <c r="BM207" s="178"/>
      <c r="BN207" s="178"/>
      <c r="BO207" s="178"/>
      <c r="BP207" s="178"/>
      <c r="BQ207" s="178"/>
      <c r="BR207" s="178"/>
      <c r="BS207" s="178"/>
      <c r="BT207" s="178"/>
      <c r="BU207" s="178"/>
      <c r="BV207" s="178"/>
      <c r="BW207" s="178"/>
      <c r="BX207" s="178"/>
      <c r="BY207" s="178"/>
      <c r="BZ207" s="178"/>
      <c r="CA207" s="178"/>
    </row>
    <row r="208" spans="1:79" x14ac:dyDescent="0.25">
      <c r="A208" s="289"/>
      <c r="C208" s="178"/>
      <c r="D208" s="178"/>
      <c r="E208" s="196"/>
      <c r="F208" s="196"/>
      <c r="G208" s="196"/>
      <c r="H208" s="195"/>
      <c r="I208" s="196"/>
      <c r="J208" s="196"/>
      <c r="K208" s="196"/>
      <c r="L208" s="196"/>
      <c r="M208" s="196"/>
      <c r="N208" s="196"/>
      <c r="O208" s="195"/>
      <c r="P208" s="196"/>
      <c r="Q208" s="196"/>
      <c r="R208" s="196"/>
      <c r="S208" s="196"/>
      <c r="T208" s="196"/>
      <c r="U208" s="196"/>
      <c r="V208" s="195"/>
      <c r="W208" s="196"/>
      <c r="X208" s="196"/>
      <c r="Y208" s="196"/>
      <c r="Z208" s="196"/>
      <c r="AA208" s="196"/>
      <c r="AB208" s="196"/>
      <c r="AC208" s="195"/>
      <c r="AD208" s="196"/>
      <c r="AE208" s="196"/>
      <c r="AF208" s="196"/>
      <c r="AG208" s="196"/>
      <c r="AH208" s="196"/>
      <c r="AI208" s="196"/>
      <c r="AJ208" s="178"/>
      <c r="AK208" s="178"/>
      <c r="AL208" s="178"/>
      <c r="AM208" s="178"/>
      <c r="AN208" s="178"/>
      <c r="AO208" s="178"/>
      <c r="AP208" s="178"/>
      <c r="AQ208" s="178"/>
      <c r="AR208" s="178"/>
      <c r="AS208" s="178"/>
      <c r="AT208" s="178"/>
      <c r="AU208" s="178"/>
      <c r="AV208" s="178"/>
      <c r="AW208" s="178"/>
      <c r="AX208" s="178"/>
      <c r="AY208" s="178"/>
      <c r="AZ208" s="178"/>
      <c r="BA208" s="178"/>
      <c r="BB208" s="178"/>
      <c r="BC208" s="178"/>
      <c r="BD208" s="178"/>
      <c r="BE208" s="178"/>
      <c r="BF208" s="178"/>
      <c r="BG208" s="178"/>
      <c r="BH208" s="178"/>
      <c r="BI208" s="178"/>
      <c r="BJ208" s="178"/>
      <c r="BK208" s="178"/>
      <c r="BL208" s="178"/>
      <c r="BM208" s="178"/>
      <c r="BN208" s="178"/>
      <c r="BO208" s="178"/>
      <c r="BP208" s="178"/>
      <c r="BQ208" s="178"/>
      <c r="BR208" s="178"/>
      <c r="BS208" s="178"/>
      <c r="BT208" s="178"/>
      <c r="BU208" s="178"/>
      <c r="BV208" s="178"/>
      <c r="BW208" s="178"/>
      <c r="BX208" s="178"/>
      <c r="BY208" s="178"/>
      <c r="BZ208" s="178"/>
      <c r="CA208" s="178"/>
    </row>
    <row r="209" spans="1:79" x14ac:dyDescent="0.25">
      <c r="A209" s="289"/>
      <c r="C209" s="178"/>
      <c r="D209" s="178"/>
      <c r="E209" s="196"/>
      <c r="F209" s="196"/>
      <c r="G209" s="196"/>
      <c r="H209" s="195"/>
      <c r="I209" s="196"/>
      <c r="J209" s="196"/>
      <c r="K209" s="196"/>
      <c r="L209" s="196"/>
      <c r="M209" s="196"/>
      <c r="N209" s="196"/>
      <c r="O209" s="195"/>
      <c r="P209" s="196"/>
      <c r="Q209" s="196"/>
      <c r="R209" s="196"/>
      <c r="S209" s="196"/>
      <c r="T209" s="196"/>
      <c r="U209" s="196"/>
      <c r="V209" s="195"/>
      <c r="W209" s="196"/>
      <c r="X209" s="196"/>
      <c r="Y209" s="196"/>
      <c r="Z209" s="196"/>
      <c r="AA209" s="196"/>
      <c r="AB209" s="196"/>
      <c r="AC209" s="195"/>
      <c r="AD209" s="196"/>
      <c r="AE209" s="196"/>
      <c r="AF209" s="196"/>
      <c r="AG209" s="196"/>
      <c r="AH209" s="196"/>
      <c r="AI209" s="196"/>
      <c r="AJ209" s="178"/>
      <c r="AK209" s="178"/>
      <c r="AL209" s="178"/>
      <c r="AM209" s="178"/>
      <c r="AN209" s="178"/>
      <c r="AO209" s="178"/>
      <c r="AP209" s="178"/>
      <c r="AQ209" s="178"/>
      <c r="AR209" s="178"/>
      <c r="AS209" s="178"/>
      <c r="AT209" s="178"/>
      <c r="AU209" s="178"/>
      <c r="AV209" s="178"/>
      <c r="AW209" s="178"/>
      <c r="AX209" s="178"/>
      <c r="AY209" s="178"/>
      <c r="AZ209" s="178"/>
      <c r="BA209" s="178"/>
      <c r="BB209" s="178"/>
      <c r="BC209" s="178"/>
      <c r="BD209" s="178"/>
      <c r="BE209" s="178"/>
      <c r="BF209" s="178"/>
      <c r="BG209" s="178"/>
      <c r="BH209" s="178"/>
      <c r="BI209" s="178"/>
      <c r="BJ209" s="178"/>
      <c r="BK209" s="178"/>
      <c r="BL209" s="178"/>
      <c r="BM209" s="178"/>
      <c r="BN209" s="178"/>
      <c r="BO209" s="178"/>
      <c r="BP209" s="178"/>
      <c r="BQ209" s="178"/>
      <c r="BR209" s="178"/>
      <c r="BS209" s="178"/>
      <c r="BT209" s="178"/>
      <c r="BU209" s="178"/>
      <c r="BV209" s="178"/>
      <c r="BW209" s="178"/>
      <c r="BX209" s="178"/>
      <c r="BY209" s="178"/>
      <c r="BZ209" s="178"/>
      <c r="CA209" s="178"/>
    </row>
    <row r="210" spans="1:79" x14ac:dyDescent="0.25">
      <c r="A210" s="289"/>
      <c r="C210" s="178"/>
      <c r="D210" s="178"/>
      <c r="E210" s="196"/>
      <c r="F210" s="196"/>
      <c r="G210" s="196"/>
      <c r="H210" s="195"/>
      <c r="I210" s="196"/>
      <c r="J210" s="196"/>
      <c r="K210" s="196"/>
      <c r="L210" s="196"/>
      <c r="M210" s="196"/>
      <c r="N210" s="196"/>
      <c r="O210" s="195"/>
      <c r="P210" s="196"/>
      <c r="Q210" s="196"/>
      <c r="R210" s="196"/>
      <c r="S210" s="196"/>
      <c r="T210" s="196"/>
      <c r="U210" s="196"/>
      <c r="V210" s="195"/>
      <c r="W210" s="196"/>
      <c r="X210" s="196"/>
      <c r="Y210" s="196"/>
      <c r="Z210" s="196"/>
      <c r="AA210" s="196"/>
      <c r="AB210" s="196"/>
      <c r="AC210" s="195"/>
      <c r="AD210" s="196"/>
      <c r="AE210" s="196"/>
      <c r="AF210" s="196"/>
      <c r="AG210" s="196"/>
      <c r="AH210" s="196"/>
      <c r="AI210" s="196"/>
      <c r="AJ210" s="178"/>
      <c r="AK210" s="178"/>
      <c r="AL210" s="178"/>
      <c r="AM210" s="178"/>
      <c r="AN210" s="178"/>
      <c r="AO210" s="178"/>
      <c r="AP210" s="178"/>
      <c r="AQ210" s="178"/>
      <c r="AR210" s="178"/>
      <c r="AS210" s="178"/>
      <c r="AT210" s="178"/>
      <c r="AU210" s="178"/>
      <c r="AV210" s="178"/>
      <c r="AW210" s="178"/>
      <c r="AX210" s="178"/>
      <c r="AY210" s="178"/>
      <c r="AZ210" s="178"/>
      <c r="BA210" s="178"/>
      <c r="BB210" s="178"/>
      <c r="BC210" s="178"/>
      <c r="BD210" s="178"/>
      <c r="BE210" s="178"/>
      <c r="BF210" s="178"/>
      <c r="BG210" s="178"/>
      <c r="BH210" s="178"/>
      <c r="BI210" s="178"/>
      <c r="BJ210" s="178"/>
      <c r="BK210" s="178"/>
      <c r="BL210" s="178"/>
      <c r="BM210" s="178"/>
      <c r="BN210" s="178"/>
      <c r="BO210" s="178"/>
      <c r="BP210" s="178"/>
      <c r="BQ210" s="178"/>
      <c r="BR210" s="178"/>
      <c r="BS210" s="178"/>
      <c r="BT210" s="178"/>
      <c r="BU210" s="178"/>
      <c r="BV210" s="178"/>
      <c r="BW210" s="178"/>
      <c r="BX210" s="178"/>
      <c r="BY210" s="178"/>
      <c r="BZ210" s="178"/>
      <c r="CA210" s="178"/>
    </row>
    <row r="211" spans="1:79" x14ac:dyDescent="0.25">
      <c r="A211" s="289"/>
      <c r="C211" s="178"/>
      <c r="D211" s="178"/>
      <c r="E211" s="196"/>
      <c r="F211" s="196"/>
      <c r="G211" s="196"/>
      <c r="H211" s="195"/>
      <c r="I211" s="196"/>
      <c r="J211" s="196"/>
      <c r="K211" s="196"/>
      <c r="L211" s="196"/>
      <c r="M211" s="196"/>
      <c r="N211" s="196"/>
      <c r="O211" s="195"/>
      <c r="P211" s="196"/>
      <c r="Q211" s="196"/>
      <c r="R211" s="196"/>
      <c r="S211" s="196"/>
      <c r="T211" s="196"/>
      <c r="U211" s="196"/>
      <c r="V211" s="195"/>
      <c r="W211" s="196"/>
      <c r="X211" s="196"/>
      <c r="Y211" s="196"/>
      <c r="Z211" s="196"/>
      <c r="AA211" s="196"/>
      <c r="AB211" s="196"/>
      <c r="AC211" s="195"/>
      <c r="AD211" s="196"/>
      <c r="AE211" s="196"/>
      <c r="AF211" s="196"/>
      <c r="AG211" s="196"/>
      <c r="AH211" s="196"/>
      <c r="AI211" s="196"/>
      <c r="AJ211" s="178"/>
      <c r="AK211" s="178"/>
      <c r="AL211" s="178"/>
      <c r="AM211" s="178"/>
      <c r="AN211" s="178"/>
      <c r="AO211" s="178"/>
      <c r="AP211" s="178"/>
      <c r="AQ211" s="178"/>
      <c r="AR211" s="178"/>
      <c r="AS211" s="178"/>
      <c r="AT211" s="178"/>
      <c r="AU211" s="178"/>
      <c r="AV211" s="178"/>
      <c r="AW211" s="178"/>
      <c r="AX211" s="178"/>
      <c r="AY211" s="178"/>
      <c r="AZ211" s="178"/>
      <c r="BA211" s="178"/>
      <c r="BB211" s="178"/>
      <c r="BC211" s="178"/>
      <c r="BD211" s="178"/>
      <c r="BE211" s="178"/>
      <c r="BF211" s="178"/>
      <c r="BG211" s="178"/>
      <c r="BH211" s="178"/>
      <c r="BI211" s="178"/>
      <c r="BJ211" s="178"/>
      <c r="BK211" s="178"/>
      <c r="BL211" s="178"/>
      <c r="BM211" s="178"/>
      <c r="BN211" s="178"/>
      <c r="BO211" s="178"/>
      <c r="BP211" s="178"/>
      <c r="BQ211" s="178"/>
      <c r="BR211" s="178"/>
      <c r="BS211" s="178"/>
      <c r="BT211" s="178"/>
      <c r="BU211" s="178"/>
      <c r="BV211" s="178"/>
      <c r="BW211" s="178"/>
      <c r="BX211" s="178"/>
      <c r="BY211" s="178"/>
      <c r="BZ211" s="178"/>
      <c r="CA211" s="178"/>
    </row>
    <row r="212" spans="1:79" x14ac:dyDescent="0.25">
      <c r="A212" s="289"/>
      <c r="C212" s="178"/>
      <c r="D212" s="178"/>
      <c r="E212" s="196"/>
      <c r="F212" s="196"/>
      <c r="G212" s="196"/>
      <c r="H212" s="195"/>
      <c r="I212" s="196"/>
      <c r="J212" s="196"/>
      <c r="K212" s="196"/>
      <c r="L212" s="196"/>
      <c r="M212" s="196"/>
      <c r="N212" s="196"/>
      <c r="O212" s="195"/>
      <c r="P212" s="196"/>
      <c r="Q212" s="196"/>
      <c r="R212" s="196"/>
      <c r="S212" s="196"/>
      <c r="T212" s="196"/>
      <c r="U212" s="196"/>
      <c r="V212" s="195"/>
      <c r="W212" s="196"/>
      <c r="X212" s="196"/>
      <c r="Y212" s="196"/>
      <c r="Z212" s="196"/>
      <c r="AA212" s="196"/>
      <c r="AB212" s="196"/>
      <c r="AC212" s="195"/>
      <c r="AD212" s="196"/>
      <c r="AE212" s="196"/>
      <c r="AF212" s="196"/>
      <c r="AG212" s="196"/>
      <c r="AH212" s="196"/>
      <c r="AI212" s="196"/>
      <c r="AJ212" s="178"/>
      <c r="AK212" s="178"/>
      <c r="AL212" s="178"/>
      <c r="AM212" s="178"/>
      <c r="AN212" s="178"/>
      <c r="AO212" s="178"/>
      <c r="AP212" s="178"/>
      <c r="AQ212" s="178"/>
      <c r="AR212" s="178"/>
      <c r="AS212" s="178"/>
      <c r="AT212" s="178"/>
      <c r="AU212" s="178"/>
      <c r="AV212" s="178"/>
      <c r="AW212" s="178"/>
      <c r="AX212" s="178"/>
      <c r="AY212" s="178"/>
      <c r="AZ212" s="178"/>
      <c r="BA212" s="178"/>
      <c r="BB212" s="178"/>
      <c r="BC212" s="178"/>
      <c r="BD212" s="178"/>
      <c r="BE212" s="178"/>
      <c r="BF212" s="178"/>
      <c r="BG212" s="178"/>
      <c r="BH212" s="178"/>
      <c r="BI212" s="178"/>
      <c r="BJ212" s="178"/>
      <c r="BK212" s="178"/>
      <c r="BL212" s="178"/>
      <c r="BM212" s="178"/>
      <c r="BN212" s="178"/>
      <c r="BO212" s="178"/>
      <c r="BP212" s="178"/>
      <c r="BQ212" s="178"/>
      <c r="BR212" s="178"/>
      <c r="BS212" s="178"/>
      <c r="BT212" s="178"/>
      <c r="BU212" s="178"/>
      <c r="BV212" s="178"/>
      <c r="BW212" s="178"/>
      <c r="BX212" s="178"/>
      <c r="BY212" s="178"/>
      <c r="BZ212" s="178"/>
      <c r="CA212" s="178"/>
    </row>
    <row r="213" spans="1:79" x14ac:dyDescent="0.25">
      <c r="A213" s="289"/>
      <c r="C213" s="178"/>
      <c r="D213" s="178"/>
      <c r="E213" s="196"/>
      <c r="F213" s="196"/>
      <c r="G213" s="196"/>
      <c r="H213" s="195"/>
      <c r="I213" s="196"/>
      <c r="J213" s="196"/>
      <c r="K213" s="196"/>
      <c r="L213" s="196"/>
      <c r="M213" s="196"/>
      <c r="N213" s="196"/>
      <c r="O213" s="195"/>
      <c r="P213" s="196"/>
      <c r="Q213" s="196"/>
      <c r="R213" s="196"/>
      <c r="S213" s="196"/>
      <c r="T213" s="196"/>
      <c r="U213" s="196"/>
      <c r="V213" s="195"/>
      <c r="W213" s="196"/>
      <c r="X213" s="196"/>
      <c r="Y213" s="196"/>
      <c r="Z213" s="196"/>
      <c r="AA213" s="196"/>
      <c r="AB213" s="196"/>
      <c r="AC213" s="195"/>
      <c r="AD213" s="196"/>
      <c r="AE213" s="196"/>
      <c r="AF213" s="196"/>
      <c r="AG213" s="196"/>
      <c r="AH213" s="196"/>
      <c r="AI213" s="196"/>
      <c r="AJ213" s="178"/>
      <c r="AK213" s="178"/>
      <c r="AL213" s="178"/>
      <c r="AM213" s="178"/>
      <c r="AN213" s="178"/>
      <c r="AO213" s="178"/>
      <c r="AP213" s="178"/>
      <c r="AQ213" s="178"/>
      <c r="AR213" s="178"/>
      <c r="AS213" s="178"/>
      <c r="AT213" s="178"/>
      <c r="AU213" s="178"/>
      <c r="AV213" s="178"/>
      <c r="AW213" s="178"/>
      <c r="AX213" s="178"/>
      <c r="AY213" s="178"/>
      <c r="AZ213" s="178"/>
      <c r="BA213" s="178"/>
      <c r="BB213" s="178"/>
      <c r="BC213" s="178"/>
      <c r="BD213" s="178"/>
      <c r="BE213" s="178"/>
      <c r="BF213" s="178"/>
      <c r="BG213" s="178"/>
      <c r="BH213" s="178"/>
      <c r="BI213" s="178"/>
      <c r="BJ213" s="178"/>
      <c r="BK213" s="178"/>
      <c r="BL213" s="178"/>
      <c r="BM213" s="178"/>
      <c r="BN213" s="178"/>
      <c r="BO213" s="178"/>
      <c r="BP213" s="178"/>
      <c r="BQ213" s="178"/>
      <c r="BR213" s="178"/>
      <c r="BS213" s="178"/>
      <c r="BT213" s="178"/>
      <c r="BU213" s="178"/>
      <c r="BV213" s="178"/>
      <c r="BW213" s="178"/>
      <c r="BX213" s="178"/>
      <c r="BY213" s="178"/>
      <c r="BZ213" s="178"/>
      <c r="CA213" s="178"/>
    </row>
    <row r="214" spans="1:79" x14ac:dyDescent="0.25">
      <c r="A214" s="289"/>
      <c r="C214" s="178"/>
      <c r="D214" s="178"/>
      <c r="E214" s="196"/>
      <c r="F214" s="196"/>
      <c r="G214" s="196"/>
      <c r="H214" s="195"/>
      <c r="I214" s="196"/>
      <c r="J214" s="196"/>
      <c r="K214" s="196"/>
      <c r="L214" s="196"/>
      <c r="M214" s="196"/>
      <c r="N214" s="196"/>
      <c r="O214" s="195"/>
      <c r="P214" s="196"/>
      <c r="Q214" s="196"/>
      <c r="R214" s="196"/>
      <c r="S214" s="196"/>
      <c r="T214" s="196"/>
      <c r="U214" s="196"/>
      <c r="V214" s="195"/>
      <c r="W214" s="196"/>
      <c r="X214" s="196"/>
      <c r="Y214" s="196"/>
      <c r="Z214" s="196"/>
      <c r="AA214" s="196"/>
      <c r="AB214" s="196"/>
      <c r="AC214" s="195"/>
      <c r="AD214" s="196"/>
      <c r="AE214" s="196"/>
      <c r="AF214" s="196"/>
      <c r="AG214" s="196"/>
      <c r="AH214" s="196"/>
      <c r="AI214" s="196"/>
      <c r="AJ214" s="178"/>
      <c r="AK214" s="178"/>
      <c r="AL214" s="178"/>
      <c r="AM214" s="178"/>
      <c r="AN214" s="178"/>
      <c r="AO214" s="178"/>
      <c r="AP214" s="178"/>
      <c r="AQ214" s="178"/>
      <c r="AR214" s="178"/>
      <c r="AS214" s="178"/>
      <c r="AT214" s="178"/>
      <c r="AU214" s="178"/>
      <c r="AV214" s="178"/>
      <c r="AW214" s="178"/>
      <c r="AX214" s="178"/>
      <c r="AY214" s="178"/>
      <c r="AZ214" s="178"/>
      <c r="BA214" s="178"/>
      <c r="BB214" s="178"/>
      <c r="BC214" s="178"/>
      <c r="BD214" s="178"/>
      <c r="BE214" s="178"/>
      <c r="BF214" s="178"/>
      <c r="BG214" s="178"/>
      <c r="BH214" s="178"/>
      <c r="BI214" s="178"/>
      <c r="BJ214" s="178"/>
      <c r="BK214" s="178"/>
      <c r="BL214" s="178"/>
      <c r="BM214" s="178"/>
      <c r="BN214" s="178"/>
      <c r="BO214" s="178"/>
      <c r="BP214" s="178"/>
      <c r="BQ214" s="178"/>
      <c r="BR214" s="178"/>
      <c r="BS214" s="178"/>
      <c r="BT214" s="178"/>
      <c r="BU214" s="178"/>
      <c r="BV214" s="178"/>
      <c r="BW214" s="178"/>
      <c r="BX214" s="178"/>
      <c r="BY214" s="178"/>
      <c r="BZ214" s="178"/>
      <c r="CA214" s="178"/>
    </row>
    <row r="215" spans="1:79" x14ac:dyDescent="0.25">
      <c r="A215" s="289"/>
      <c r="C215" s="178"/>
      <c r="D215" s="178"/>
      <c r="E215" s="196"/>
      <c r="F215" s="196"/>
      <c r="G215" s="196"/>
      <c r="H215" s="195"/>
      <c r="I215" s="196"/>
      <c r="J215" s="196"/>
      <c r="K215" s="196"/>
      <c r="L215" s="196"/>
      <c r="M215" s="196"/>
      <c r="N215" s="196"/>
      <c r="O215" s="195"/>
      <c r="P215" s="196"/>
      <c r="Q215" s="196"/>
      <c r="R215" s="196"/>
      <c r="S215" s="196"/>
      <c r="T215" s="196"/>
      <c r="U215" s="196"/>
      <c r="V215" s="195"/>
      <c r="W215" s="196"/>
      <c r="X215" s="196"/>
      <c r="Y215" s="196"/>
      <c r="Z215" s="196"/>
      <c r="AA215" s="196"/>
      <c r="AB215" s="196"/>
      <c r="AC215" s="195"/>
      <c r="AD215" s="196"/>
      <c r="AE215" s="196"/>
      <c r="AF215" s="196"/>
      <c r="AG215" s="196"/>
      <c r="AH215" s="196"/>
      <c r="AI215" s="196"/>
      <c r="AJ215" s="178"/>
      <c r="AK215" s="178"/>
      <c r="AL215" s="178"/>
      <c r="AM215" s="178"/>
      <c r="AN215" s="178"/>
      <c r="AO215" s="178"/>
      <c r="AP215" s="178"/>
      <c r="AQ215" s="178"/>
      <c r="AR215" s="178"/>
      <c r="AS215" s="178"/>
      <c r="AT215" s="178"/>
      <c r="AU215" s="178"/>
      <c r="AV215" s="178"/>
      <c r="AW215" s="178"/>
      <c r="AX215" s="178"/>
      <c r="AY215" s="178"/>
      <c r="AZ215" s="178"/>
      <c r="BA215" s="178"/>
      <c r="BB215" s="178"/>
      <c r="BC215" s="178"/>
      <c r="BD215" s="178"/>
      <c r="BE215" s="178"/>
      <c r="BF215" s="178"/>
      <c r="BG215" s="178"/>
      <c r="BH215" s="178"/>
      <c r="BI215" s="178"/>
      <c r="BJ215" s="178"/>
      <c r="BK215" s="178"/>
      <c r="BL215" s="178"/>
      <c r="BM215" s="178"/>
      <c r="BN215" s="178"/>
      <c r="BO215" s="178"/>
      <c r="BP215" s="178"/>
      <c r="BQ215" s="178"/>
      <c r="BR215" s="178"/>
      <c r="BS215" s="178"/>
      <c r="BT215" s="178"/>
      <c r="BU215" s="178"/>
      <c r="BV215" s="178"/>
      <c r="BW215" s="178"/>
      <c r="BX215" s="178"/>
      <c r="BY215" s="178"/>
      <c r="BZ215" s="178"/>
      <c r="CA215" s="178"/>
    </row>
    <row r="216" spans="1:79" x14ac:dyDescent="0.25">
      <c r="A216" s="289"/>
      <c r="C216" s="178"/>
      <c r="D216" s="178"/>
      <c r="E216" s="196"/>
      <c r="F216" s="196"/>
      <c r="G216" s="196"/>
      <c r="H216" s="195"/>
      <c r="I216" s="196"/>
      <c r="J216" s="196"/>
      <c r="K216" s="196"/>
      <c r="L216" s="196"/>
      <c r="M216" s="196"/>
      <c r="N216" s="196"/>
      <c r="O216" s="195"/>
      <c r="P216" s="196"/>
      <c r="Q216" s="196"/>
      <c r="R216" s="196"/>
      <c r="S216" s="196"/>
      <c r="T216" s="196"/>
      <c r="U216" s="196"/>
      <c r="V216" s="195"/>
      <c r="W216" s="196"/>
      <c r="X216" s="196"/>
      <c r="Y216" s="196"/>
      <c r="Z216" s="196"/>
      <c r="AA216" s="196"/>
      <c r="AB216" s="196"/>
      <c r="AC216" s="195"/>
      <c r="AD216" s="196"/>
      <c r="AE216" s="196"/>
      <c r="AF216" s="196"/>
      <c r="AG216" s="196"/>
      <c r="AH216" s="196"/>
      <c r="AI216" s="196"/>
      <c r="AJ216" s="178"/>
      <c r="AK216" s="178"/>
      <c r="AL216" s="178"/>
      <c r="AM216" s="178"/>
      <c r="AN216" s="178"/>
      <c r="AO216" s="178"/>
      <c r="AP216" s="178"/>
      <c r="AQ216" s="178"/>
      <c r="AR216" s="178"/>
      <c r="AS216" s="178"/>
      <c r="AT216" s="178"/>
      <c r="AU216" s="178"/>
      <c r="AV216" s="178"/>
      <c r="AW216" s="178"/>
      <c r="AX216" s="178"/>
      <c r="AY216" s="178"/>
      <c r="AZ216" s="178"/>
      <c r="BA216" s="178"/>
      <c r="BB216" s="178"/>
      <c r="BC216" s="178"/>
      <c r="BD216" s="178"/>
      <c r="BE216" s="178"/>
      <c r="BF216" s="178"/>
      <c r="BG216" s="178"/>
      <c r="BH216" s="178"/>
      <c r="BI216" s="178"/>
      <c r="BJ216" s="178"/>
      <c r="BK216" s="178"/>
      <c r="BL216" s="178"/>
      <c r="BM216" s="178"/>
      <c r="BN216" s="178"/>
      <c r="BO216" s="178"/>
      <c r="BP216" s="178"/>
      <c r="BQ216" s="178"/>
      <c r="BR216" s="178"/>
      <c r="BS216" s="178"/>
      <c r="BT216" s="178"/>
      <c r="BU216" s="178"/>
      <c r="BV216" s="178"/>
      <c r="BW216" s="178"/>
      <c r="BX216" s="178"/>
      <c r="BY216" s="178"/>
      <c r="BZ216" s="178"/>
      <c r="CA216" s="178"/>
    </row>
    <row r="217" spans="1:79" x14ac:dyDescent="0.25">
      <c r="A217" s="289"/>
      <c r="C217" s="178"/>
      <c r="D217" s="178"/>
      <c r="E217" s="196"/>
      <c r="F217" s="196"/>
      <c r="G217" s="196"/>
      <c r="H217" s="195"/>
      <c r="I217" s="196"/>
      <c r="J217" s="196"/>
      <c r="K217" s="196"/>
      <c r="L217" s="196"/>
      <c r="M217" s="196"/>
      <c r="N217" s="196"/>
      <c r="O217" s="195"/>
      <c r="P217" s="196"/>
      <c r="Q217" s="196"/>
      <c r="R217" s="196"/>
      <c r="S217" s="196"/>
      <c r="T217" s="196"/>
      <c r="U217" s="196"/>
      <c r="V217" s="195"/>
      <c r="W217" s="196"/>
      <c r="X217" s="196"/>
      <c r="Y217" s="196"/>
      <c r="Z217" s="196"/>
      <c r="AA217" s="196"/>
      <c r="AB217" s="196"/>
      <c r="AC217" s="195"/>
      <c r="AD217" s="196"/>
      <c r="AE217" s="196"/>
      <c r="AF217" s="196"/>
      <c r="AG217" s="196"/>
      <c r="AH217" s="196"/>
      <c r="AI217" s="196"/>
      <c r="AJ217" s="178"/>
      <c r="AK217" s="178"/>
      <c r="AL217" s="178"/>
      <c r="AM217" s="178"/>
      <c r="AN217" s="178"/>
      <c r="AO217" s="178"/>
      <c r="AP217" s="178"/>
      <c r="AQ217" s="178"/>
      <c r="AR217" s="178"/>
      <c r="AS217" s="178"/>
      <c r="AT217" s="178"/>
      <c r="AU217" s="178"/>
      <c r="AV217" s="178"/>
      <c r="AW217" s="178"/>
      <c r="AX217" s="178"/>
      <c r="AY217" s="178"/>
      <c r="AZ217" s="178"/>
      <c r="BA217" s="178"/>
      <c r="BB217" s="178"/>
      <c r="BC217" s="178"/>
      <c r="BD217" s="178"/>
      <c r="BE217" s="178"/>
      <c r="BF217" s="178"/>
      <c r="BG217" s="178"/>
      <c r="BH217" s="178"/>
      <c r="BI217" s="178"/>
      <c r="BJ217" s="178"/>
      <c r="BK217" s="178"/>
      <c r="BL217" s="178"/>
      <c r="BM217" s="178"/>
      <c r="BN217" s="178"/>
      <c r="BO217" s="178"/>
      <c r="BP217" s="178"/>
      <c r="BQ217" s="178"/>
      <c r="BR217" s="178"/>
      <c r="BS217" s="178"/>
      <c r="BT217" s="178"/>
      <c r="BU217" s="178"/>
      <c r="BV217" s="178"/>
      <c r="BW217" s="178"/>
      <c r="BX217" s="178"/>
      <c r="BY217" s="178"/>
      <c r="BZ217" s="178"/>
      <c r="CA217" s="178"/>
    </row>
    <row r="218" spans="1:79" x14ac:dyDescent="0.25">
      <c r="A218" s="289"/>
      <c r="C218" s="178"/>
      <c r="D218" s="178"/>
      <c r="E218" s="196"/>
      <c r="F218" s="196"/>
      <c r="G218" s="196"/>
      <c r="H218" s="195"/>
      <c r="I218" s="196"/>
      <c r="J218" s="196"/>
      <c r="K218" s="196"/>
      <c r="L218" s="196"/>
      <c r="M218" s="196"/>
      <c r="N218" s="196"/>
      <c r="O218" s="195"/>
      <c r="P218" s="196"/>
      <c r="Q218" s="196"/>
      <c r="R218" s="196"/>
      <c r="S218" s="196"/>
      <c r="T218" s="196"/>
      <c r="U218" s="196"/>
      <c r="V218" s="195"/>
      <c r="W218" s="196"/>
      <c r="X218" s="196"/>
      <c r="Y218" s="196"/>
      <c r="Z218" s="196"/>
      <c r="AA218" s="196"/>
      <c r="AB218" s="196"/>
      <c r="AC218" s="195"/>
      <c r="AD218" s="196"/>
      <c r="AE218" s="196"/>
      <c r="AF218" s="196"/>
      <c r="AG218" s="196"/>
      <c r="AH218" s="196"/>
      <c r="AI218" s="196"/>
      <c r="AJ218" s="178"/>
      <c r="AK218" s="178"/>
      <c r="AL218" s="178"/>
      <c r="AM218" s="178"/>
      <c r="AN218" s="178"/>
      <c r="AO218" s="178"/>
      <c r="AP218" s="178"/>
      <c r="AQ218" s="178"/>
      <c r="AR218" s="178"/>
      <c r="AS218" s="178"/>
      <c r="AT218" s="178"/>
      <c r="AU218" s="178"/>
      <c r="AV218" s="178"/>
      <c r="AW218" s="178"/>
      <c r="AX218" s="178"/>
      <c r="AY218" s="178"/>
      <c r="AZ218" s="178"/>
      <c r="BA218" s="178"/>
      <c r="BB218" s="178"/>
      <c r="BC218" s="178"/>
      <c r="BD218" s="178"/>
      <c r="BE218" s="178"/>
      <c r="BF218" s="178"/>
      <c r="BG218" s="178"/>
      <c r="BH218" s="178"/>
      <c r="BI218" s="178"/>
      <c r="BJ218" s="178"/>
      <c r="BK218" s="178"/>
      <c r="BL218" s="178"/>
      <c r="BM218" s="178"/>
      <c r="BN218" s="178"/>
      <c r="BO218" s="178"/>
      <c r="BP218" s="178"/>
      <c r="BQ218" s="178"/>
      <c r="BR218" s="178"/>
      <c r="BS218" s="178"/>
      <c r="BT218" s="178"/>
      <c r="BU218" s="178"/>
      <c r="BV218" s="178"/>
      <c r="BW218" s="178"/>
      <c r="BX218" s="178"/>
      <c r="BY218" s="178"/>
      <c r="BZ218" s="178"/>
      <c r="CA218" s="178"/>
    </row>
    <row r="219" spans="1:79" x14ac:dyDescent="0.25">
      <c r="A219" s="289"/>
      <c r="C219" s="178"/>
      <c r="D219" s="178"/>
      <c r="E219" s="196"/>
      <c r="F219" s="196"/>
      <c r="G219" s="196"/>
      <c r="H219" s="195"/>
      <c r="I219" s="196"/>
      <c r="J219" s="196"/>
      <c r="K219" s="196"/>
      <c r="L219" s="196"/>
      <c r="M219" s="196"/>
      <c r="N219" s="196"/>
      <c r="O219" s="195"/>
      <c r="P219" s="196"/>
      <c r="Q219" s="196"/>
      <c r="R219" s="196"/>
      <c r="S219" s="196"/>
      <c r="T219" s="196"/>
      <c r="U219" s="196"/>
      <c r="V219" s="195"/>
      <c r="W219" s="196"/>
      <c r="X219" s="196"/>
      <c r="Y219" s="196"/>
      <c r="Z219" s="196"/>
      <c r="AA219" s="196"/>
      <c r="AB219" s="196"/>
      <c r="AC219" s="195"/>
      <c r="AD219" s="196"/>
      <c r="AE219" s="196"/>
      <c r="AF219" s="196"/>
      <c r="AG219" s="196"/>
      <c r="AH219" s="196"/>
      <c r="AI219" s="196"/>
      <c r="AJ219" s="178"/>
      <c r="AK219" s="178"/>
      <c r="AL219" s="178"/>
      <c r="AM219" s="178"/>
      <c r="AN219" s="178"/>
      <c r="AO219" s="178"/>
      <c r="AP219" s="178"/>
      <c r="AQ219" s="178"/>
      <c r="AR219" s="178"/>
      <c r="AS219" s="178"/>
      <c r="AT219" s="178"/>
      <c r="AU219" s="178"/>
      <c r="AV219" s="178"/>
      <c r="AW219" s="178"/>
      <c r="AX219" s="178"/>
      <c r="AY219" s="178"/>
      <c r="AZ219" s="178"/>
      <c r="BA219" s="178"/>
      <c r="BB219" s="178"/>
      <c r="BC219" s="178"/>
      <c r="BD219" s="178"/>
      <c r="BE219" s="178"/>
      <c r="BF219" s="178"/>
      <c r="BG219" s="178"/>
      <c r="BH219" s="178"/>
      <c r="BI219" s="178"/>
      <c r="BJ219" s="178"/>
      <c r="BK219" s="178"/>
      <c r="BL219" s="178"/>
      <c r="BM219" s="178"/>
      <c r="BN219" s="178"/>
      <c r="BO219" s="178"/>
      <c r="BP219" s="178"/>
      <c r="BQ219" s="178"/>
      <c r="BR219" s="178"/>
      <c r="BS219" s="178"/>
      <c r="BT219" s="178"/>
      <c r="BU219" s="178"/>
      <c r="BV219" s="178"/>
      <c r="BW219" s="178"/>
      <c r="BX219" s="178"/>
      <c r="BY219" s="178"/>
      <c r="BZ219" s="178"/>
      <c r="CA219" s="178"/>
    </row>
    <row r="220" spans="1:79" x14ac:dyDescent="0.25">
      <c r="A220" s="289"/>
      <c r="C220" s="178"/>
      <c r="D220" s="178"/>
      <c r="E220" s="196"/>
      <c r="F220" s="196"/>
      <c r="G220" s="196"/>
      <c r="H220" s="195"/>
      <c r="I220" s="196"/>
      <c r="J220" s="196"/>
      <c r="K220" s="196"/>
      <c r="L220" s="196"/>
      <c r="M220" s="196"/>
      <c r="N220" s="196"/>
      <c r="O220" s="195"/>
      <c r="P220" s="196"/>
      <c r="Q220" s="196"/>
      <c r="R220" s="196"/>
      <c r="S220" s="196"/>
      <c r="T220" s="196"/>
      <c r="U220" s="196"/>
      <c r="V220" s="195"/>
      <c r="W220" s="196"/>
      <c r="X220" s="196"/>
      <c r="Y220" s="196"/>
      <c r="Z220" s="196"/>
      <c r="AA220" s="196"/>
      <c r="AB220" s="196"/>
      <c r="AC220" s="195"/>
      <c r="AD220" s="196"/>
      <c r="AE220" s="196"/>
      <c r="AF220" s="196"/>
      <c r="AG220" s="196"/>
      <c r="AH220" s="196"/>
      <c r="AI220" s="196"/>
      <c r="AJ220" s="178"/>
      <c r="AK220" s="178"/>
      <c r="AL220" s="178"/>
      <c r="AM220" s="178"/>
      <c r="AN220" s="178"/>
      <c r="AO220" s="178"/>
      <c r="AP220" s="178"/>
      <c r="AQ220" s="178"/>
      <c r="AR220" s="178"/>
      <c r="AS220" s="178"/>
      <c r="AT220" s="178"/>
      <c r="AU220" s="178"/>
      <c r="AV220" s="178"/>
      <c r="AW220" s="178"/>
      <c r="AX220" s="178"/>
      <c r="AY220" s="178"/>
      <c r="AZ220" s="178"/>
      <c r="BA220" s="178"/>
      <c r="BB220" s="178"/>
      <c r="BC220" s="178"/>
      <c r="BD220" s="178"/>
      <c r="BE220" s="178"/>
      <c r="BF220" s="178"/>
      <c r="BG220" s="178"/>
      <c r="BH220" s="178"/>
      <c r="BI220" s="178"/>
      <c r="BJ220" s="178"/>
      <c r="BK220" s="178"/>
      <c r="BL220" s="178"/>
      <c r="BM220" s="178"/>
      <c r="BN220" s="178"/>
      <c r="BO220" s="178"/>
      <c r="BP220" s="178"/>
      <c r="BQ220" s="178"/>
      <c r="BR220" s="178"/>
      <c r="BS220" s="178"/>
      <c r="BT220" s="178"/>
      <c r="BU220" s="178"/>
      <c r="BV220" s="178"/>
      <c r="BW220" s="178"/>
      <c r="BX220" s="178"/>
      <c r="BY220" s="178"/>
      <c r="BZ220" s="178"/>
      <c r="CA220" s="178"/>
    </row>
    <row r="221" spans="1:79" x14ac:dyDescent="0.25">
      <c r="A221" s="289"/>
      <c r="C221" s="178"/>
      <c r="D221" s="178"/>
      <c r="E221" s="196"/>
      <c r="F221" s="196"/>
      <c r="G221" s="196"/>
      <c r="H221" s="195"/>
      <c r="I221" s="196"/>
      <c r="J221" s="196"/>
      <c r="K221" s="196"/>
      <c r="L221" s="196"/>
      <c r="M221" s="196"/>
      <c r="N221" s="196"/>
      <c r="O221" s="195"/>
      <c r="P221" s="196"/>
      <c r="Q221" s="196"/>
      <c r="R221" s="196"/>
      <c r="S221" s="196"/>
      <c r="T221" s="196"/>
      <c r="U221" s="196"/>
      <c r="V221" s="195"/>
      <c r="W221" s="196"/>
      <c r="X221" s="196"/>
      <c r="Y221" s="196"/>
      <c r="Z221" s="196"/>
      <c r="AA221" s="196"/>
      <c r="AB221" s="196"/>
      <c r="AC221" s="195"/>
      <c r="AD221" s="196"/>
      <c r="AE221" s="196"/>
      <c r="AF221" s="196"/>
      <c r="AG221" s="196"/>
      <c r="AH221" s="196"/>
      <c r="AI221" s="196"/>
      <c r="AJ221" s="178"/>
      <c r="AK221" s="178"/>
      <c r="AL221" s="178"/>
      <c r="AM221" s="178"/>
      <c r="AN221" s="178"/>
      <c r="AO221" s="178"/>
      <c r="AP221" s="178"/>
      <c r="AQ221" s="178"/>
      <c r="AR221" s="178"/>
      <c r="AS221" s="178"/>
      <c r="AT221" s="178"/>
      <c r="AU221" s="178"/>
      <c r="AV221" s="178"/>
      <c r="AW221" s="178"/>
      <c r="AX221" s="178"/>
      <c r="AY221" s="178"/>
      <c r="AZ221" s="178"/>
      <c r="BA221" s="178"/>
      <c r="BB221" s="178"/>
      <c r="BC221" s="178"/>
      <c r="BD221" s="178"/>
      <c r="BE221" s="178"/>
      <c r="BF221" s="178"/>
      <c r="BG221" s="178"/>
      <c r="BH221" s="178"/>
      <c r="BI221" s="178"/>
      <c r="BJ221" s="178"/>
      <c r="BK221" s="178"/>
      <c r="BL221" s="178"/>
      <c r="BM221" s="178"/>
      <c r="BN221" s="178"/>
      <c r="BO221" s="178"/>
      <c r="BP221" s="178"/>
      <c r="BQ221" s="178"/>
      <c r="BR221" s="178"/>
      <c r="BS221" s="178"/>
      <c r="BT221" s="178"/>
      <c r="BU221" s="178"/>
      <c r="BV221" s="178"/>
      <c r="BW221" s="178"/>
      <c r="BX221" s="178"/>
      <c r="BY221" s="178"/>
      <c r="BZ221" s="178"/>
      <c r="CA221" s="178"/>
    </row>
    <row r="222" spans="1:79" x14ac:dyDescent="0.25">
      <c r="A222" s="289"/>
      <c r="C222" s="178"/>
      <c r="D222" s="178"/>
      <c r="E222" s="196"/>
      <c r="F222" s="196"/>
      <c r="G222" s="196"/>
      <c r="H222" s="195"/>
      <c r="I222" s="196"/>
      <c r="J222" s="196"/>
      <c r="K222" s="196"/>
      <c r="L222" s="196"/>
      <c r="M222" s="196"/>
      <c r="N222" s="196"/>
      <c r="O222" s="195"/>
      <c r="P222" s="196"/>
      <c r="Q222" s="196"/>
      <c r="R222" s="196"/>
      <c r="S222" s="196"/>
      <c r="T222" s="196"/>
      <c r="U222" s="196"/>
      <c r="V222" s="195"/>
      <c r="W222" s="196"/>
      <c r="X222" s="196"/>
      <c r="Y222" s="196"/>
      <c r="Z222" s="196"/>
      <c r="AA222" s="196"/>
      <c r="AB222" s="196"/>
      <c r="AC222" s="195"/>
      <c r="AD222" s="196"/>
      <c r="AE222" s="196"/>
      <c r="AF222" s="196"/>
      <c r="AG222" s="196"/>
      <c r="AH222" s="196"/>
      <c r="AI222" s="196"/>
      <c r="AJ222" s="178"/>
      <c r="AK222" s="178"/>
      <c r="AL222" s="178"/>
      <c r="AM222" s="178"/>
      <c r="AN222" s="178"/>
      <c r="AO222" s="178"/>
      <c r="AP222" s="178"/>
      <c r="AQ222" s="178"/>
      <c r="AR222" s="178"/>
      <c r="AS222" s="178"/>
      <c r="AT222" s="178"/>
      <c r="AU222" s="178"/>
      <c r="AV222" s="178"/>
      <c r="AW222" s="178"/>
      <c r="AX222" s="178"/>
      <c r="AY222" s="178"/>
      <c r="AZ222" s="178"/>
      <c r="BA222" s="178"/>
      <c r="BB222" s="178"/>
      <c r="BC222" s="178"/>
      <c r="BD222" s="178"/>
      <c r="BE222" s="178"/>
      <c r="BF222" s="178"/>
      <c r="BG222" s="178"/>
      <c r="BH222" s="178"/>
      <c r="BI222" s="178"/>
      <c r="BJ222" s="178"/>
      <c r="BK222" s="178"/>
      <c r="BL222" s="178"/>
      <c r="BM222" s="178"/>
      <c r="BN222" s="178"/>
      <c r="BO222" s="178"/>
      <c r="BP222" s="178"/>
      <c r="BQ222" s="178"/>
      <c r="BR222" s="178"/>
      <c r="BS222" s="178"/>
      <c r="BT222" s="178"/>
      <c r="BU222" s="178"/>
      <c r="BV222" s="178"/>
      <c r="BW222" s="178"/>
      <c r="BX222" s="178"/>
      <c r="BY222" s="178"/>
      <c r="BZ222" s="178"/>
      <c r="CA222" s="178"/>
    </row>
    <row r="223" spans="1:79" x14ac:dyDescent="0.25">
      <c r="A223" s="289"/>
      <c r="C223" s="178"/>
      <c r="D223" s="178"/>
      <c r="E223" s="196"/>
      <c r="F223" s="196"/>
      <c r="G223" s="196"/>
      <c r="H223" s="195"/>
      <c r="I223" s="196"/>
      <c r="J223" s="196"/>
      <c r="K223" s="196"/>
      <c r="L223" s="196"/>
      <c r="M223" s="196"/>
      <c r="N223" s="196"/>
      <c r="O223" s="195"/>
      <c r="P223" s="196"/>
      <c r="Q223" s="196"/>
      <c r="R223" s="196"/>
      <c r="S223" s="196"/>
      <c r="T223" s="196"/>
      <c r="U223" s="196"/>
      <c r="V223" s="195"/>
      <c r="W223" s="196"/>
      <c r="X223" s="196"/>
      <c r="Y223" s="196"/>
      <c r="Z223" s="196"/>
      <c r="AA223" s="196"/>
      <c r="AB223" s="196"/>
      <c r="AC223" s="195"/>
      <c r="AD223" s="196"/>
      <c r="AE223" s="196"/>
      <c r="AF223" s="196"/>
      <c r="AG223" s="196"/>
      <c r="AH223" s="196"/>
      <c r="AI223" s="196"/>
      <c r="AJ223" s="178"/>
      <c r="AK223" s="178"/>
      <c r="AL223" s="178"/>
      <c r="AM223" s="178"/>
      <c r="AN223" s="178"/>
      <c r="AO223" s="178"/>
      <c r="AP223" s="178"/>
      <c r="AQ223" s="178"/>
      <c r="AR223" s="178"/>
      <c r="AS223" s="178"/>
      <c r="AT223" s="178"/>
      <c r="AU223" s="178"/>
      <c r="AV223" s="178"/>
      <c r="AW223" s="178"/>
      <c r="AX223" s="178"/>
      <c r="AY223" s="178"/>
      <c r="AZ223" s="178"/>
      <c r="BA223" s="178"/>
      <c r="BB223" s="178"/>
      <c r="BC223" s="178"/>
      <c r="BD223" s="178"/>
      <c r="BE223" s="178"/>
      <c r="BF223" s="178"/>
      <c r="BG223" s="178"/>
      <c r="BH223" s="178"/>
      <c r="BI223" s="178"/>
      <c r="BJ223" s="178"/>
      <c r="BK223" s="178"/>
      <c r="BL223" s="178"/>
      <c r="BM223" s="178"/>
      <c r="BN223" s="178"/>
      <c r="BO223" s="178"/>
      <c r="BP223" s="178"/>
      <c r="BQ223" s="178"/>
      <c r="BR223" s="178"/>
      <c r="BS223" s="178"/>
      <c r="BT223" s="178"/>
      <c r="BU223" s="178"/>
      <c r="BV223" s="178"/>
      <c r="BW223" s="178"/>
      <c r="BX223" s="178"/>
      <c r="BY223" s="178"/>
      <c r="BZ223" s="178"/>
      <c r="CA223" s="178"/>
    </row>
    <row r="224" spans="1:79" x14ac:dyDescent="0.25">
      <c r="A224" s="289"/>
      <c r="C224" s="178"/>
      <c r="D224" s="178"/>
      <c r="E224" s="196"/>
      <c r="F224" s="196"/>
      <c r="G224" s="196"/>
      <c r="H224" s="195"/>
      <c r="I224" s="196"/>
      <c r="J224" s="196"/>
      <c r="K224" s="196"/>
      <c r="L224" s="196"/>
      <c r="M224" s="196"/>
      <c r="N224" s="196"/>
      <c r="O224" s="195"/>
      <c r="P224" s="196"/>
      <c r="Q224" s="196"/>
      <c r="R224" s="196"/>
      <c r="S224" s="196"/>
      <c r="T224" s="196"/>
      <c r="U224" s="196"/>
      <c r="V224" s="195"/>
      <c r="W224" s="196"/>
      <c r="X224" s="196"/>
      <c r="Y224" s="196"/>
      <c r="Z224" s="196"/>
      <c r="AA224" s="196"/>
      <c r="AB224" s="196"/>
      <c r="AC224" s="195"/>
      <c r="AD224" s="196"/>
      <c r="AE224" s="196"/>
      <c r="AF224" s="196"/>
      <c r="AG224" s="196"/>
      <c r="AH224" s="196"/>
      <c r="AI224" s="196"/>
      <c r="AJ224" s="178"/>
      <c r="AK224" s="178"/>
      <c r="AL224" s="178"/>
      <c r="AM224" s="178"/>
      <c r="AN224" s="178"/>
      <c r="AO224" s="178"/>
      <c r="AP224" s="178"/>
      <c r="AQ224" s="178"/>
      <c r="AR224" s="178"/>
      <c r="AS224" s="178"/>
      <c r="AT224" s="178"/>
      <c r="AU224" s="178"/>
      <c r="AV224" s="178"/>
      <c r="AW224" s="178"/>
      <c r="AX224" s="178"/>
      <c r="AY224" s="178"/>
      <c r="AZ224" s="178"/>
      <c r="BA224" s="178"/>
      <c r="BB224" s="178"/>
      <c r="BC224" s="178"/>
      <c r="BD224" s="178"/>
      <c r="BE224" s="178"/>
      <c r="BF224" s="178"/>
      <c r="BG224" s="178"/>
      <c r="BH224" s="178"/>
      <c r="BI224" s="178"/>
      <c r="BJ224" s="178"/>
      <c r="BK224" s="178"/>
      <c r="BL224" s="178"/>
      <c r="BM224" s="178"/>
      <c r="BN224" s="178"/>
      <c r="BO224" s="178"/>
      <c r="BP224" s="178"/>
      <c r="BQ224" s="178"/>
      <c r="BR224" s="178"/>
      <c r="BS224" s="178"/>
      <c r="BT224" s="178"/>
      <c r="BU224" s="178"/>
      <c r="BV224" s="178"/>
      <c r="BW224" s="178"/>
      <c r="BX224" s="178"/>
      <c r="BY224" s="178"/>
      <c r="BZ224" s="178"/>
      <c r="CA224" s="178"/>
    </row>
    <row r="225" spans="1:79" x14ac:dyDescent="0.25">
      <c r="A225" s="289"/>
      <c r="C225" s="178"/>
      <c r="D225" s="178"/>
      <c r="E225" s="196"/>
      <c r="F225" s="196"/>
      <c r="G225" s="196"/>
      <c r="H225" s="195"/>
      <c r="I225" s="196"/>
      <c r="J225" s="196"/>
      <c r="K225" s="196"/>
      <c r="L225" s="196"/>
      <c r="M225" s="196"/>
      <c r="N225" s="196"/>
      <c r="O225" s="195"/>
      <c r="P225" s="196"/>
      <c r="Q225" s="196"/>
      <c r="R225" s="196"/>
      <c r="S225" s="196"/>
      <c r="T225" s="196"/>
      <c r="U225" s="196"/>
      <c r="V225" s="195"/>
      <c r="W225" s="196"/>
      <c r="X225" s="196"/>
      <c r="Y225" s="196"/>
      <c r="Z225" s="196"/>
      <c r="AA225" s="196"/>
      <c r="AB225" s="196"/>
      <c r="AC225" s="195"/>
      <c r="AD225" s="196"/>
      <c r="AE225" s="196"/>
      <c r="AF225" s="196"/>
      <c r="AG225" s="196"/>
      <c r="AH225" s="196"/>
      <c r="AI225" s="196"/>
      <c r="AJ225" s="178"/>
      <c r="AK225" s="178"/>
      <c r="AL225" s="178"/>
      <c r="AM225" s="178"/>
      <c r="AN225" s="178"/>
      <c r="AO225" s="178"/>
      <c r="AP225" s="178"/>
      <c r="AQ225" s="178"/>
      <c r="AR225" s="178"/>
      <c r="AS225" s="178"/>
      <c r="AT225" s="178"/>
      <c r="AU225" s="178"/>
      <c r="AV225" s="178"/>
      <c r="AW225" s="178"/>
      <c r="AX225" s="178"/>
      <c r="AY225" s="178"/>
      <c r="AZ225" s="178"/>
      <c r="BA225" s="178"/>
      <c r="BB225" s="178"/>
      <c r="BC225" s="178"/>
      <c r="BD225" s="178"/>
      <c r="BE225" s="178"/>
      <c r="BF225" s="178"/>
      <c r="BG225" s="178"/>
      <c r="BH225" s="178"/>
      <c r="BI225" s="178"/>
      <c r="BJ225" s="178"/>
      <c r="BK225" s="178"/>
      <c r="BL225" s="178"/>
      <c r="BM225" s="178"/>
      <c r="BN225" s="178"/>
      <c r="BO225" s="178"/>
      <c r="BP225" s="178"/>
      <c r="BQ225" s="178"/>
      <c r="BR225" s="178"/>
      <c r="BS225" s="178"/>
      <c r="BT225" s="178"/>
      <c r="BU225" s="178"/>
      <c r="BV225" s="178"/>
      <c r="BW225" s="178"/>
      <c r="BX225" s="178"/>
      <c r="BY225" s="178"/>
      <c r="BZ225" s="178"/>
      <c r="CA225" s="178"/>
    </row>
    <row r="226" spans="1:79" x14ac:dyDescent="0.25">
      <c r="A226" s="289"/>
      <c r="C226" s="178"/>
      <c r="D226" s="178"/>
      <c r="E226" s="196"/>
      <c r="F226" s="196"/>
      <c r="G226" s="196"/>
      <c r="H226" s="195"/>
      <c r="I226" s="196"/>
      <c r="J226" s="196"/>
      <c r="K226" s="196"/>
      <c r="L226" s="196"/>
      <c r="M226" s="196"/>
      <c r="N226" s="196"/>
      <c r="O226" s="195"/>
      <c r="P226" s="196"/>
      <c r="Q226" s="196"/>
      <c r="R226" s="196"/>
      <c r="S226" s="196"/>
      <c r="T226" s="196"/>
      <c r="U226" s="196"/>
      <c r="V226" s="195"/>
      <c r="W226" s="196"/>
      <c r="X226" s="196"/>
      <c r="Y226" s="196"/>
      <c r="Z226" s="196"/>
      <c r="AA226" s="196"/>
      <c r="AB226" s="196"/>
      <c r="AC226" s="195"/>
      <c r="AD226" s="196"/>
      <c r="AE226" s="196"/>
      <c r="AF226" s="196"/>
      <c r="AG226" s="196"/>
      <c r="AH226" s="196"/>
      <c r="AI226" s="196"/>
      <c r="AJ226" s="178"/>
      <c r="AK226" s="178"/>
      <c r="AL226" s="178"/>
      <c r="AM226" s="178"/>
      <c r="AN226" s="178"/>
      <c r="AO226" s="178"/>
      <c r="AP226" s="178"/>
      <c r="AQ226" s="178"/>
      <c r="AR226" s="178"/>
      <c r="AS226" s="178"/>
      <c r="AT226" s="178"/>
      <c r="AU226" s="178"/>
      <c r="AV226" s="178"/>
      <c r="AW226" s="178"/>
      <c r="AX226" s="178"/>
      <c r="AY226" s="178"/>
      <c r="AZ226" s="178"/>
      <c r="BA226" s="178"/>
      <c r="BB226" s="178"/>
      <c r="BC226" s="178"/>
      <c r="BD226" s="178"/>
      <c r="BE226" s="178"/>
      <c r="BF226" s="178"/>
      <c r="BG226" s="178"/>
      <c r="BH226" s="178"/>
      <c r="BI226" s="178"/>
      <c r="BJ226" s="178"/>
      <c r="BK226" s="178"/>
      <c r="BL226" s="178"/>
      <c r="BM226" s="178"/>
      <c r="BN226" s="178"/>
      <c r="BO226" s="178"/>
      <c r="BP226" s="178"/>
      <c r="BQ226" s="178"/>
      <c r="BR226" s="178"/>
      <c r="BS226" s="178"/>
      <c r="BT226" s="178"/>
      <c r="BU226" s="178"/>
      <c r="BV226" s="178"/>
      <c r="BW226" s="178"/>
      <c r="BX226" s="178"/>
      <c r="BY226" s="178"/>
      <c r="BZ226" s="178"/>
      <c r="CA226" s="178"/>
    </row>
    <row r="227" spans="1:79" x14ac:dyDescent="0.25">
      <c r="A227" s="289"/>
      <c r="C227" s="178"/>
      <c r="D227" s="178"/>
      <c r="E227" s="196"/>
      <c r="F227" s="196"/>
      <c r="G227" s="196"/>
      <c r="H227" s="195"/>
      <c r="I227" s="196"/>
      <c r="J227" s="196"/>
      <c r="K227" s="196"/>
      <c r="L227" s="196"/>
      <c r="M227" s="196"/>
      <c r="N227" s="196"/>
      <c r="O227" s="195"/>
      <c r="P227" s="196"/>
      <c r="Q227" s="196"/>
      <c r="R227" s="196"/>
      <c r="S227" s="196"/>
      <c r="T227" s="196"/>
      <c r="U227" s="196"/>
      <c r="V227" s="195"/>
      <c r="W227" s="196"/>
      <c r="X227" s="196"/>
      <c r="Y227" s="196"/>
      <c r="Z227" s="196"/>
      <c r="AA227" s="196"/>
      <c r="AB227" s="196"/>
      <c r="AC227" s="195"/>
      <c r="AD227" s="196"/>
      <c r="AE227" s="196"/>
      <c r="AF227" s="196"/>
      <c r="AG227" s="196"/>
      <c r="AH227" s="196"/>
      <c r="AI227" s="196"/>
      <c r="AJ227" s="178"/>
      <c r="AK227" s="178"/>
      <c r="AL227" s="178"/>
      <c r="AM227" s="178"/>
      <c r="AN227" s="178"/>
      <c r="AO227" s="178"/>
      <c r="AP227" s="178"/>
      <c r="AQ227" s="178"/>
      <c r="AR227" s="178"/>
      <c r="AS227" s="178"/>
      <c r="AT227" s="178"/>
      <c r="AU227" s="178"/>
      <c r="AV227" s="178"/>
      <c r="AW227" s="178"/>
      <c r="AX227" s="178"/>
      <c r="AY227" s="178"/>
      <c r="AZ227" s="178"/>
      <c r="BA227" s="178"/>
      <c r="BB227" s="178"/>
      <c r="BC227" s="178"/>
      <c r="BD227" s="178"/>
      <c r="BE227" s="178"/>
      <c r="BF227" s="178"/>
      <c r="BG227" s="178"/>
      <c r="BH227" s="178"/>
      <c r="BI227" s="178"/>
      <c r="BJ227" s="178"/>
      <c r="BK227" s="178"/>
      <c r="BL227" s="178"/>
      <c r="BM227" s="178"/>
      <c r="BN227" s="178"/>
      <c r="BO227" s="178"/>
      <c r="BP227" s="178"/>
      <c r="BQ227" s="178"/>
      <c r="BR227" s="178"/>
      <c r="BS227" s="178"/>
      <c r="BT227" s="178"/>
      <c r="BU227" s="178"/>
      <c r="BV227" s="178"/>
      <c r="BW227" s="178"/>
      <c r="BX227" s="178"/>
      <c r="BY227" s="178"/>
      <c r="BZ227" s="178"/>
      <c r="CA227" s="178"/>
    </row>
    <row r="228" spans="1:79" x14ac:dyDescent="0.25">
      <c r="A228" s="289"/>
      <c r="C228" s="178"/>
      <c r="D228" s="178"/>
      <c r="E228" s="196"/>
      <c r="F228" s="196"/>
      <c r="G228" s="196"/>
      <c r="H228" s="195"/>
      <c r="I228" s="196"/>
      <c r="J228" s="196"/>
      <c r="K228" s="196"/>
      <c r="L228" s="196"/>
      <c r="M228" s="196"/>
      <c r="N228" s="196"/>
      <c r="O228" s="195"/>
      <c r="P228" s="196"/>
      <c r="Q228" s="196"/>
      <c r="R228" s="196"/>
      <c r="S228" s="196"/>
      <c r="T228" s="196"/>
      <c r="U228" s="196"/>
      <c r="V228" s="195"/>
      <c r="W228" s="196"/>
      <c r="X228" s="196"/>
      <c r="Y228" s="196"/>
      <c r="Z228" s="196"/>
      <c r="AA228" s="196"/>
      <c r="AB228" s="196"/>
      <c r="AC228" s="195"/>
      <c r="AD228" s="196"/>
      <c r="AE228" s="196"/>
      <c r="AF228" s="196"/>
      <c r="AG228" s="196"/>
      <c r="AH228" s="196"/>
      <c r="AI228" s="196"/>
      <c r="AJ228" s="178"/>
      <c r="AK228" s="178"/>
      <c r="AL228" s="178"/>
      <c r="AM228" s="178"/>
      <c r="AN228" s="178"/>
      <c r="AO228" s="178"/>
      <c r="AP228" s="178"/>
      <c r="AQ228" s="178"/>
      <c r="AR228" s="178"/>
      <c r="AS228" s="178"/>
      <c r="AT228" s="178"/>
      <c r="AU228" s="178"/>
      <c r="AV228" s="178"/>
      <c r="AW228" s="178"/>
      <c r="AX228" s="178"/>
      <c r="AY228" s="178"/>
      <c r="AZ228" s="178"/>
      <c r="BA228" s="178"/>
      <c r="BB228" s="178"/>
      <c r="BC228" s="178"/>
      <c r="BD228" s="178"/>
      <c r="BE228" s="178"/>
      <c r="BF228" s="178"/>
      <c r="BG228" s="178"/>
      <c r="BH228" s="178"/>
      <c r="BI228" s="178"/>
      <c r="BJ228" s="178"/>
      <c r="BK228" s="178"/>
      <c r="BL228" s="178"/>
      <c r="BM228" s="178"/>
      <c r="BN228" s="178"/>
      <c r="BO228" s="178"/>
      <c r="BP228" s="178"/>
      <c r="BQ228" s="178"/>
      <c r="BR228" s="178"/>
      <c r="BS228" s="178"/>
      <c r="BT228" s="178"/>
      <c r="BU228" s="178"/>
      <c r="BV228" s="178"/>
      <c r="BW228" s="178"/>
      <c r="BX228" s="178"/>
      <c r="BY228" s="178"/>
      <c r="BZ228" s="178"/>
      <c r="CA228" s="178"/>
    </row>
    <row r="229" spans="1:79" x14ac:dyDescent="0.25">
      <c r="A229" s="289"/>
      <c r="C229" s="178"/>
      <c r="D229" s="178"/>
      <c r="E229" s="196"/>
      <c r="F229" s="196"/>
      <c r="G229" s="196"/>
      <c r="H229" s="195"/>
      <c r="I229" s="196"/>
      <c r="J229" s="196"/>
      <c r="K229" s="196"/>
      <c r="L229" s="196"/>
      <c r="M229" s="196"/>
      <c r="N229" s="196"/>
      <c r="O229" s="195"/>
      <c r="P229" s="196"/>
      <c r="Q229" s="196"/>
      <c r="R229" s="196"/>
      <c r="S229" s="196"/>
      <c r="T229" s="196"/>
      <c r="U229" s="196"/>
      <c r="V229" s="195"/>
      <c r="W229" s="196"/>
      <c r="X229" s="196"/>
      <c r="Y229" s="196"/>
      <c r="Z229" s="196"/>
      <c r="AA229" s="196"/>
      <c r="AB229" s="196"/>
      <c r="AC229" s="195"/>
      <c r="AD229" s="196"/>
      <c r="AE229" s="196"/>
      <c r="AF229" s="196"/>
      <c r="AG229" s="196"/>
      <c r="AH229" s="196"/>
      <c r="AI229" s="196"/>
      <c r="AJ229" s="178"/>
      <c r="AK229" s="178"/>
      <c r="AL229" s="178"/>
      <c r="AM229" s="178"/>
      <c r="AN229" s="178"/>
      <c r="AO229" s="178"/>
      <c r="AP229" s="178"/>
      <c r="AQ229" s="178"/>
      <c r="AR229" s="178"/>
      <c r="AS229" s="178"/>
      <c r="AT229" s="178"/>
      <c r="AU229" s="178"/>
      <c r="AV229" s="178"/>
      <c r="AW229" s="178"/>
      <c r="AX229" s="178"/>
      <c r="AY229" s="178"/>
      <c r="AZ229" s="178"/>
      <c r="BA229" s="178"/>
      <c r="BB229" s="178"/>
      <c r="BC229" s="178"/>
      <c r="BD229" s="178"/>
      <c r="BE229" s="178"/>
      <c r="BF229" s="178"/>
      <c r="BG229" s="178"/>
      <c r="BH229" s="178"/>
      <c r="BI229" s="178"/>
      <c r="BJ229" s="178"/>
      <c r="BK229" s="178"/>
      <c r="BL229" s="178"/>
      <c r="BM229" s="178"/>
      <c r="BN229" s="178"/>
      <c r="BO229" s="178"/>
      <c r="BP229" s="178"/>
      <c r="BQ229" s="178"/>
      <c r="BR229" s="178"/>
      <c r="BS229" s="178"/>
      <c r="BT229" s="178"/>
      <c r="BU229" s="178"/>
      <c r="BV229" s="178"/>
      <c r="BW229" s="178"/>
      <c r="BX229" s="178"/>
      <c r="BY229" s="178"/>
      <c r="BZ229" s="178"/>
      <c r="CA229" s="178"/>
    </row>
    <row r="230" spans="1:79" x14ac:dyDescent="0.25">
      <c r="A230" s="289"/>
      <c r="C230" s="178"/>
      <c r="D230" s="178"/>
      <c r="E230" s="196"/>
      <c r="F230" s="196"/>
      <c r="G230" s="196"/>
      <c r="H230" s="195"/>
      <c r="I230" s="196"/>
      <c r="J230" s="196"/>
      <c r="K230" s="196"/>
      <c r="L230" s="196"/>
      <c r="M230" s="196"/>
      <c r="N230" s="196"/>
      <c r="O230" s="195"/>
      <c r="P230" s="196"/>
      <c r="Q230" s="196"/>
      <c r="R230" s="196"/>
      <c r="S230" s="196"/>
      <c r="T230" s="196"/>
      <c r="U230" s="196"/>
      <c r="V230" s="195"/>
      <c r="W230" s="196"/>
      <c r="X230" s="196"/>
      <c r="Y230" s="196"/>
      <c r="Z230" s="196"/>
      <c r="AA230" s="196"/>
      <c r="AB230" s="196"/>
      <c r="AC230" s="195"/>
      <c r="AD230" s="196"/>
      <c r="AE230" s="196"/>
      <c r="AF230" s="196"/>
      <c r="AG230" s="196"/>
      <c r="AH230" s="196"/>
      <c r="AI230" s="196"/>
      <c r="AJ230" s="178"/>
      <c r="AK230" s="178"/>
      <c r="AL230" s="178"/>
      <c r="AM230" s="178"/>
      <c r="AN230" s="178"/>
      <c r="AO230" s="178"/>
      <c r="AP230" s="178"/>
      <c r="AQ230" s="178"/>
      <c r="AR230" s="178"/>
      <c r="AS230" s="178"/>
      <c r="AT230" s="178"/>
      <c r="AU230" s="178"/>
      <c r="AV230" s="178"/>
      <c r="AW230" s="178"/>
      <c r="AX230" s="178"/>
      <c r="AY230" s="178"/>
      <c r="AZ230" s="178"/>
      <c r="BA230" s="178"/>
      <c r="BB230" s="178"/>
      <c r="BC230" s="178"/>
      <c r="BD230" s="178"/>
      <c r="BE230" s="178"/>
      <c r="BF230" s="178"/>
      <c r="BG230" s="178"/>
      <c r="BH230" s="178"/>
      <c r="BI230" s="178"/>
      <c r="BJ230" s="178"/>
      <c r="BK230" s="178"/>
      <c r="BL230" s="178"/>
      <c r="BM230" s="178"/>
      <c r="BN230" s="178"/>
      <c r="BO230" s="178"/>
      <c r="BP230" s="178"/>
      <c r="BQ230" s="178"/>
      <c r="BR230" s="178"/>
      <c r="BS230" s="178"/>
      <c r="BT230" s="178"/>
      <c r="BU230" s="178"/>
      <c r="BV230" s="178"/>
      <c r="BW230" s="178"/>
      <c r="BX230" s="178"/>
      <c r="BY230" s="178"/>
      <c r="BZ230" s="178"/>
      <c r="CA230" s="178"/>
    </row>
    <row r="231" spans="1:79" x14ac:dyDescent="0.25">
      <c r="A231" s="289"/>
      <c r="C231" s="178"/>
      <c r="D231" s="178"/>
      <c r="E231" s="196"/>
      <c r="F231" s="196"/>
      <c r="G231" s="196"/>
      <c r="H231" s="195"/>
      <c r="I231" s="196"/>
      <c r="J231" s="196"/>
      <c r="K231" s="196"/>
      <c r="L231" s="196"/>
      <c r="M231" s="196"/>
      <c r="N231" s="196"/>
      <c r="O231" s="195"/>
      <c r="P231" s="196"/>
      <c r="Q231" s="196"/>
      <c r="R231" s="196"/>
      <c r="S231" s="196"/>
      <c r="T231" s="196"/>
      <c r="U231" s="196"/>
      <c r="V231" s="195"/>
      <c r="W231" s="196"/>
      <c r="X231" s="196"/>
      <c r="Y231" s="196"/>
      <c r="Z231" s="196"/>
      <c r="AA231" s="196"/>
      <c r="AB231" s="196"/>
      <c r="AC231" s="195"/>
      <c r="AD231" s="196"/>
      <c r="AE231" s="196"/>
      <c r="AF231" s="196"/>
      <c r="AG231" s="196"/>
      <c r="AH231" s="196"/>
      <c r="AI231" s="196"/>
      <c r="AJ231" s="178"/>
      <c r="AK231" s="178"/>
      <c r="AL231" s="178"/>
      <c r="AM231" s="178"/>
      <c r="AN231" s="178"/>
      <c r="AO231" s="178"/>
      <c r="AP231" s="178"/>
      <c r="AQ231" s="178"/>
      <c r="AR231" s="178"/>
      <c r="AS231" s="178"/>
      <c r="AT231" s="178"/>
      <c r="AU231" s="178"/>
      <c r="AV231" s="178"/>
      <c r="AW231" s="178"/>
      <c r="AX231" s="178"/>
      <c r="AY231" s="178"/>
      <c r="AZ231" s="178"/>
      <c r="BA231" s="178"/>
      <c r="BB231" s="178"/>
      <c r="BC231" s="178"/>
      <c r="BD231" s="178"/>
      <c r="BE231" s="178"/>
      <c r="BF231" s="178"/>
      <c r="BG231" s="178"/>
      <c r="BH231" s="178"/>
      <c r="BI231" s="178"/>
      <c r="BJ231" s="178"/>
      <c r="BK231" s="178"/>
      <c r="BL231" s="178"/>
      <c r="BM231" s="178"/>
      <c r="BN231" s="178"/>
      <c r="BO231" s="178"/>
      <c r="BP231" s="178"/>
      <c r="BQ231" s="178"/>
      <c r="BR231" s="178"/>
      <c r="BS231" s="178"/>
      <c r="BT231" s="178"/>
      <c r="BU231" s="178"/>
      <c r="BV231" s="178"/>
      <c r="BW231" s="178"/>
      <c r="BX231" s="178"/>
      <c r="BY231" s="178"/>
      <c r="BZ231" s="178"/>
      <c r="CA231" s="178"/>
    </row>
    <row r="232" spans="1:79" x14ac:dyDescent="0.25">
      <c r="A232" s="289"/>
      <c r="C232" s="178"/>
      <c r="D232" s="178"/>
      <c r="E232" s="196"/>
      <c r="F232" s="196"/>
      <c r="G232" s="196"/>
      <c r="H232" s="195"/>
      <c r="I232" s="196"/>
      <c r="J232" s="196"/>
      <c r="K232" s="196"/>
      <c r="L232" s="196"/>
      <c r="M232" s="196"/>
      <c r="N232" s="196"/>
      <c r="O232" s="195"/>
      <c r="P232" s="196"/>
      <c r="Q232" s="196"/>
      <c r="R232" s="196"/>
      <c r="S232" s="196"/>
      <c r="T232" s="196"/>
      <c r="U232" s="196"/>
      <c r="V232" s="195"/>
      <c r="W232" s="196"/>
      <c r="X232" s="196"/>
      <c r="Y232" s="196"/>
      <c r="Z232" s="196"/>
      <c r="AA232" s="196"/>
      <c r="AB232" s="196"/>
      <c r="AC232" s="195"/>
      <c r="AD232" s="196"/>
      <c r="AE232" s="196"/>
      <c r="AF232" s="196"/>
      <c r="AG232" s="196"/>
      <c r="AH232" s="196"/>
      <c r="AI232" s="196"/>
      <c r="AJ232" s="178"/>
      <c r="AK232" s="178"/>
      <c r="AL232" s="178"/>
      <c r="AM232" s="178"/>
      <c r="AN232" s="178"/>
      <c r="AO232" s="178"/>
      <c r="AP232" s="178"/>
      <c r="AQ232" s="178"/>
      <c r="AR232" s="178"/>
      <c r="AS232" s="178"/>
      <c r="AT232" s="178"/>
      <c r="AU232" s="178"/>
      <c r="AV232" s="178"/>
      <c r="AW232" s="178"/>
      <c r="AX232" s="178"/>
      <c r="AY232" s="178"/>
      <c r="AZ232" s="178"/>
      <c r="BA232" s="178"/>
      <c r="BB232" s="178"/>
      <c r="BC232" s="178"/>
      <c r="BD232" s="178"/>
      <c r="BE232" s="178"/>
      <c r="BF232" s="178"/>
      <c r="BG232" s="178"/>
      <c r="BH232" s="178"/>
      <c r="BI232" s="178"/>
      <c r="BJ232" s="178"/>
      <c r="BK232" s="178"/>
      <c r="BL232" s="178"/>
      <c r="BM232" s="178"/>
      <c r="BN232" s="178"/>
      <c r="BO232" s="178"/>
      <c r="BP232" s="178"/>
      <c r="BQ232" s="178"/>
      <c r="BR232" s="178"/>
      <c r="BS232" s="178"/>
      <c r="BT232" s="178"/>
      <c r="BU232" s="178"/>
      <c r="BV232" s="178"/>
      <c r="BW232" s="178"/>
      <c r="BX232" s="178"/>
      <c r="BY232" s="178"/>
      <c r="BZ232" s="178"/>
      <c r="CA232" s="178"/>
    </row>
    <row r="233" spans="1:79" x14ac:dyDescent="0.25">
      <c r="A233" s="289"/>
      <c r="C233" s="178"/>
      <c r="D233" s="178"/>
      <c r="E233" s="196"/>
      <c r="F233" s="196"/>
      <c r="G233" s="196"/>
      <c r="H233" s="195"/>
      <c r="I233" s="196"/>
      <c r="J233" s="196"/>
      <c r="K233" s="196"/>
      <c r="L233" s="196"/>
      <c r="M233" s="196"/>
      <c r="N233" s="196"/>
      <c r="O233" s="195"/>
      <c r="P233" s="196"/>
      <c r="Q233" s="196"/>
      <c r="R233" s="196"/>
      <c r="S233" s="196"/>
      <c r="T233" s="196"/>
      <c r="U233" s="196"/>
      <c r="V233" s="195"/>
      <c r="W233" s="196"/>
      <c r="X233" s="196"/>
      <c r="Y233" s="196"/>
      <c r="Z233" s="196"/>
      <c r="AA233" s="196"/>
      <c r="AB233" s="196"/>
      <c r="AC233" s="195"/>
      <c r="AD233" s="196"/>
      <c r="AE233" s="196"/>
      <c r="AF233" s="196"/>
      <c r="AG233" s="196"/>
      <c r="AH233" s="196"/>
      <c r="AI233" s="196"/>
      <c r="AJ233" s="178"/>
      <c r="AK233" s="178"/>
      <c r="AL233" s="178"/>
      <c r="AM233" s="178"/>
      <c r="AN233" s="178"/>
      <c r="AO233" s="178"/>
      <c r="AP233" s="178"/>
      <c r="AQ233" s="178"/>
      <c r="AR233" s="178"/>
      <c r="AS233" s="178"/>
      <c r="AT233" s="178"/>
      <c r="AU233" s="178"/>
      <c r="AV233" s="178"/>
      <c r="AW233" s="178"/>
      <c r="AX233" s="178"/>
      <c r="AY233" s="178"/>
      <c r="AZ233" s="178"/>
      <c r="BA233" s="178"/>
      <c r="BB233" s="178"/>
      <c r="BC233" s="178"/>
      <c r="BD233" s="178"/>
      <c r="BE233" s="178"/>
      <c r="BF233" s="178"/>
      <c r="BG233" s="178"/>
      <c r="BH233" s="178"/>
      <c r="BI233" s="178"/>
      <c r="BJ233" s="178"/>
      <c r="BK233" s="178"/>
      <c r="BL233" s="178"/>
      <c r="BM233" s="178"/>
      <c r="BN233" s="178"/>
      <c r="BO233" s="178"/>
      <c r="BP233" s="178"/>
      <c r="BQ233" s="178"/>
      <c r="BR233" s="178"/>
      <c r="BS233" s="178"/>
      <c r="BT233" s="178"/>
      <c r="BU233" s="178"/>
      <c r="BV233" s="178"/>
      <c r="BW233" s="178"/>
      <c r="BX233" s="178"/>
      <c r="BY233" s="178"/>
      <c r="BZ233" s="178"/>
      <c r="CA233" s="178"/>
    </row>
    <row r="234" spans="1:79" x14ac:dyDescent="0.25">
      <c r="A234" s="289"/>
      <c r="C234" s="178"/>
      <c r="D234" s="178"/>
      <c r="E234" s="196"/>
      <c r="F234" s="196"/>
      <c r="G234" s="196"/>
      <c r="H234" s="195"/>
      <c r="I234" s="196"/>
      <c r="J234" s="196"/>
      <c r="K234" s="196"/>
      <c r="L234" s="196"/>
      <c r="M234" s="196"/>
      <c r="N234" s="196"/>
      <c r="O234" s="195"/>
      <c r="P234" s="196"/>
      <c r="Q234" s="196"/>
      <c r="R234" s="196"/>
      <c r="S234" s="196"/>
      <c r="T234" s="196"/>
      <c r="U234" s="196"/>
      <c r="V234" s="195"/>
      <c r="W234" s="196"/>
      <c r="X234" s="196"/>
      <c r="Y234" s="196"/>
      <c r="Z234" s="196"/>
      <c r="AA234" s="196"/>
      <c r="AB234" s="196"/>
      <c r="AC234" s="195"/>
      <c r="AD234" s="196"/>
      <c r="AE234" s="196"/>
      <c r="AF234" s="196"/>
      <c r="AG234" s="196"/>
      <c r="AH234" s="196"/>
      <c r="AI234" s="196"/>
      <c r="AJ234" s="178"/>
      <c r="AK234" s="178"/>
      <c r="AL234" s="178"/>
      <c r="AM234" s="178"/>
      <c r="AN234" s="178"/>
      <c r="AO234" s="178"/>
      <c r="AP234" s="178"/>
      <c r="AQ234" s="178"/>
      <c r="AR234" s="178"/>
      <c r="AS234" s="178"/>
      <c r="AT234" s="178"/>
      <c r="AU234" s="178"/>
      <c r="AV234" s="178"/>
      <c r="AW234" s="178"/>
      <c r="AX234" s="178"/>
      <c r="AY234" s="178"/>
      <c r="AZ234" s="178"/>
      <c r="BA234" s="178"/>
      <c r="BB234" s="178"/>
      <c r="BC234" s="178"/>
      <c r="BD234" s="178"/>
      <c r="BE234" s="178"/>
      <c r="BF234" s="178"/>
      <c r="BG234" s="178"/>
      <c r="BH234" s="178"/>
      <c r="BI234" s="178"/>
      <c r="BJ234" s="178"/>
      <c r="BK234" s="178"/>
      <c r="BL234" s="178"/>
      <c r="BM234" s="178"/>
      <c r="BN234" s="178"/>
      <c r="BO234" s="178"/>
      <c r="BP234" s="178"/>
      <c r="BQ234" s="178"/>
      <c r="BR234" s="178"/>
      <c r="BS234" s="178"/>
      <c r="BT234" s="178"/>
      <c r="BU234" s="178"/>
      <c r="BV234" s="178"/>
      <c r="BW234" s="178"/>
      <c r="BX234" s="178"/>
      <c r="BY234" s="178"/>
      <c r="BZ234" s="178"/>
      <c r="CA234" s="178"/>
    </row>
    <row r="235" spans="1:79" x14ac:dyDescent="0.25">
      <c r="A235" s="289"/>
      <c r="C235" s="178"/>
      <c r="D235" s="178"/>
      <c r="E235" s="196"/>
      <c r="F235" s="196"/>
      <c r="G235" s="196"/>
      <c r="H235" s="195"/>
      <c r="I235" s="196"/>
      <c r="J235" s="196"/>
      <c r="K235" s="196"/>
      <c r="L235" s="196"/>
      <c r="M235" s="196"/>
      <c r="N235" s="196"/>
      <c r="O235" s="195"/>
      <c r="P235" s="196"/>
      <c r="Q235" s="196"/>
      <c r="R235" s="196"/>
      <c r="S235" s="196"/>
      <c r="T235" s="196"/>
      <c r="U235" s="196"/>
      <c r="V235" s="195"/>
      <c r="W235" s="196"/>
      <c r="X235" s="196"/>
      <c r="Y235" s="196"/>
      <c r="Z235" s="196"/>
      <c r="AA235" s="196"/>
      <c r="AB235" s="196"/>
      <c r="AC235" s="195"/>
      <c r="AD235" s="196"/>
      <c r="AE235" s="196"/>
      <c r="AF235" s="196"/>
      <c r="AG235" s="196"/>
      <c r="AH235" s="196"/>
      <c r="AI235" s="196"/>
      <c r="AJ235" s="178"/>
      <c r="AK235" s="178"/>
      <c r="AL235" s="178"/>
      <c r="AM235" s="178"/>
      <c r="AN235" s="178"/>
      <c r="AO235" s="178"/>
      <c r="AP235" s="178"/>
      <c r="AQ235" s="178"/>
      <c r="AR235" s="178"/>
      <c r="AS235" s="178"/>
      <c r="AT235" s="178"/>
      <c r="AU235" s="178"/>
      <c r="AV235" s="178"/>
      <c r="AW235" s="178"/>
      <c r="AX235" s="178"/>
      <c r="AY235" s="178"/>
      <c r="AZ235" s="178"/>
      <c r="BA235" s="178"/>
      <c r="BB235" s="178"/>
      <c r="BC235" s="178"/>
      <c r="BD235" s="178"/>
      <c r="BE235" s="178"/>
      <c r="BF235" s="178"/>
      <c r="BG235" s="178"/>
      <c r="BH235" s="178"/>
      <c r="BI235" s="178"/>
      <c r="BJ235" s="178"/>
      <c r="BK235" s="178"/>
      <c r="BL235" s="178"/>
      <c r="BM235" s="178"/>
      <c r="BN235" s="178"/>
      <c r="BO235" s="178"/>
      <c r="BP235" s="178"/>
      <c r="BQ235" s="178"/>
      <c r="BR235" s="178"/>
      <c r="BS235" s="178"/>
      <c r="BT235" s="178"/>
      <c r="BU235" s="178"/>
      <c r="BV235" s="178"/>
      <c r="BW235" s="178"/>
      <c r="BX235" s="178"/>
      <c r="BY235" s="178"/>
      <c r="BZ235" s="178"/>
      <c r="CA235" s="178"/>
    </row>
    <row r="236" spans="1:79" x14ac:dyDescent="0.25">
      <c r="A236" s="289"/>
      <c r="C236" s="178"/>
      <c r="D236" s="178"/>
      <c r="E236" s="196"/>
      <c r="F236" s="196"/>
      <c r="G236" s="196"/>
      <c r="H236" s="195"/>
      <c r="I236" s="196"/>
      <c r="J236" s="196"/>
      <c r="K236" s="196"/>
      <c r="L236" s="196"/>
      <c r="M236" s="196"/>
      <c r="N236" s="196"/>
      <c r="O236" s="195"/>
      <c r="P236" s="196"/>
      <c r="Q236" s="196"/>
      <c r="R236" s="196"/>
      <c r="S236" s="196"/>
      <c r="T236" s="196"/>
      <c r="U236" s="196"/>
      <c r="V236" s="195"/>
      <c r="W236" s="196"/>
      <c r="X236" s="196"/>
      <c r="Y236" s="196"/>
      <c r="Z236" s="196"/>
      <c r="AA236" s="196"/>
      <c r="AB236" s="196"/>
      <c r="AC236" s="195"/>
      <c r="AD236" s="196"/>
      <c r="AE236" s="196"/>
      <c r="AF236" s="196"/>
      <c r="AG236" s="196"/>
      <c r="AH236" s="196"/>
      <c r="AI236" s="196"/>
      <c r="AJ236" s="178"/>
      <c r="AK236" s="178"/>
      <c r="AL236" s="178"/>
      <c r="AM236" s="178"/>
      <c r="AN236" s="178"/>
      <c r="AO236" s="178"/>
      <c r="AP236" s="178"/>
      <c r="AQ236" s="178"/>
      <c r="AR236" s="178"/>
      <c r="AS236" s="178"/>
      <c r="AT236" s="178"/>
      <c r="AU236" s="178"/>
      <c r="AV236" s="178"/>
      <c r="AW236" s="178"/>
      <c r="AX236" s="178"/>
      <c r="AY236" s="178"/>
      <c r="AZ236" s="178"/>
      <c r="BA236" s="178"/>
      <c r="BB236" s="178"/>
      <c r="BC236" s="178"/>
      <c r="BD236" s="178"/>
      <c r="BE236" s="178"/>
      <c r="BF236" s="178"/>
      <c r="BG236" s="178"/>
      <c r="BH236" s="178"/>
      <c r="BI236" s="178"/>
      <c r="BJ236" s="178"/>
      <c r="BK236" s="178"/>
      <c r="BL236" s="178"/>
      <c r="BM236" s="178"/>
      <c r="BN236" s="178"/>
      <c r="BO236" s="178"/>
      <c r="BP236" s="178"/>
      <c r="BQ236" s="178"/>
      <c r="BR236" s="178"/>
      <c r="BS236" s="178"/>
      <c r="BT236" s="178"/>
      <c r="BU236" s="178"/>
      <c r="BV236" s="178"/>
      <c r="BW236" s="178"/>
      <c r="BX236" s="178"/>
      <c r="BY236" s="178"/>
      <c r="BZ236" s="178"/>
      <c r="CA236" s="178"/>
    </row>
    <row r="237" spans="1:79" x14ac:dyDescent="0.25">
      <c r="A237" s="289"/>
      <c r="C237" s="178"/>
      <c r="D237" s="178"/>
      <c r="E237" s="196"/>
      <c r="F237" s="196"/>
      <c r="G237" s="196"/>
      <c r="H237" s="195"/>
      <c r="I237" s="196"/>
      <c r="J237" s="196"/>
      <c r="K237" s="196"/>
      <c r="L237" s="196"/>
      <c r="M237" s="196"/>
      <c r="N237" s="196"/>
      <c r="O237" s="195"/>
      <c r="P237" s="196"/>
      <c r="Q237" s="196"/>
      <c r="R237" s="196"/>
      <c r="S237" s="196"/>
      <c r="T237" s="196"/>
      <c r="U237" s="196"/>
      <c r="V237" s="195"/>
      <c r="W237" s="196"/>
      <c r="X237" s="196"/>
      <c r="Y237" s="196"/>
      <c r="Z237" s="196"/>
      <c r="AA237" s="196"/>
      <c r="AB237" s="196"/>
      <c r="AC237" s="195"/>
      <c r="AD237" s="196"/>
      <c r="AE237" s="196"/>
      <c r="AF237" s="196"/>
      <c r="AG237" s="196"/>
      <c r="AH237" s="196"/>
      <c r="AI237" s="196"/>
      <c r="AJ237" s="178"/>
      <c r="AK237" s="178"/>
      <c r="AL237" s="178"/>
      <c r="AM237" s="178"/>
      <c r="AN237" s="178"/>
      <c r="AO237" s="178"/>
      <c r="AP237" s="178"/>
      <c r="AQ237" s="178"/>
      <c r="AR237" s="178"/>
      <c r="AS237" s="178"/>
      <c r="AT237" s="178"/>
      <c r="AU237" s="178"/>
      <c r="AV237" s="178"/>
      <c r="AW237" s="178"/>
      <c r="AX237" s="178"/>
      <c r="AY237" s="178"/>
      <c r="AZ237" s="178"/>
      <c r="BA237" s="178"/>
      <c r="BB237" s="178"/>
      <c r="BC237" s="178"/>
      <c r="BD237" s="178"/>
      <c r="BE237" s="178"/>
      <c r="BF237" s="178"/>
      <c r="BG237" s="178"/>
      <c r="BH237" s="178"/>
      <c r="BI237" s="178"/>
      <c r="BJ237" s="178"/>
      <c r="BK237" s="178"/>
      <c r="BL237" s="178"/>
      <c r="BM237" s="178"/>
      <c r="BN237" s="178"/>
      <c r="BO237" s="178"/>
      <c r="BP237" s="178"/>
      <c r="BQ237" s="178"/>
      <c r="BR237" s="178"/>
      <c r="BS237" s="178"/>
      <c r="BT237" s="178"/>
      <c r="BU237" s="178"/>
      <c r="BV237" s="178"/>
      <c r="BW237" s="178"/>
      <c r="BX237" s="178"/>
      <c r="BY237" s="178"/>
      <c r="BZ237" s="178"/>
      <c r="CA237" s="178"/>
    </row>
    <row r="238" spans="1:79" x14ac:dyDescent="0.25">
      <c r="A238" s="289"/>
      <c r="C238" s="178"/>
      <c r="D238" s="178"/>
      <c r="E238" s="196"/>
      <c r="F238" s="196"/>
      <c r="G238" s="196"/>
      <c r="H238" s="195"/>
      <c r="I238" s="196"/>
      <c r="J238" s="196"/>
      <c r="K238" s="196"/>
      <c r="L238" s="196"/>
      <c r="M238" s="196"/>
      <c r="N238" s="196"/>
      <c r="O238" s="195"/>
      <c r="P238" s="196"/>
      <c r="Q238" s="196"/>
      <c r="R238" s="196"/>
      <c r="S238" s="196"/>
      <c r="T238" s="196"/>
      <c r="U238" s="196"/>
      <c r="V238" s="195"/>
      <c r="W238" s="196"/>
      <c r="X238" s="196"/>
      <c r="Y238" s="196"/>
      <c r="Z238" s="196"/>
      <c r="AA238" s="196"/>
      <c r="AB238" s="196"/>
      <c r="AC238" s="195"/>
      <c r="AD238" s="196"/>
      <c r="AE238" s="196"/>
      <c r="AF238" s="196"/>
      <c r="AG238" s="196"/>
      <c r="AH238" s="196"/>
      <c r="AI238" s="196"/>
      <c r="AJ238" s="178"/>
      <c r="AK238" s="178"/>
      <c r="AL238" s="178"/>
      <c r="AM238" s="178"/>
      <c r="AN238" s="178"/>
      <c r="AO238" s="178"/>
      <c r="AP238" s="178"/>
      <c r="AQ238" s="178"/>
      <c r="AR238" s="178"/>
      <c r="AS238" s="178"/>
      <c r="AT238" s="178"/>
      <c r="AU238" s="178"/>
      <c r="AV238" s="178"/>
      <c r="AW238" s="178"/>
      <c r="AX238" s="178"/>
      <c r="AY238" s="178"/>
      <c r="AZ238" s="178"/>
      <c r="BA238" s="178"/>
      <c r="BB238" s="178"/>
      <c r="BC238" s="178"/>
      <c r="BD238" s="178"/>
      <c r="BE238" s="178"/>
      <c r="BF238" s="178"/>
      <c r="BG238" s="178"/>
      <c r="BH238" s="178"/>
      <c r="BI238" s="178"/>
      <c r="BJ238" s="178"/>
      <c r="BK238" s="178"/>
      <c r="BL238" s="178"/>
      <c r="BM238" s="178"/>
      <c r="BN238" s="178"/>
      <c r="BO238" s="178"/>
      <c r="BP238" s="178"/>
      <c r="BQ238" s="178"/>
      <c r="BR238" s="178"/>
      <c r="BS238" s="178"/>
      <c r="BT238" s="178"/>
      <c r="BU238" s="178"/>
      <c r="BV238" s="178"/>
      <c r="BW238" s="178"/>
      <c r="BX238" s="178"/>
      <c r="BY238" s="178"/>
      <c r="BZ238" s="178"/>
      <c r="CA238" s="178"/>
    </row>
    <row r="239" spans="1:79" x14ac:dyDescent="0.25">
      <c r="A239" s="289"/>
      <c r="C239" s="178"/>
      <c r="D239" s="178"/>
      <c r="E239" s="196"/>
      <c r="F239" s="196"/>
      <c r="G239" s="196"/>
      <c r="H239" s="195"/>
      <c r="I239" s="196"/>
      <c r="J239" s="196"/>
      <c r="K239" s="196"/>
      <c r="L239" s="196"/>
      <c r="M239" s="196"/>
      <c r="N239" s="196"/>
      <c r="O239" s="195"/>
      <c r="P239" s="196"/>
      <c r="Q239" s="196"/>
      <c r="R239" s="196"/>
      <c r="S239" s="196"/>
      <c r="T239" s="196"/>
      <c r="U239" s="196"/>
      <c r="V239" s="195"/>
      <c r="W239" s="196"/>
      <c r="X239" s="196"/>
      <c r="Y239" s="196"/>
      <c r="Z239" s="196"/>
      <c r="AA239" s="196"/>
      <c r="AB239" s="196"/>
      <c r="AC239" s="195"/>
      <c r="AD239" s="196"/>
      <c r="AE239" s="196"/>
      <c r="AF239" s="196"/>
      <c r="AG239" s="196"/>
      <c r="AH239" s="196"/>
      <c r="AI239" s="196"/>
      <c r="AJ239" s="178"/>
      <c r="AK239" s="178"/>
      <c r="AL239" s="178"/>
      <c r="AM239" s="178"/>
      <c r="AN239" s="178"/>
      <c r="AO239" s="178"/>
      <c r="AP239" s="178"/>
      <c r="AQ239" s="178"/>
      <c r="AR239" s="178"/>
      <c r="AS239" s="178"/>
      <c r="AT239" s="178"/>
      <c r="AU239" s="178"/>
      <c r="AV239" s="178"/>
      <c r="AW239" s="178"/>
      <c r="AX239" s="178"/>
      <c r="AY239" s="178"/>
      <c r="AZ239" s="178"/>
      <c r="BA239" s="178"/>
      <c r="BB239" s="178"/>
      <c r="BC239" s="178"/>
      <c r="BD239" s="178"/>
      <c r="BE239" s="178"/>
      <c r="BF239" s="178"/>
      <c r="BG239" s="178"/>
      <c r="BH239" s="178"/>
      <c r="BI239" s="178"/>
      <c r="BJ239" s="178"/>
      <c r="BK239" s="178"/>
      <c r="BL239" s="178"/>
      <c r="BM239" s="178"/>
      <c r="BN239" s="178"/>
      <c r="BO239" s="178"/>
      <c r="BP239" s="178"/>
      <c r="BQ239" s="178"/>
      <c r="BR239" s="178"/>
      <c r="BS239" s="178"/>
      <c r="BT239" s="178"/>
      <c r="BU239" s="178"/>
      <c r="BV239" s="178"/>
      <c r="BW239" s="178"/>
      <c r="BX239" s="178"/>
      <c r="BY239" s="178"/>
      <c r="BZ239" s="178"/>
      <c r="CA239" s="178"/>
    </row>
    <row r="240" spans="1:79" x14ac:dyDescent="0.25">
      <c r="A240" s="289"/>
      <c r="C240" s="178"/>
      <c r="D240" s="178"/>
      <c r="E240" s="196"/>
      <c r="F240" s="196"/>
      <c r="G240" s="196"/>
      <c r="H240" s="195"/>
      <c r="I240" s="196"/>
      <c r="J240" s="196"/>
      <c r="K240" s="196"/>
      <c r="L240" s="196"/>
      <c r="M240" s="196"/>
      <c r="N240" s="196"/>
      <c r="O240" s="195"/>
      <c r="P240" s="196"/>
      <c r="Q240" s="196"/>
      <c r="R240" s="196"/>
      <c r="S240" s="196"/>
      <c r="T240" s="196"/>
      <c r="U240" s="196"/>
      <c r="V240" s="195"/>
      <c r="W240" s="196"/>
      <c r="X240" s="196"/>
      <c r="Y240" s="196"/>
      <c r="Z240" s="196"/>
      <c r="AA240" s="196"/>
      <c r="AB240" s="196"/>
      <c r="AC240" s="195"/>
      <c r="AD240" s="196"/>
      <c r="AE240" s="196"/>
      <c r="AF240" s="196"/>
      <c r="AG240" s="196"/>
      <c r="AH240" s="196"/>
      <c r="AI240" s="196"/>
      <c r="AJ240" s="178"/>
      <c r="AK240" s="178"/>
      <c r="AL240" s="178"/>
      <c r="AM240" s="178"/>
      <c r="AN240" s="178"/>
      <c r="AO240" s="178"/>
      <c r="AP240" s="178"/>
      <c r="AQ240" s="178"/>
      <c r="AR240" s="178"/>
      <c r="AS240" s="178"/>
      <c r="AT240" s="178"/>
      <c r="AU240" s="178"/>
      <c r="AV240" s="178"/>
      <c r="AW240" s="178"/>
      <c r="AX240" s="178"/>
      <c r="AY240" s="178"/>
      <c r="AZ240" s="178"/>
      <c r="BA240" s="178"/>
      <c r="BB240" s="178"/>
      <c r="BC240" s="178"/>
      <c r="BD240" s="178"/>
      <c r="BE240" s="178"/>
      <c r="BF240" s="178"/>
      <c r="BG240" s="178"/>
      <c r="BH240" s="178"/>
      <c r="BI240" s="178"/>
      <c r="BJ240" s="178"/>
      <c r="BK240" s="178"/>
      <c r="BL240" s="178"/>
      <c r="BM240" s="178"/>
      <c r="BN240" s="178"/>
      <c r="BO240" s="178"/>
      <c r="BP240" s="178"/>
      <c r="BQ240" s="178"/>
      <c r="BR240" s="178"/>
      <c r="BS240" s="178"/>
      <c r="BT240" s="178"/>
      <c r="BU240" s="178"/>
      <c r="BV240" s="178"/>
      <c r="BW240" s="178"/>
      <c r="BX240" s="178"/>
      <c r="BY240" s="178"/>
      <c r="BZ240" s="178"/>
      <c r="CA240" s="178"/>
    </row>
    <row r="241" spans="1:79" x14ac:dyDescent="0.25">
      <c r="A241" s="289"/>
      <c r="C241" s="178"/>
      <c r="D241" s="178"/>
      <c r="E241" s="196"/>
      <c r="F241" s="196"/>
      <c r="G241" s="196"/>
      <c r="H241" s="195"/>
      <c r="I241" s="196"/>
      <c r="J241" s="196"/>
      <c r="K241" s="196"/>
      <c r="L241" s="196"/>
      <c r="M241" s="196"/>
      <c r="N241" s="196"/>
      <c r="O241" s="195"/>
      <c r="P241" s="196"/>
      <c r="Q241" s="196"/>
      <c r="R241" s="196"/>
      <c r="S241" s="196"/>
      <c r="T241" s="196"/>
      <c r="U241" s="196"/>
      <c r="V241" s="195"/>
      <c r="W241" s="196"/>
      <c r="X241" s="196"/>
      <c r="Y241" s="196"/>
      <c r="Z241" s="196"/>
      <c r="AA241" s="196"/>
      <c r="AB241" s="196"/>
      <c r="AC241" s="195"/>
      <c r="AD241" s="196"/>
      <c r="AE241" s="196"/>
      <c r="AF241" s="196"/>
      <c r="AG241" s="196"/>
      <c r="AH241" s="196"/>
      <c r="AI241" s="196"/>
      <c r="AJ241" s="178"/>
      <c r="AK241" s="178"/>
      <c r="AL241" s="178"/>
      <c r="AM241" s="178"/>
      <c r="AN241" s="178"/>
      <c r="AO241" s="178"/>
      <c r="AP241" s="178"/>
      <c r="AQ241" s="178"/>
      <c r="AR241" s="178"/>
      <c r="AS241" s="178"/>
      <c r="AT241" s="178"/>
      <c r="AU241" s="178"/>
      <c r="AV241" s="178"/>
      <c r="AW241" s="178"/>
      <c r="AX241" s="178"/>
      <c r="AY241" s="178"/>
      <c r="AZ241" s="178"/>
      <c r="BA241" s="178"/>
      <c r="BB241" s="178"/>
      <c r="BC241" s="178"/>
      <c r="BD241" s="178"/>
      <c r="BE241" s="178"/>
      <c r="BF241" s="178"/>
      <c r="BG241" s="178"/>
      <c r="BH241" s="178"/>
      <c r="BI241" s="178"/>
      <c r="BJ241" s="178"/>
      <c r="BK241" s="178"/>
      <c r="BL241" s="178"/>
      <c r="BM241" s="178"/>
      <c r="BN241" s="178"/>
      <c r="BO241" s="178"/>
      <c r="BP241" s="178"/>
      <c r="BQ241" s="178"/>
      <c r="BR241" s="178"/>
      <c r="BS241" s="178"/>
      <c r="BT241" s="178"/>
      <c r="BU241" s="178"/>
      <c r="BV241" s="178"/>
      <c r="BW241" s="178"/>
      <c r="BX241" s="178"/>
      <c r="BY241" s="178"/>
      <c r="BZ241" s="178"/>
      <c r="CA241" s="178"/>
    </row>
    <row r="242" spans="1:79" x14ac:dyDescent="0.25">
      <c r="A242" s="289"/>
      <c r="C242" s="178"/>
      <c r="D242" s="178"/>
      <c r="E242" s="196"/>
      <c r="F242" s="196"/>
      <c r="G242" s="196"/>
      <c r="H242" s="195"/>
      <c r="I242" s="196"/>
      <c r="J242" s="196"/>
      <c r="K242" s="196"/>
      <c r="L242" s="196"/>
      <c r="M242" s="196"/>
      <c r="N242" s="196"/>
      <c r="O242" s="195"/>
      <c r="P242" s="196"/>
      <c r="Q242" s="196"/>
      <c r="R242" s="196"/>
      <c r="S242" s="196"/>
      <c r="T242" s="196"/>
      <c r="U242" s="196"/>
      <c r="V242" s="195"/>
      <c r="W242" s="196"/>
      <c r="X242" s="196"/>
      <c r="Y242" s="196"/>
      <c r="Z242" s="196"/>
      <c r="AA242" s="196"/>
      <c r="AB242" s="196"/>
      <c r="AC242" s="195"/>
      <c r="AD242" s="196"/>
      <c r="AE242" s="196"/>
      <c r="AF242" s="196"/>
      <c r="AG242" s="196"/>
      <c r="AH242" s="196"/>
      <c r="AI242" s="196"/>
      <c r="AJ242" s="178"/>
      <c r="AK242" s="178"/>
      <c r="AL242" s="178"/>
      <c r="AM242" s="178"/>
      <c r="AN242" s="178"/>
      <c r="AO242" s="178"/>
      <c r="AP242" s="178"/>
      <c r="AQ242" s="178"/>
      <c r="AR242" s="178"/>
      <c r="AS242" s="178"/>
      <c r="AT242" s="178"/>
      <c r="AU242" s="178"/>
      <c r="AV242" s="178"/>
      <c r="AW242" s="178"/>
      <c r="AX242" s="178"/>
      <c r="AY242" s="178"/>
      <c r="AZ242" s="178"/>
      <c r="BA242" s="178"/>
      <c r="BB242" s="178"/>
      <c r="BC242" s="178"/>
      <c r="BD242" s="178"/>
      <c r="BE242" s="178"/>
      <c r="BF242" s="178"/>
      <c r="BG242" s="178"/>
      <c r="BH242" s="178"/>
      <c r="BI242" s="178"/>
      <c r="BJ242" s="178"/>
      <c r="BK242" s="178"/>
      <c r="BL242" s="178"/>
      <c r="BM242" s="178"/>
      <c r="BN242" s="178"/>
      <c r="BO242" s="178"/>
      <c r="BP242" s="178"/>
      <c r="BQ242" s="178"/>
      <c r="BR242" s="178"/>
      <c r="BS242" s="178"/>
      <c r="BT242" s="178"/>
      <c r="BU242" s="178"/>
      <c r="BV242" s="178"/>
      <c r="BW242" s="178"/>
      <c r="BX242" s="178"/>
      <c r="BY242" s="178"/>
      <c r="BZ242" s="178"/>
      <c r="CA242" s="178"/>
    </row>
    <row r="243" spans="1:79" x14ac:dyDescent="0.25">
      <c r="A243" s="289"/>
      <c r="C243" s="178"/>
      <c r="D243" s="178"/>
      <c r="E243" s="196"/>
      <c r="F243" s="196"/>
      <c r="G243" s="196"/>
      <c r="H243" s="195"/>
      <c r="I243" s="196"/>
      <c r="J243" s="196"/>
      <c r="K243" s="196"/>
      <c r="L243" s="196"/>
      <c r="M243" s="196"/>
      <c r="N243" s="196"/>
      <c r="O243" s="195"/>
      <c r="P243" s="196"/>
      <c r="Q243" s="196"/>
      <c r="R243" s="196"/>
      <c r="S243" s="196"/>
      <c r="T243" s="196"/>
      <c r="U243" s="196"/>
      <c r="V243" s="195"/>
      <c r="W243" s="196"/>
      <c r="X243" s="196"/>
      <c r="Y243" s="196"/>
      <c r="Z243" s="196"/>
      <c r="AA243" s="196"/>
      <c r="AB243" s="196"/>
      <c r="AC243" s="195"/>
      <c r="AD243" s="196"/>
      <c r="AE243" s="196"/>
      <c r="AF243" s="196"/>
      <c r="AG243" s="196"/>
      <c r="AH243" s="196"/>
      <c r="AI243" s="196"/>
      <c r="AJ243" s="178"/>
      <c r="AK243" s="178"/>
      <c r="AL243" s="178"/>
      <c r="AM243" s="178"/>
      <c r="AN243" s="178"/>
      <c r="AO243" s="178"/>
      <c r="AP243" s="178"/>
      <c r="AQ243" s="178"/>
      <c r="AR243" s="178"/>
      <c r="AS243" s="178"/>
      <c r="AT243" s="178"/>
      <c r="AU243" s="178"/>
      <c r="AV243" s="178"/>
      <c r="AW243" s="178"/>
      <c r="AX243" s="178"/>
      <c r="AY243" s="178"/>
      <c r="AZ243" s="178"/>
      <c r="BA243" s="178"/>
      <c r="BB243" s="178"/>
      <c r="BC243" s="178"/>
      <c r="BD243" s="178"/>
      <c r="BE243" s="178"/>
      <c r="BF243" s="178"/>
      <c r="BG243" s="178"/>
      <c r="BH243" s="178"/>
      <c r="BI243" s="178"/>
      <c r="BJ243" s="178"/>
      <c r="BK243" s="178"/>
      <c r="BL243" s="178"/>
      <c r="BM243" s="178"/>
      <c r="BN243" s="178"/>
      <c r="BO243" s="178"/>
      <c r="BP243" s="178"/>
      <c r="BQ243" s="178"/>
      <c r="BR243" s="178"/>
      <c r="BS243" s="178"/>
      <c r="BT243" s="178"/>
      <c r="BU243" s="178"/>
      <c r="BV243" s="178"/>
      <c r="BW243" s="178"/>
      <c r="BX243" s="178"/>
      <c r="BY243" s="178"/>
      <c r="BZ243" s="178"/>
      <c r="CA243" s="178"/>
    </row>
    <row r="244" spans="1:79" x14ac:dyDescent="0.25">
      <c r="A244" s="289"/>
      <c r="C244" s="178"/>
      <c r="D244" s="178"/>
      <c r="E244" s="196"/>
      <c r="F244" s="196"/>
      <c r="G244" s="196"/>
      <c r="H244" s="195"/>
      <c r="I244" s="196"/>
      <c r="J244" s="196"/>
      <c r="K244" s="196"/>
      <c r="L244" s="196"/>
      <c r="M244" s="196"/>
      <c r="N244" s="196"/>
      <c r="O244" s="195"/>
      <c r="P244" s="196"/>
      <c r="Q244" s="196"/>
      <c r="R244" s="196"/>
      <c r="S244" s="196"/>
      <c r="T244" s="196"/>
      <c r="U244" s="196"/>
      <c r="V244" s="195"/>
      <c r="W244" s="196"/>
      <c r="X244" s="196"/>
      <c r="Y244" s="196"/>
      <c r="Z244" s="196"/>
      <c r="AA244" s="196"/>
      <c r="AB244" s="196"/>
      <c r="AC244" s="195"/>
      <c r="AD244" s="196"/>
      <c r="AE244" s="196"/>
      <c r="AF244" s="196"/>
      <c r="AG244" s="196"/>
      <c r="AH244" s="196"/>
      <c r="AI244" s="196"/>
      <c r="AJ244" s="178"/>
      <c r="AK244" s="178"/>
      <c r="AL244" s="178"/>
      <c r="AM244" s="178"/>
      <c r="AN244" s="178"/>
      <c r="AO244" s="178"/>
      <c r="AP244" s="178"/>
      <c r="AQ244" s="178"/>
      <c r="AR244" s="178"/>
      <c r="AS244" s="178"/>
      <c r="AT244" s="178"/>
      <c r="AU244" s="178"/>
      <c r="AV244" s="178"/>
      <c r="AW244" s="178"/>
      <c r="AX244" s="178"/>
      <c r="AY244" s="178"/>
      <c r="AZ244" s="178"/>
      <c r="BA244" s="178"/>
      <c r="BB244" s="178"/>
      <c r="BC244" s="178"/>
      <c r="BD244" s="178"/>
      <c r="BE244" s="178"/>
      <c r="BF244" s="178"/>
      <c r="BG244" s="178"/>
      <c r="BH244" s="178"/>
      <c r="BI244" s="178"/>
      <c r="BJ244" s="178"/>
      <c r="BK244" s="178"/>
      <c r="BL244" s="178"/>
      <c r="BM244" s="178"/>
      <c r="BN244" s="178"/>
      <c r="BO244" s="178"/>
      <c r="BP244" s="178"/>
      <c r="BQ244" s="178"/>
      <c r="BR244" s="178"/>
      <c r="BS244" s="178"/>
      <c r="BT244" s="178"/>
      <c r="BU244" s="178"/>
      <c r="BV244" s="178"/>
      <c r="BW244" s="178"/>
      <c r="BX244" s="178"/>
      <c r="BY244" s="178"/>
      <c r="BZ244" s="178"/>
      <c r="CA244" s="178"/>
    </row>
    <row r="245" spans="1:79" x14ac:dyDescent="0.25">
      <c r="A245" s="289"/>
      <c r="C245" s="178"/>
      <c r="D245" s="178"/>
      <c r="E245" s="196"/>
      <c r="F245" s="196"/>
      <c r="G245" s="196"/>
      <c r="H245" s="195"/>
      <c r="I245" s="196"/>
      <c r="J245" s="196"/>
      <c r="K245" s="196"/>
      <c r="L245" s="196"/>
      <c r="M245" s="196"/>
      <c r="N245" s="196"/>
      <c r="O245" s="195"/>
      <c r="P245" s="196"/>
      <c r="Q245" s="196"/>
      <c r="R245" s="196"/>
      <c r="S245" s="196"/>
      <c r="T245" s="196"/>
      <c r="U245" s="196"/>
      <c r="V245" s="195"/>
      <c r="W245" s="196"/>
      <c r="X245" s="196"/>
      <c r="Y245" s="196"/>
      <c r="Z245" s="196"/>
      <c r="AA245" s="196"/>
      <c r="AB245" s="196"/>
      <c r="AC245" s="195"/>
      <c r="AD245" s="196"/>
      <c r="AE245" s="196"/>
      <c r="AF245" s="196"/>
      <c r="AG245" s="196"/>
      <c r="AH245" s="196"/>
      <c r="AI245" s="196"/>
      <c r="AJ245" s="178"/>
      <c r="AK245" s="178"/>
      <c r="AL245" s="178"/>
      <c r="AM245" s="178"/>
      <c r="AN245" s="178"/>
      <c r="AO245" s="178"/>
      <c r="AP245" s="178"/>
      <c r="AQ245" s="178"/>
      <c r="AR245" s="178"/>
      <c r="AS245" s="178"/>
      <c r="AT245" s="178"/>
      <c r="AU245" s="178"/>
      <c r="AV245" s="178"/>
      <c r="AW245" s="178"/>
      <c r="AX245" s="178"/>
      <c r="AY245" s="178"/>
      <c r="AZ245" s="178"/>
      <c r="BA245" s="178"/>
      <c r="BB245" s="178"/>
      <c r="BC245" s="178"/>
      <c r="BD245" s="178"/>
      <c r="BE245" s="178"/>
      <c r="BF245" s="178"/>
      <c r="BG245" s="178"/>
      <c r="BH245" s="178"/>
      <c r="BI245" s="178"/>
      <c r="BJ245" s="178"/>
      <c r="BK245" s="178"/>
      <c r="BL245" s="178"/>
      <c r="BM245" s="178"/>
      <c r="BN245" s="178"/>
      <c r="BO245" s="178"/>
      <c r="BP245" s="178"/>
      <c r="BQ245" s="178"/>
      <c r="BR245" s="178"/>
      <c r="BS245" s="178"/>
      <c r="BT245" s="178"/>
      <c r="BU245" s="178"/>
      <c r="BV245" s="178"/>
      <c r="BW245" s="178"/>
      <c r="BX245" s="178"/>
      <c r="BY245" s="178"/>
      <c r="BZ245" s="178"/>
      <c r="CA245" s="178"/>
    </row>
    <row r="246" spans="1:79" x14ac:dyDescent="0.25">
      <c r="A246" s="289"/>
      <c r="C246" s="178"/>
      <c r="D246" s="178"/>
      <c r="E246" s="196"/>
      <c r="F246" s="196"/>
      <c r="G246" s="196"/>
      <c r="H246" s="195"/>
      <c r="I246" s="196"/>
      <c r="J246" s="196"/>
      <c r="K246" s="196"/>
      <c r="L246" s="196"/>
      <c r="M246" s="196"/>
      <c r="N246" s="196"/>
      <c r="O246" s="195"/>
      <c r="P246" s="196"/>
      <c r="Q246" s="196"/>
      <c r="R246" s="196"/>
      <c r="S246" s="196"/>
      <c r="T246" s="196"/>
      <c r="U246" s="196"/>
      <c r="V246" s="195"/>
      <c r="W246" s="196"/>
      <c r="X246" s="196"/>
      <c r="Y246" s="196"/>
      <c r="Z246" s="196"/>
      <c r="AA246" s="196"/>
      <c r="AB246" s="196"/>
      <c r="AC246" s="195"/>
      <c r="AD246" s="196"/>
      <c r="AE246" s="196"/>
      <c r="AF246" s="196"/>
      <c r="AG246" s="196"/>
      <c r="AH246" s="196"/>
      <c r="AI246" s="196"/>
      <c r="AJ246" s="178"/>
      <c r="AK246" s="178"/>
      <c r="AL246" s="178"/>
      <c r="AM246" s="178"/>
      <c r="AN246" s="178"/>
      <c r="AO246" s="178"/>
      <c r="AP246" s="178"/>
      <c r="AQ246" s="178"/>
      <c r="AR246" s="178"/>
      <c r="AS246" s="178"/>
      <c r="AT246" s="178"/>
      <c r="AU246" s="178"/>
      <c r="AV246" s="178"/>
      <c r="AW246" s="178"/>
      <c r="AX246" s="178"/>
      <c r="AY246" s="178"/>
      <c r="AZ246" s="178"/>
      <c r="BA246" s="178"/>
      <c r="BB246" s="178"/>
      <c r="BC246" s="178"/>
      <c r="BD246" s="178"/>
      <c r="BE246" s="178"/>
      <c r="BF246" s="178"/>
      <c r="BG246" s="178"/>
      <c r="BH246" s="178"/>
      <c r="BI246" s="178"/>
      <c r="BJ246" s="178"/>
      <c r="BK246" s="178"/>
      <c r="BL246" s="178"/>
      <c r="BM246" s="178"/>
      <c r="BN246" s="178"/>
      <c r="BO246" s="178"/>
      <c r="BP246" s="178"/>
      <c r="BQ246" s="178"/>
      <c r="BR246" s="178"/>
      <c r="BS246" s="178"/>
      <c r="BT246" s="178"/>
      <c r="BU246" s="178"/>
      <c r="BV246" s="178"/>
      <c r="BW246" s="178"/>
      <c r="BX246" s="178"/>
      <c r="BY246" s="178"/>
      <c r="BZ246" s="178"/>
      <c r="CA246" s="178"/>
    </row>
    <row r="247" spans="1:79" x14ac:dyDescent="0.25">
      <c r="A247" s="289"/>
      <c r="C247" s="178"/>
      <c r="D247" s="178"/>
      <c r="E247" s="196"/>
      <c r="F247" s="196"/>
      <c r="G247" s="196"/>
      <c r="H247" s="195"/>
      <c r="I247" s="196"/>
      <c r="J247" s="196"/>
      <c r="K247" s="196"/>
      <c r="L247" s="196"/>
      <c r="M247" s="196"/>
      <c r="N247" s="196"/>
      <c r="O247" s="195"/>
      <c r="P247" s="196"/>
      <c r="Q247" s="196"/>
      <c r="R247" s="196"/>
      <c r="S247" s="196"/>
      <c r="T247" s="196"/>
      <c r="U247" s="196"/>
      <c r="V247" s="195"/>
      <c r="W247" s="196"/>
      <c r="X247" s="196"/>
      <c r="Y247" s="196"/>
      <c r="Z247" s="196"/>
      <c r="AA247" s="196"/>
      <c r="AB247" s="196"/>
      <c r="AC247" s="195"/>
      <c r="AD247" s="196"/>
      <c r="AE247" s="196"/>
      <c r="AF247" s="196"/>
      <c r="AG247" s="196"/>
      <c r="AH247" s="196"/>
      <c r="AI247" s="196"/>
      <c r="AJ247" s="178"/>
      <c r="AK247" s="178"/>
      <c r="AL247" s="178"/>
      <c r="AM247" s="178"/>
      <c r="AN247" s="178"/>
      <c r="AO247" s="178"/>
      <c r="AP247" s="178"/>
      <c r="AQ247" s="178"/>
      <c r="AR247" s="178"/>
      <c r="AS247" s="178"/>
      <c r="AT247" s="178"/>
      <c r="AU247" s="178"/>
      <c r="AV247" s="178"/>
      <c r="AW247" s="178"/>
      <c r="AX247" s="178"/>
      <c r="AY247" s="178"/>
      <c r="AZ247" s="178"/>
      <c r="BA247" s="178"/>
      <c r="BB247" s="178"/>
      <c r="BC247" s="178"/>
      <c r="BD247" s="178"/>
      <c r="BE247" s="178"/>
      <c r="BF247" s="178"/>
      <c r="BG247" s="178"/>
      <c r="BH247" s="178"/>
      <c r="BI247" s="178"/>
      <c r="BJ247" s="178"/>
      <c r="BK247" s="178"/>
      <c r="BL247" s="178"/>
      <c r="BM247" s="178"/>
      <c r="BN247" s="178"/>
      <c r="BO247" s="178"/>
      <c r="BP247" s="178"/>
      <c r="BQ247" s="178"/>
      <c r="BR247" s="178"/>
      <c r="BS247" s="178"/>
      <c r="BT247" s="178"/>
      <c r="BU247" s="178"/>
      <c r="BV247" s="178"/>
      <c r="BW247" s="178"/>
      <c r="BX247" s="178"/>
      <c r="BY247" s="178"/>
      <c r="BZ247" s="178"/>
      <c r="CA247" s="178"/>
    </row>
    <row r="248" spans="1:79" x14ac:dyDescent="0.25">
      <c r="A248" s="289"/>
      <c r="C248" s="178"/>
      <c r="D248" s="178"/>
      <c r="E248" s="196"/>
      <c r="F248" s="196"/>
      <c r="G248" s="196"/>
      <c r="H248" s="195"/>
      <c r="I248" s="196"/>
      <c r="J248" s="196"/>
      <c r="K248" s="196"/>
      <c r="L248" s="196"/>
      <c r="M248" s="196"/>
      <c r="N248" s="196"/>
      <c r="O248" s="195"/>
      <c r="P248" s="196"/>
      <c r="Q248" s="196"/>
      <c r="R248" s="196"/>
      <c r="S248" s="196"/>
      <c r="T248" s="196"/>
      <c r="U248" s="196"/>
      <c r="V248" s="195"/>
      <c r="W248" s="196"/>
      <c r="X248" s="196"/>
      <c r="Y248" s="196"/>
      <c r="Z248" s="196"/>
      <c r="AA248" s="196"/>
      <c r="AB248" s="196"/>
      <c r="AC248" s="195"/>
      <c r="AD248" s="196"/>
      <c r="AE248" s="196"/>
      <c r="AF248" s="196"/>
      <c r="AG248" s="196"/>
      <c r="AH248" s="196"/>
      <c r="AI248" s="196"/>
      <c r="AJ248" s="178"/>
      <c r="AK248" s="178"/>
      <c r="AL248" s="178"/>
      <c r="AM248" s="178"/>
      <c r="AN248" s="178"/>
      <c r="AO248" s="178"/>
      <c r="AP248" s="178"/>
      <c r="AQ248" s="178"/>
      <c r="AR248" s="178"/>
      <c r="AS248" s="178"/>
      <c r="AT248" s="178"/>
      <c r="AU248" s="178"/>
      <c r="AV248" s="178"/>
      <c r="AW248" s="178"/>
      <c r="AX248" s="178"/>
      <c r="AY248" s="178"/>
      <c r="AZ248" s="178"/>
      <c r="BA248" s="178"/>
      <c r="BB248" s="178"/>
      <c r="BC248" s="178"/>
      <c r="BD248" s="178"/>
      <c r="BE248" s="178"/>
      <c r="BF248" s="178"/>
      <c r="BG248" s="178"/>
      <c r="BH248" s="178"/>
      <c r="BI248" s="178"/>
      <c r="BJ248" s="178"/>
      <c r="BK248" s="178"/>
      <c r="BL248" s="178"/>
      <c r="BM248" s="178"/>
      <c r="BN248" s="178"/>
      <c r="BO248" s="178"/>
      <c r="BP248" s="178"/>
      <c r="BQ248" s="178"/>
      <c r="BR248" s="178"/>
      <c r="BS248" s="178"/>
      <c r="BT248" s="178"/>
      <c r="BU248" s="178"/>
      <c r="BV248" s="178"/>
      <c r="BW248" s="178"/>
      <c r="BX248" s="178"/>
      <c r="BY248" s="178"/>
      <c r="BZ248" s="178"/>
      <c r="CA248" s="178"/>
    </row>
    <row r="249" spans="1:79" x14ac:dyDescent="0.25">
      <c r="A249" s="289"/>
      <c r="C249" s="178"/>
      <c r="D249" s="178"/>
      <c r="E249" s="196"/>
      <c r="F249" s="196"/>
      <c r="G249" s="196"/>
      <c r="H249" s="195"/>
      <c r="I249" s="196"/>
      <c r="J249" s="196"/>
      <c r="K249" s="196"/>
      <c r="L249" s="196"/>
      <c r="M249" s="196"/>
      <c r="N249" s="196"/>
      <c r="O249" s="195"/>
      <c r="P249" s="196"/>
      <c r="Q249" s="196"/>
      <c r="R249" s="196"/>
      <c r="S249" s="196"/>
      <c r="T249" s="196"/>
      <c r="U249" s="196"/>
      <c r="V249" s="195"/>
      <c r="W249" s="196"/>
      <c r="X249" s="196"/>
      <c r="Y249" s="196"/>
      <c r="Z249" s="196"/>
      <c r="AA249" s="196"/>
      <c r="AB249" s="196"/>
      <c r="AC249" s="195"/>
      <c r="AD249" s="196"/>
      <c r="AE249" s="196"/>
      <c r="AF249" s="196"/>
      <c r="AG249" s="196"/>
      <c r="AH249" s="196"/>
      <c r="AI249" s="196"/>
      <c r="AJ249" s="178"/>
      <c r="AK249" s="178"/>
      <c r="AL249" s="178"/>
      <c r="AM249" s="178"/>
      <c r="AN249" s="178"/>
      <c r="AO249" s="178"/>
      <c r="AP249" s="178"/>
      <c r="AQ249" s="178"/>
      <c r="AR249" s="178"/>
      <c r="AS249" s="178"/>
      <c r="AT249" s="178"/>
      <c r="AU249" s="178"/>
      <c r="AV249" s="178"/>
      <c r="AW249" s="178"/>
      <c r="AX249" s="178"/>
      <c r="AY249" s="178"/>
      <c r="AZ249" s="178"/>
      <c r="BA249" s="178"/>
      <c r="BB249" s="178"/>
      <c r="BC249" s="178"/>
      <c r="BD249" s="178"/>
      <c r="BE249" s="178"/>
      <c r="BF249" s="178"/>
      <c r="BG249" s="178"/>
      <c r="BH249" s="178"/>
      <c r="BI249" s="178"/>
      <c r="BJ249" s="178"/>
      <c r="BK249" s="178"/>
      <c r="BL249" s="178"/>
      <c r="BM249" s="178"/>
      <c r="BN249" s="178"/>
      <c r="BO249" s="178"/>
      <c r="BP249" s="178"/>
      <c r="BQ249" s="178"/>
      <c r="BR249" s="178"/>
      <c r="BS249" s="178"/>
      <c r="BT249" s="178"/>
      <c r="BU249" s="178"/>
      <c r="BV249" s="178"/>
      <c r="BW249" s="178"/>
      <c r="BX249" s="178"/>
      <c r="BY249" s="178"/>
      <c r="BZ249" s="178"/>
      <c r="CA249" s="178"/>
    </row>
    <row r="250" spans="1:79" x14ac:dyDescent="0.25">
      <c r="A250" s="289"/>
      <c r="C250" s="178"/>
      <c r="D250" s="178"/>
      <c r="E250" s="196"/>
      <c r="F250" s="196"/>
      <c r="G250" s="196"/>
      <c r="H250" s="195"/>
      <c r="I250" s="196"/>
      <c r="J250" s="196"/>
      <c r="K250" s="196"/>
      <c r="L250" s="196"/>
      <c r="M250" s="196"/>
      <c r="N250" s="196"/>
      <c r="O250" s="195"/>
      <c r="P250" s="196"/>
      <c r="Q250" s="196"/>
      <c r="R250" s="196"/>
      <c r="S250" s="196"/>
      <c r="T250" s="196"/>
      <c r="U250" s="196"/>
      <c r="V250" s="195"/>
      <c r="W250" s="196"/>
      <c r="X250" s="196"/>
      <c r="Y250" s="196"/>
      <c r="Z250" s="196"/>
      <c r="AA250" s="196"/>
      <c r="AB250" s="196"/>
      <c r="AC250" s="195"/>
      <c r="AD250" s="196"/>
      <c r="AE250" s="196"/>
      <c r="AF250" s="196"/>
      <c r="AG250" s="196"/>
      <c r="AH250" s="196"/>
      <c r="AI250" s="196"/>
      <c r="AJ250" s="178"/>
      <c r="AK250" s="178"/>
      <c r="AL250" s="178"/>
      <c r="AM250" s="178"/>
      <c r="AN250" s="178"/>
      <c r="AO250" s="178"/>
      <c r="AP250" s="178"/>
      <c r="AQ250" s="178"/>
      <c r="AR250" s="178"/>
      <c r="AS250" s="178"/>
      <c r="AT250" s="178"/>
      <c r="AU250" s="178"/>
      <c r="AV250" s="178"/>
      <c r="AW250" s="178"/>
      <c r="AX250" s="178"/>
      <c r="AY250" s="178"/>
      <c r="AZ250" s="178"/>
      <c r="BA250" s="178"/>
      <c r="BB250" s="178"/>
      <c r="BC250" s="178"/>
      <c r="BD250" s="178"/>
      <c r="BE250" s="178"/>
      <c r="BF250" s="178"/>
      <c r="BG250" s="178"/>
      <c r="BH250" s="178"/>
      <c r="BI250" s="178"/>
      <c r="BJ250" s="178"/>
      <c r="BK250" s="178"/>
      <c r="BL250" s="178"/>
      <c r="BM250" s="178"/>
      <c r="BN250" s="178"/>
      <c r="BO250" s="178"/>
      <c r="BP250" s="178"/>
      <c r="BQ250" s="178"/>
      <c r="BR250" s="178"/>
      <c r="BS250" s="178"/>
      <c r="BT250" s="178"/>
      <c r="BU250" s="178"/>
      <c r="BV250" s="178"/>
      <c r="BW250" s="178"/>
      <c r="BX250" s="178"/>
      <c r="BY250" s="178"/>
      <c r="BZ250" s="178"/>
      <c r="CA250" s="178"/>
    </row>
    <row r="251" spans="1:79" x14ac:dyDescent="0.25">
      <c r="A251" s="289"/>
      <c r="C251" s="178"/>
      <c r="D251" s="178"/>
      <c r="E251" s="196"/>
      <c r="F251" s="196"/>
      <c r="G251" s="196"/>
      <c r="H251" s="195"/>
      <c r="I251" s="196"/>
      <c r="J251" s="196"/>
      <c r="K251" s="196"/>
      <c r="L251" s="196"/>
      <c r="M251" s="196"/>
      <c r="N251" s="196"/>
      <c r="O251" s="195"/>
      <c r="P251" s="196"/>
      <c r="Q251" s="196"/>
      <c r="R251" s="196"/>
      <c r="S251" s="196"/>
      <c r="T251" s="196"/>
      <c r="U251" s="196"/>
      <c r="V251" s="195"/>
      <c r="W251" s="196"/>
      <c r="X251" s="196"/>
      <c r="Y251" s="196"/>
      <c r="Z251" s="196"/>
      <c r="AA251" s="196"/>
      <c r="AB251" s="196"/>
      <c r="AC251" s="195"/>
      <c r="AD251" s="196"/>
      <c r="AE251" s="196"/>
      <c r="AF251" s="196"/>
      <c r="AG251" s="196"/>
      <c r="AH251" s="196"/>
      <c r="AI251" s="196"/>
      <c r="AJ251" s="178"/>
      <c r="AK251" s="178"/>
      <c r="AL251" s="178"/>
      <c r="AM251" s="178"/>
      <c r="AN251" s="178"/>
      <c r="AO251" s="178"/>
      <c r="AP251" s="178"/>
      <c r="AQ251" s="178"/>
      <c r="AR251" s="178"/>
      <c r="AS251" s="178"/>
      <c r="AT251" s="178"/>
      <c r="AU251" s="178"/>
      <c r="AV251" s="178"/>
      <c r="AW251" s="178"/>
      <c r="AX251" s="178"/>
      <c r="AY251" s="178"/>
      <c r="AZ251" s="178"/>
      <c r="BA251" s="178"/>
      <c r="BB251" s="178"/>
      <c r="BC251" s="178"/>
      <c r="BD251" s="178"/>
      <c r="BE251" s="178"/>
      <c r="BF251" s="178"/>
      <c r="BG251" s="178"/>
      <c r="BH251" s="178"/>
      <c r="BI251" s="178"/>
      <c r="BJ251" s="178"/>
      <c r="BK251" s="178"/>
      <c r="BL251" s="178"/>
      <c r="BM251" s="178"/>
      <c r="BN251" s="178"/>
      <c r="BO251" s="178"/>
      <c r="BP251" s="178"/>
      <c r="BQ251" s="178"/>
      <c r="BR251" s="178"/>
      <c r="BS251" s="178"/>
      <c r="BT251" s="178"/>
      <c r="BU251" s="178"/>
      <c r="BV251" s="178"/>
      <c r="BW251" s="178"/>
      <c r="BX251" s="178"/>
      <c r="BY251" s="178"/>
      <c r="BZ251" s="178"/>
      <c r="CA251" s="178"/>
    </row>
    <row r="252" spans="1:79" x14ac:dyDescent="0.25">
      <c r="A252" s="289"/>
      <c r="C252" s="178"/>
      <c r="D252" s="178"/>
      <c r="E252" s="196"/>
      <c r="F252" s="196"/>
      <c r="G252" s="196"/>
      <c r="H252" s="195"/>
      <c r="I252" s="196"/>
      <c r="J252" s="196"/>
      <c r="K252" s="196"/>
      <c r="L252" s="196"/>
      <c r="M252" s="196"/>
      <c r="N252" s="196"/>
      <c r="O252" s="195"/>
      <c r="P252" s="196"/>
      <c r="Q252" s="196"/>
      <c r="R252" s="196"/>
      <c r="S252" s="196"/>
      <c r="T252" s="196"/>
      <c r="U252" s="196"/>
      <c r="V252" s="195"/>
      <c r="W252" s="196"/>
      <c r="X252" s="196"/>
      <c r="Y252" s="196"/>
      <c r="Z252" s="196"/>
      <c r="AA252" s="196"/>
      <c r="AB252" s="196"/>
      <c r="AC252" s="195"/>
      <c r="AD252" s="196"/>
      <c r="AE252" s="196"/>
      <c r="AF252" s="196"/>
      <c r="AG252" s="196"/>
      <c r="AH252" s="196"/>
      <c r="AI252" s="196"/>
      <c r="AJ252" s="178"/>
      <c r="AK252" s="178"/>
      <c r="AL252" s="178"/>
      <c r="AM252" s="178"/>
      <c r="AN252" s="178"/>
      <c r="AO252" s="178"/>
      <c r="AP252" s="178"/>
      <c r="AQ252" s="178"/>
      <c r="AR252" s="178"/>
      <c r="AS252" s="178"/>
      <c r="AT252" s="178"/>
      <c r="AU252" s="178"/>
      <c r="AV252" s="178"/>
      <c r="AW252" s="178"/>
      <c r="AX252" s="178"/>
      <c r="AY252" s="178"/>
      <c r="AZ252" s="178"/>
      <c r="BA252" s="178"/>
      <c r="BB252" s="178"/>
      <c r="BC252" s="178"/>
      <c r="BD252" s="178"/>
      <c r="BE252" s="178"/>
      <c r="BF252" s="178"/>
      <c r="BG252" s="178"/>
      <c r="BH252" s="178"/>
      <c r="BI252" s="178"/>
      <c r="BJ252" s="178"/>
      <c r="BK252" s="178"/>
      <c r="BL252" s="178"/>
      <c r="BM252" s="178"/>
      <c r="BN252" s="178"/>
      <c r="BO252" s="178"/>
      <c r="BP252" s="178"/>
      <c r="BQ252" s="178"/>
      <c r="BR252" s="178"/>
      <c r="BS252" s="178"/>
      <c r="BT252" s="178"/>
      <c r="BU252" s="178"/>
      <c r="BV252" s="178"/>
      <c r="BW252" s="178"/>
      <c r="BX252" s="178"/>
      <c r="BY252" s="178"/>
      <c r="BZ252" s="178"/>
      <c r="CA252" s="178"/>
    </row>
    <row r="253" spans="1:79" x14ac:dyDescent="0.25">
      <c r="A253" s="289"/>
      <c r="C253" s="178"/>
      <c r="D253" s="178"/>
      <c r="E253" s="196"/>
      <c r="F253" s="196"/>
      <c r="G253" s="196"/>
      <c r="H253" s="195"/>
      <c r="I253" s="196"/>
      <c r="J253" s="196"/>
      <c r="K253" s="196"/>
      <c r="L253" s="196"/>
      <c r="M253" s="196"/>
      <c r="N253" s="196"/>
      <c r="O253" s="195"/>
      <c r="P253" s="196"/>
      <c r="Q253" s="196"/>
      <c r="R253" s="196"/>
      <c r="S253" s="196"/>
      <c r="T253" s="196"/>
      <c r="U253" s="196"/>
      <c r="V253" s="195"/>
      <c r="W253" s="196"/>
      <c r="X253" s="196"/>
      <c r="Y253" s="196"/>
      <c r="Z253" s="196"/>
      <c r="AA253" s="196"/>
      <c r="AB253" s="196"/>
      <c r="AC253" s="195"/>
      <c r="AD253" s="196"/>
      <c r="AE253" s="196"/>
      <c r="AF253" s="196"/>
      <c r="AG253" s="196"/>
      <c r="AH253" s="196"/>
      <c r="AI253" s="196"/>
      <c r="AJ253" s="178"/>
      <c r="AK253" s="178"/>
      <c r="AL253" s="178"/>
      <c r="AM253" s="178"/>
      <c r="AN253" s="178"/>
      <c r="AO253" s="178"/>
      <c r="AP253" s="178"/>
      <c r="AQ253" s="178"/>
      <c r="AR253" s="178"/>
      <c r="AS253" s="178"/>
      <c r="AT253" s="178"/>
      <c r="AU253" s="178"/>
      <c r="AV253" s="178"/>
      <c r="AW253" s="178"/>
      <c r="AX253" s="178"/>
      <c r="AY253" s="178"/>
      <c r="AZ253" s="178"/>
      <c r="BA253" s="178"/>
      <c r="BB253" s="178"/>
      <c r="BC253" s="178"/>
      <c r="BD253" s="178"/>
      <c r="BE253" s="178"/>
      <c r="BF253" s="178"/>
      <c r="BG253" s="178"/>
      <c r="BH253" s="178"/>
      <c r="BI253" s="178"/>
      <c r="BJ253" s="178"/>
      <c r="BK253" s="178"/>
      <c r="BL253" s="178"/>
      <c r="BM253" s="178"/>
      <c r="BN253" s="178"/>
      <c r="BO253" s="178"/>
      <c r="BP253" s="178"/>
      <c r="BQ253" s="178"/>
      <c r="BR253" s="178"/>
      <c r="BS253" s="178"/>
      <c r="BT253" s="178"/>
      <c r="BU253" s="178"/>
      <c r="BV253" s="178"/>
      <c r="BW253" s="178"/>
      <c r="BX253" s="178"/>
      <c r="BY253" s="178"/>
      <c r="BZ253" s="178"/>
      <c r="CA253" s="178"/>
    </row>
    <row r="254" spans="1:79" x14ac:dyDescent="0.25">
      <c r="A254" s="289"/>
      <c r="C254" s="178"/>
      <c r="D254" s="178"/>
      <c r="E254" s="196"/>
      <c r="F254" s="196"/>
      <c r="G254" s="196"/>
      <c r="H254" s="195"/>
      <c r="I254" s="196"/>
      <c r="J254" s="196"/>
      <c r="K254" s="196"/>
      <c r="L254" s="196"/>
      <c r="M254" s="196"/>
      <c r="N254" s="196"/>
      <c r="O254" s="195"/>
      <c r="P254" s="196"/>
      <c r="Q254" s="196"/>
      <c r="R254" s="196"/>
      <c r="S254" s="196"/>
      <c r="T254" s="196"/>
      <c r="U254" s="196"/>
      <c r="V254" s="195"/>
      <c r="W254" s="196"/>
      <c r="X254" s="196"/>
      <c r="Y254" s="196"/>
      <c r="Z254" s="196"/>
      <c r="AA254" s="196"/>
      <c r="AB254" s="196"/>
      <c r="AC254" s="195"/>
      <c r="AD254" s="196"/>
      <c r="AE254" s="196"/>
      <c r="AF254" s="196"/>
      <c r="AG254" s="196"/>
      <c r="AH254" s="196"/>
      <c r="AI254" s="196"/>
      <c r="AJ254" s="178"/>
      <c r="AK254" s="178"/>
      <c r="AL254" s="178"/>
      <c r="AM254" s="178"/>
      <c r="AN254" s="178"/>
      <c r="AO254" s="178"/>
      <c r="AP254" s="178"/>
      <c r="AQ254" s="178"/>
      <c r="AR254" s="178"/>
      <c r="AS254" s="178"/>
      <c r="AT254" s="178"/>
      <c r="AU254" s="178"/>
      <c r="AV254" s="178"/>
      <c r="AW254" s="178"/>
      <c r="AX254" s="178"/>
      <c r="AY254" s="178"/>
      <c r="AZ254" s="178"/>
      <c r="BA254" s="178"/>
      <c r="BB254" s="178"/>
      <c r="BC254" s="178"/>
      <c r="BD254" s="178"/>
      <c r="BE254" s="178"/>
      <c r="BF254" s="178"/>
      <c r="BG254" s="178"/>
      <c r="BH254" s="178"/>
      <c r="BI254" s="178"/>
      <c r="BJ254" s="178"/>
      <c r="BK254" s="178"/>
      <c r="BL254" s="178"/>
      <c r="BM254" s="178"/>
      <c r="BN254" s="178"/>
      <c r="BO254" s="178"/>
      <c r="BP254" s="178"/>
      <c r="BQ254" s="178"/>
      <c r="BR254" s="178"/>
      <c r="BS254" s="178"/>
      <c r="BT254" s="178"/>
      <c r="BU254" s="178"/>
      <c r="BV254" s="178"/>
      <c r="BW254" s="178"/>
      <c r="BX254" s="178"/>
      <c r="BY254" s="178"/>
      <c r="BZ254" s="178"/>
      <c r="CA254" s="178"/>
    </row>
    <row r="255" spans="1:79" x14ac:dyDescent="0.25">
      <c r="A255" s="289"/>
      <c r="C255" s="178"/>
      <c r="D255" s="178"/>
      <c r="E255" s="196"/>
      <c r="F255" s="196"/>
      <c r="G255" s="196"/>
      <c r="H255" s="195"/>
      <c r="I255" s="196"/>
      <c r="J255" s="196"/>
      <c r="K255" s="196"/>
      <c r="L255" s="196"/>
      <c r="M255" s="196"/>
      <c r="N255" s="196"/>
      <c r="O255" s="195"/>
      <c r="P255" s="196"/>
      <c r="Q255" s="196"/>
      <c r="R255" s="196"/>
      <c r="S255" s="196"/>
      <c r="T255" s="196"/>
      <c r="U255" s="196"/>
      <c r="V255" s="195"/>
      <c r="W255" s="196"/>
      <c r="X255" s="196"/>
      <c r="Y255" s="196"/>
      <c r="Z255" s="196"/>
      <c r="AA255" s="196"/>
      <c r="AB255" s="196"/>
      <c r="AC255" s="195"/>
      <c r="AD255" s="196"/>
      <c r="AE255" s="196"/>
      <c r="AF255" s="196"/>
      <c r="AG255" s="196"/>
      <c r="AH255" s="196"/>
      <c r="AI255" s="196"/>
      <c r="AJ255" s="178"/>
      <c r="AK255" s="178"/>
      <c r="AL255" s="178"/>
      <c r="AM255" s="178"/>
      <c r="AN255" s="178"/>
      <c r="AO255" s="178"/>
      <c r="AP255" s="178"/>
      <c r="AQ255" s="178"/>
      <c r="AR255" s="178"/>
      <c r="AS255" s="178"/>
      <c r="AT255" s="178"/>
      <c r="AU255" s="178"/>
      <c r="AV255" s="178"/>
      <c r="AW255" s="178"/>
      <c r="AX255" s="178"/>
      <c r="AY255" s="178"/>
      <c r="AZ255" s="178"/>
      <c r="BA255" s="178"/>
      <c r="BB255" s="178"/>
      <c r="BC255" s="178"/>
      <c r="BD255" s="178"/>
      <c r="BE255" s="178"/>
      <c r="BF255" s="178"/>
      <c r="BG255" s="178"/>
      <c r="BH255" s="178"/>
      <c r="BI255" s="178"/>
      <c r="BJ255" s="178"/>
      <c r="BK255" s="178"/>
      <c r="BL255" s="178"/>
      <c r="BM255" s="178"/>
      <c r="BN255" s="178"/>
      <c r="BO255" s="178"/>
      <c r="BP255" s="178"/>
      <c r="BQ255" s="178"/>
      <c r="BR255" s="178"/>
      <c r="BS255" s="178"/>
      <c r="BT255" s="178"/>
      <c r="BU255" s="178"/>
      <c r="BV255" s="178"/>
      <c r="BW255" s="178"/>
      <c r="BX255" s="178"/>
      <c r="BY255" s="178"/>
      <c r="BZ255" s="178"/>
      <c r="CA255" s="178"/>
    </row>
    <row r="256" spans="1:79" x14ac:dyDescent="0.25">
      <c r="A256" s="289"/>
      <c r="C256" s="178"/>
      <c r="D256" s="178"/>
      <c r="E256" s="196"/>
      <c r="F256" s="196"/>
      <c r="G256" s="196"/>
      <c r="H256" s="195"/>
      <c r="I256" s="196"/>
      <c r="J256" s="196"/>
      <c r="K256" s="196"/>
      <c r="L256" s="196"/>
      <c r="M256" s="196"/>
      <c r="N256" s="196"/>
      <c r="O256" s="195"/>
      <c r="P256" s="196"/>
      <c r="Q256" s="196"/>
      <c r="R256" s="196"/>
      <c r="S256" s="196"/>
      <c r="T256" s="196"/>
      <c r="U256" s="196"/>
      <c r="V256" s="195"/>
      <c r="W256" s="196"/>
      <c r="X256" s="196"/>
      <c r="Y256" s="196"/>
      <c r="Z256" s="196"/>
      <c r="AA256" s="196"/>
      <c r="AB256" s="196"/>
      <c r="AC256" s="195"/>
      <c r="AD256" s="196"/>
      <c r="AE256" s="196"/>
      <c r="AF256" s="196"/>
      <c r="AG256" s="196"/>
      <c r="AH256" s="196"/>
      <c r="AI256" s="196"/>
      <c r="AJ256" s="178"/>
      <c r="AK256" s="178"/>
      <c r="AL256" s="178"/>
      <c r="AM256" s="178"/>
      <c r="AN256" s="178"/>
      <c r="AO256" s="178"/>
      <c r="AP256" s="178"/>
      <c r="AQ256" s="178"/>
      <c r="AR256" s="178"/>
      <c r="AS256" s="178"/>
      <c r="AT256" s="178"/>
      <c r="AU256" s="178"/>
      <c r="AV256" s="178"/>
      <c r="AW256" s="178"/>
      <c r="AX256" s="178"/>
      <c r="AY256" s="178"/>
      <c r="AZ256" s="178"/>
      <c r="BA256" s="178"/>
      <c r="BB256" s="178"/>
      <c r="BC256" s="178"/>
      <c r="BD256" s="178"/>
      <c r="BE256" s="178"/>
      <c r="BF256" s="178"/>
      <c r="BG256" s="178"/>
      <c r="BH256" s="178"/>
      <c r="BI256" s="178"/>
      <c r="BJ256" s="178"/>
      <c r="BK256" s="178"/>
      <c r="BL256" s="178"/>
      <c r="BM256" s="178"/>
      <c r="BN256" s="178"/>
      <c r="BO256" s="178"/>
      <c r="BP256" s="178"/>
      <c r="BQ256" s="178"/>
      <c r="BR256" s="178"/>
      <c r="BS256" s="178"/>
      <c r="BT256" s="178"/>
      <c r="BU256" s="178"/>
      <c r="BV256" s="178"/>
      <c r="BW256" s="178"/>
      <c r="BX256" s="178"/>
      <c r="BY256" s="178"/>
      <c r="BZ256" s="178"/>
      <c r="CA256" s="178"/>
    </row>
    <row r="257" spans="1:79" x14ac:dyDescent="0.25">
      <c r="A257" s="289"/>
      <c r="C257" s="178"/>
      <c r="D257" s="178"/>
      <c r="E257" s="196"/>
      <c r="F257" s="196"/>
      <c r="G257" s="196"/>
      <c r="H257" s="195"/>
      <c r="I257" s="196"/>
      <c r="J257" s="196"/>
      <c r="K257" s="196"/>
      <c r="L257" s="196"/>
      <c r="M257" s="196"/>
      <c r="N257" s="196"/>
      <c r="O257" s="195"/>
      <c r="P257" s="196"/>
      <c r="Q257" s="196"/>
      <c r="R257" s="196"/>
      <c r="S257" s="196"/>
      <c r="T257" s="196"/>
      <c r="U257" s="196"/>
      <c r="V257" s="195"/>
      <c r="W257" s="196"/>
      <c r="X257" s="196"/>
      <c r="Y257" s="196"/>
      <c r="Z257" s="196"/>
      <c r="AA257" s="196"/>
      <c r="AB257" s="196"/>
      <c r="AC257" s="195"/>
      <c r="AD257" s="196"/>
      <c r="AE257" s="196"/>
      <c r="AF257" s="196"/>
      <c r="AG257" s="196"/>
      <c r="AH257" s="196"/>
      <c r="AI257" s="196"/>
      <c r="AJ257" s="178"/>
      <c r="AK257" s="178"/>
      <c r="AL257" s="178"/>
      <c r="AM257" s="178"/>
      <c r="AN257" s="178"/>
      <c r="AO257" s="178"/>
      <c r="AP257" s="178"/>
      <c r="AQ257" s="178"/>
      <c r="AR257" s="178"/>
      <c r="AS257" s="178"/>
      <c r="AT257" s="178"/>
      <c r="AU257" s="178"/>
      <c r="AV257" s="178"/>
      <c r="AW257" s="178"/>
      <c r="AX257" s="178"/>
      <c r="AY257" s="178"/>
      <c r="AZ257" s="178"/>
      <c r="BA257" s="178"/>
      <c r="BB257" s="178"/>
      <c r="BC257" s="178"/>
      <c r="BD257" s="178"/>
      <c r="BE257" s="178"/>
      <c r="BF257" s="178"/>
      <c r="BG257" s="178"/>
      <c r="BH257" s="178"/>
      <c r="BI257" s="178"/>
      <c r="BJ257" s="178"/>
      <c r="BK257" s="178"/>
      <c r="BL257" s="178"/>
      <c r="BM257" s="178"/>
      <c r="BN257" s="178"/>
      <c r="BO257" s="178"/>
      <c r="BP257" s="178"/>
      <c r="BQ257" s="178"/>
      <c r="BR257" s="178"/>
      <c r="BS257" s="178"/>
      <c r="BT257" s="178"/>
      <c r="BU257" s="178"/>
      <c r="BV257" s="178"/>
      <c r="BW257" s="178"/>
      <c r="BX257" s="178"/>
      <c r="BY257" s="178"/>
      <c r="BZ257" s="178"/>
      <c r="CA257" s="178"/>
    </row>
    <row r="258" spans="1:79" x14ac:dyDescent="0.25">
      <c r="A258" s="289"/>
      <c r="C258" s="178"/>
      <c r="D258" s="178"/>
      <c r="E258" s="196"/>
      <c r="F258" s="196"/>
      <c r="G258" s="196"/>
      <c r="H258" s="195"/>
      <c r="I258" s="196"/>
      <c r="J258" s="196"/>
      <c r="K258" s="196"/>
      <c r="L258" s="196"/>
      <c r="M258" s="196"/>
      <c r="N258" s="196"/>
      <c r="O258" s="195"/>
      <c r="P258" s="196"/>
      <c r="Q258" s="196"/>
      <c r="R258" s="196"/>
      <c r="S258" s="196"/>
      <c r="T258" s="196"/>
      <c r="U258" s="196"/>
      <c r="V258" s="195"/>
      <c r="W258" s="196"/>
      <c r="X258" s="196"/>
      <c r="Y258" s="196"/>
      <c r="Z258" s="196"/>
      <c r="AA258" s="196"/>
      <c r="AB258" s="196"/>
      <c r="AC258" s="195"/>
      <c r="AD258" s="196"/>
      <c r="AE258" s="196"/>
      <c r="AF258" s="196"/>
      <c r="AG258" s="196"/>
      <c r="AH258" s="196"/>
      <c r="AI258" s="196"/>
      <c r="AJ258" s="178"/>
      <c r="AK258" s="178"/>
      <c r="AL258" s="178"/>
      <c r="AM258" s="178"/>
      <c r="AN258" s="178"/>
      <c r="AO258" s="178"/>
      <c r="AP258" s="178"/>
      <c r="AQ258" s="178"/>
      <c r="AR258" s="178"/>
      <c r="AS258" s="178"/>
      <c r="AT258" s="178"/>
      <c r="AU258" s="178"/>
      <c r="AV258" s="178"/>
      <c r="AW258" s="178"/>
      <c r="AX258" s="178"/>
      <c r="AY258" s="178"/>
      <c r="AZ258" s="178"/>
      <c r="BA258" s="178"/>
      <c r="BB258" s="178"/>
      <c r="BC258" s="178"/>
      <c r="BD258" s="178"/>
      <c r="BE258" s="178"/>
      <c r="BF258" s="178"/>
      <c r="BG258" s="178"/>
      <c r="BH258" s="178"/>
      <c r="BI258" s="178"/>
      <c r="BJ258" s="178"/>
      <c r="BK258" s="178"/>
      <c r="BL258" s="178"/>
      <c r="BM258" s="178"/>
      <c r="BN258" s="178"/>
      <c r="BO258" s="178"/>
      <c r="BP258" s="178"/>
      <c r="BQ258" s="178"/>
      <c r="BR258" s="178"/>
      <c r="BS258" s="178"/>
      <c r="BT258" s="178"/>
      <c r="BU258" s="178"/>
      <c r="BV258" s="178"/>
      <c r="BW258" s="178"/>
      <c r="BX258" s="178"/>
      <c r="BY258" s="178"/>
      <c r="BZ258" s="178"/>
      <c r="CA258" s="178"/>
    </row>
    <row r="259" spans="1:79" x14ac:dyDescent="0.25">
      <c r="A259" s="289"/>
      <c r="C259" s="178"/>
      <c r="D259" s="178"/>
      <c r="E259" s="196"/>
      <c r="F259" s="196"/>
      <c r="G259" s="196"/>
      <c r="H259" s="195"/>
      <c r="I259" s="196"/>
      <c r="J259" s="196"/>
      <c r="K259" s="196"/>
      <c r="L259" s="196"/>
      <c r="M259" s="196"/>
      <c r="N259" s="196"/>
      <c r="O259" s="195"/>
      <c r="P259" s="196"/>
      <c r="Q259" s="196"/>
      <c r="R259" s="196"/>
      <c r="S259" s="196"/>
      <c r="T259" s="196"/>
      <c r="U259" s="196"/>
      <c r="V259" s="195"/>
      <c r="W259" s="196"/>
      <c r="X259" s="196"/>
      <c r="Y259" s="196"/>
      <c r="Z259" s="196"/>
      <c r="AA259" s="196"/>
      <c r="AB259" s="196"/>
      <c r="AC259" s="195"/>
      <c r="AD259" s="196"/>
      <c r="AE259" s="196"/>
      <c r="AF259" s="196"/>
      <c r="AG259" s="196"/>
      <c r="AH259" s="196"/>
      <c r="AI259" s="196"/>
      <c r="AJ259" s="178"/>
      <c r="AK259" s="178"/>
      <c r="AL259" s="178"/>
      <c r="AM259" s="178"/>
      <c r="AN259" s="178"/>
      <c r="AO259" s="178"/>
      <c r="AP259" s="178"/>
      <c r="AQ259" s="178"/>
      <c r="AR259" s="178"/>
      <c r="AS259" s="178"/>
      <c r="AT259" s="178"/>
      <c r="AU259" s="178"/>
      <c r="AV259" s="178"/>
      <c r="AW259" s="178"/>
      <c r="AX259" s="178"/>
      <c r="AY259" s="178"/>
      <c r="AZ259" s="178"/>
      <c r="BA259" s="178"/>
      <c r="BB259" s="178"/>
      <c r="BC259" s="178"/>
      <c r="BD259" s="178"/>
      <c r="BE259" s="178"/>
      <c r="BF259" s="178"/>
      <c r="BG259" s="178"/>
      <c r="BH259" s="178"/>
      <c r="BI259" s="178"/>
      <c r="BJ259" s="178"/>
      <c r="BK259" s="178"/>
      <c r="BL259" s="178"/>
      <c r="BM259" s="178"/>
      <c r="BN259" s="178"/>
      <c r="BO259" s="178"/>
      <c r="BP259" s="178"/>
      <c r="BQ259" s="178"/>
      <c r="BR259" s="178"/>
      <c r="BS259" s="178"/>
      <c r="BT259" s="178"/>
      <c r="BU259" s="178"/>
      <c r="BV259" s="178"/>
      <c r="BW259" s="178"/>
      <c r="BX259" s="178"/>
      <c r="BY259" s="178"/>
      <c r="BZ259" s="178"/>
      <c r="CA259" s="178"/>
    </row>
    <row r="260" spans="1:79" x14ac:dyDescent="0.25">
      <c r="A260" s="289"/>
      <c r="C260" s="178"/>
      <c r="D260" s="178"/>
      <c r="E260" s="196"/>
      <c r="F260" s="196"/>
      <c r="G260" s="196"/>
      <c r="H260" s="195"/>
      <c r="I260" s="196"/>
      <c r="J260" s="196"/>
      <c r="K260" s="196"/>
      <c r="L260" s="196"/>
      <c r="M260" s="196"/>
      <c r="N260" s="196"/>
      <c r="O260" s="195"/>
      <c r="P260" s="196"/>
      <c r="Q260" s="196"/>
      <c r="R260" s="196"/>
      <c r="S260" s="196"/>
      <c r="T260" s="196"/>
      <c r="U260" s="196"/>
      <c r="V260" s="195"/>
      <c r="W260" s="196"/>
      <c r="X260" s="196"/>
      <c r="Y260" s="196"/>
      <c r="Z260" s="196"/>
      <c r="AA260" s="196"/>
      <c r="AB260" s="196"/>
      <c r="AC260" s="195"/>
      <c r="AD260" s="196"/>
      <c r="AE260" s="196"/>
      <c r="AF260" s="196"/>
      <c r="AG260" s="196"/>
      <c r="AH260" s="196"/>
      <c r="AI260" s="196"/>
      <c r="AJ260" s="178"/>
      <c r="AK260" s="178"/>
      <c r="AL260" s="178"/>
      <c r="AM260" s="178"/>
      <c r="AN260" s="178"/>
      <c r="AO260" s="178"/>
      <c r="AP260" s="178"/>
      <c r="AQ260" s="178"/>
      <c r="AR260" s="178"/>
      <c r="AS260" s="178"/>
      <c r="AT260" s="178"/>
      <c r="AU260" s="178"/>
      <c r="AV260" s="178"/>
      <c r="AW260" s="178"/>
      <c r="AX260" s="178"/>
      <c r="AY260" s="178"/>
      <c r="AZ260" s="178"/>
      <c r="BA260" s="178"/>
      <c r="BB260" s="178"/>
      <c r="BC260" s="178"/>
      <c r="BD260" s="178"/>
      <c r="BE260" s="178"/>
      <c r="BF260" s="178"/>
      <c r="BG260" s="178"/>
      <c r="BH260" s="178"/>
      <c r="BI260" s="178"/>
      <c r="BJ260" s="178"/>
      <c r="BK260" s="178"/>
      <c r="BL260" s="178"/>
      <c r="BM260" s="178"/>
      <c r="BN260" s="178"/>
      <c r="BO260" s="178"/>
      <c r="BP260" s="178"/>
      <c r="BQ260" s="178"/>
      <c r="BR260" s="178"/>
      <c r="BS260" s="178"/>
      <c r="BT260" s="178"/>
      <c r="BU260" s="178"/>
      <c r="BV260" s="178"/>
      <c r="BW260" s="178"/>
      <c r="BX260" s="178"/>
      <c r="BY260" s="178"/>
      <c r="BZ260" s="178"/>
      <c r="CA260" s="178"/>
    </row>
    <row r="261" spans="1:79" x14ac:dyDescent="0.25">
      <c r="A261" s="289"/>
      <c r="C261" s="178"/>
      <c r="D261" s="178"/>
      <c r="E261" s="196"/>
      <c r="F261" s="196"/>
      <c r="G261" s="196"/>
      <c r="H261" s="195"/>
      <c r="I261" s="196"/>
      <c r="J261" s="196"/>
      <c r="K261" s="196"/>
      <c r="L261" s="196"/>
      <c r="M261" s="196"/>
      <c r="N261" s="196"/>
      <c r="O261" s="195"/>
      <c r="P261" s="196"/>
      <c r="Q261" s="196"/>
      <c r="R261" s="196"/>
      <c r="S261" s="196"/>
      <c r="T261" s="196"/>
      <c r="U261" s="196"/>
      <c r="V261" s="195"/>
      <c r="W261" s="196"/>
      <c r="X261" s="196"/>
      <c r="Y261" s="196"/>
      <c r="Z261" s="196"/>
      <c r="AA261" s="196"/>
      <c r="AB261" s="196"/>
      <c r="AC261" s="195"/>
      <c r="AD261" s="196"/>
      <c r="AE261" s="196"/>
      <c r="AF261" s="196"/>
      <c r="AG261" s="196"/>
      <c r="AH261" s="196"/>
      <c r="AI261" s="196"/>
      <c r="AJ261" s="178"/>
      <c r="AK261" s="178"/>
      <c r="AL261" s="178"/>
      <c r="AM261" s="178"/>
      <c r="AN261" s="178"/>
      <c r="AO261" s="178"/>
      <c r="AP261" s="178"/>
      <c r="AQ261" s="178"/>
      <c r="AR261" s="178"/>
      <c r="AS261" s="178"/>
      <c r="AT261" s="178"/>
      <c r="AU261" s="178"/>
      <c r="AV261" s="178"/>
      <c r="AW261" s="178"/>
      <c r="AX261" s="178"/>
      <c r="AY261" s="178"/>
      <c r="AZ261" s="178"/>
      <c r="BA261" s="178"/>
      <c r="BB261" s="178"/>
      <c r="BC261" s="178"/>
      <c r="BD261" s="178"/>
      <c r="BE261" s="178"/>
      <c r="BF261" s="178"/>
      <c r="BG261" s="178"/>
      <c r="BH261" s="178"/>
      <c r="BI261" s="178"/>
      <c r="BJ261" s="178"/>
      <c r="BK261" s="178"/>
      <c r="BL261" s="178"/>
      <c r="BM261" s="178"/>
      <c r="BN261" s="178"/>
      <c r="BO261" s="178"/>
      <c r="BP261" s="178"/>
      <c r="BQ261" s="178"/>
      <c r="BR261" s="178"/>
      <c r="BS261" s="178"/>
      <c r="BT261" s="178"/>
      <c r="BU261" s="178"/>
      <c r="BV261" s="178"/>
      <c r="BW261" s="178"/>
      <c r="BX261" s="178"/>
      <c r="BY261" s="178"/>
      <c r="BZ261" s="178"/>
      <c r="CA261" s="178"/>
    </row>
    <row r="262" spans="1:79" x14ac:dyDescent="0.25">
      <c r="A262" s="289"/>
      <c r="C262" s="178"/>
      <c r="D262" s="178"/>
      <c r="E262" s="196"/>
      <c r="F262" s="196"/>
      <c r="G262" s="196"/>
      <c r="H262" s="195"/>
      <c r="I262" s="196"/>
      <c r="J262" s="196"/>
      <c r="K262" s="196"/>
      <c r="L262" s="196"/>
      <c r="M262" s="196"/>
      <c r="N262" s="196"/>
      <c r="O262" s="195"/>
      <c r="P262" s="196"/>
      <c r="Q262" s="196"/>
      <c r="R262" s="196"/>
      <c r="S262" s="196"/>
      <c r="T262" s="196"/>
      <c r="U262" s="196"/>
      <c r="V262" s="195"/>
      <c r="W262" s="196"/>
      <c r="X262" s="196"/>
      <c r="Y262" s="196"/>
      <c r="Z262" s="196"/>
      <c r="AA262" s="196"/>
      <c r="AB262" s="196"/>
      <c r="AC262" s="195"/>
      <c r="AD262" s="196"/>
      <c r="AE262" s="196"/>
      <c r="AF262" s="196"/>
      <c r="AG262" s="196"/>
      <c r="AH262" s="196"/>
      <c r="AI262" s="196"/>
      <c r="AJ262" s="178"/>
      <c r="AK262" s="178"/>
      <c r="AL262" s="178"/>
      <c r="AM262" s="178"/>
      <c r="AN262" s="178"/>
      <c r="AO262" s="178"/>
      <c r="AP262" s="178"/>
      <c r="AQ262" s="178"/>
      <c r="AR262" s="178"/>
      <c r="AS262" s="178"/>
      <c r="AT262" s="178"/>
      <c r="AU262" s="178"/>
      <c r="AV262" s="178"/>
      <c r="AW262" s="178"/>
      <c r="AX262" s="178"/>
      <c r="AY262" s="178"/>
      <c r="AZ262" s="178"/>
      <c r="BA262" s="178"/>
      <c r="BB262" s="178"/>
      <c r="BC262" s="178"/>
      <c r="BD262" s="178"/>
      <c r="BE262" s="178"/>
      <c r="BF262" s="178"/>
      <c r="BG262" s="178"/>
      <c r="BH262" s="178"/>
      <c r="BI262" s="178"/>
      <c r="BJ262" s="178"/>
      <c r="BK262" s="178"/>
      <c r="BL262" s="178"/>
      <c r="BM262" s="178"/>
      <c r="BN262" s="178"/>
      <c r="BO262" s="178"/>
      <c r="BP262" s="178"/>
      <c r="BQ262" s="178"/>
      <c r="BR262" s="178"/>
      <c r="BS262" s="178"/>
      <c r="BT262" s="178"/>
      <c r="BU262" s="178"/>
      <c r="BV262" s="178"/>
      <c r="BW262" s="178"/>
      <c r="BX262" s="178"/>
      <c r="BY262" s="178"/>
      <c r="BZ262" s="178"/>
      <c r="CA262" s="178"/>
    </row>
    <row r="263" spans="1:79" x14ac:dyDescent="0.25">
      <c r="A263" s="289"/>
      <c r="C263" s="178"/>
      <c r="D263" s="178"/>
      <c r="E263" s="196"/>
      <c r="F263" s="196"/>
      <c r="G263" s="196"/>
      <c r="H263" s="195"/>
      <c r="I263" s="196"/>
      <c r="J263" s="196"/>
      <c r="K263" s="196"/>
      <c r="L263" s="196"/>
      <c r="M263" s="196"/>
      <c r="N263" s="196"/>
      <c r="O263" s="195"/>
      <c r="P263" s="196"/>
      <c r="Q263" s="196"/>
      <c r="R263" s="196"/>
      <c r="S263" s="196"/>
      <c r="T263" s="196"/>
      <c r="U263" s="196"/>
      <c r="V263" s="195"/>
      <c r="W263" s="196"/>
      <c r="X263" s="196"/>
      <c r="Y263" s="196"/>
      <c r="Z263" s="196"/>
      <c r="AA263" s="196"/>
      <c r="AB263" s="196"/>
      <c r="AC263" s="195"/>
      <c r="AD263" s="196"/>
      <c r="AE263" s="196"/>
      <c r="AF263" s="196"/>
      <c r="AG263" s="196"/>
      <c r="AH263" s="196"/>
      <c r="AI263" s="196"/>
      <c r="AJ263" s="178"/>
      <c r="AK263" s="178"/>
      <c r="AL263" s="178"/>
      <c r="AM263" s="178"/>
      <c r="AN263" s="178"/>
      <c r="AO263" s="178"/>
      <c r="AP263" s="178"/>
      <c r="AQ263" s="178"/>
      <c r="AR263" s="178"/>
      <c r="AS263" s="178"/>
      <c r="AT263" s="178"/>
      <c r="AU263" s="178"/>
      <c r="AV263" s="178"/>
      <c r="AW263" s="178"/>
      <c r="AX263" s="178"/>
      <c r="AY263" s="178"/>
      <c r="AZ263" s="178"/>
      <c r="BA263" s="178"/>
      <c r="BB263" s="178"/>
      <c r="BC263" s="178"/>
      <c r="BD263" s="178"/>
      <c r="BE263" s="178"/>
      <c r="BF263" s="178"/>
      <c r="BG263" s="178"/>
      <c r="BH263" s="178"/>
      <c r="BI263" s="178"/>
      <c r="BJ263" s="178"/>
      <c r="BK263" s="178"/>
      <c r="BL263" s="178"/>
      <c r="BM263" s="178"/>
      <c r="BN263" s="178"/>
      <c r="BO263" s="178"/>
      <c r="BP263" s="178"/>
      <c r="BQ263" s="178"/>
      <c r="BR263" s="178"/>
      <c r="BS263" s="178"/>
      <c r="BT263" s="178"/>
      <c r="BU263" s="178"/>
      <c r="BV263" s="178"/>
      <c r="BW263" s="178"/>
      <c r="BX263" s="178"/>
      <c r="BY263" s="178"/>
      <c r="BZ263" s="178"/>
      <c r="CA263" s="178"/>
    </row>
    <row r="264" spans="1:79" x14ac:dyDescent="0.25">
      <c r="A264" s="289"/>
      <c r="C264" s="178"/>
      <c r="D264" s="178"/>
      <c r="E264" s="196"/>
      <c r="F264" s="196"/>
      <c r="G264" s="196"/>
      <c r="H264" s="195"/>
      <c r="I264" s="196"/>
      <c r="J264" s="196"/>
      <c r="K264" s="196"/>
      <c r="L264" s="196"/>
      <c r="M264" s="196"/>
      <c r="N264" s="196"/>
      <c r="O264" s="195"/>
      <c r="P264" s="196"/>
      <c r="Q264" s="196"/>
      <c r="R264" s="196"/>
      <c r="S264" s="196"/>
      <c r="T264" s="196"/>
      <c r="U264" s="196"/>
      <c r="V264" s="195"/>
      <c r="W264" s="196"/>
      <c r="X264" s="196"/>
      <c r="Y264" s="196"/>
      <c r="Z264" s="196"/>
      <c r="AA264" s="196"/>
      <c r="AB264" s="196"/>
      <c r="AC264" s="195"/>
      <c r="AD264" s="196"/>
      <c r="AE264" s="196"/>
      <c r="AF264" s="196"/>
      <c r="AG264" s="196"/>
      <c r="AH264" s="196"/>
      <c r="AI264" s="196"/>
      <c r="AJ264" s="178"/>
      <c r="AK264" s="178"/>
      <c r="AL264" s="178"/>
      <c r="AM264" s="178"/>
      <c r="AN264" s="178"/>
      <c r="AO264" s="178"/>
      <c r="AP264" s="178"/>
      <c r="AQ264" s="178"/>
      <c r="AR264" s="178"/>
      <c r="AS264" s="178"/>
      <c r="AT264" s="178"/>
      <c r="AU264" s="178"/>
      <c r="AV264" s="178"/>
      <c r="AW264" s="178"/>
      <c r="AX264" s="178"/>
      <c r="AY264" s="178"/>
      <c r="AZ264" s="178"/>
      <c r="BA264" s="178"/>
      <c r="BB264" s="178"/>
      <c r="BC264" s="178"/>
      <c r="BD264" s="178"/>
      <c r="BE264" s="178"/>
      <c r="BF264" s="178"/>
      <c r="BG264" s="178"/>
      <c r="BH264" s="178"/>
      <c r="BI264" s="178"/>
      <c r="BJ264" s="178"/>
      <c r="BK264" s="178"/>
      <c r="BL264" s="178"/>
      <c r="BM264" s="178"/>
      <c r="BN264" s="178"/>
      <c r="BO264" s="178"/>
      <c r="BP264" s="178"/>
      <c r="BQ264" s="178"/>
      <c r="BR264" s="178"/>
      <c r="BS264" s="178"/>
      <c r="BT264" s="178"/>
      <c r="BU264" s="178"/>
      <c r="BV264" s="178"/>
      <c r="BW264" s="178"/>
      <c r="BX264" s="178"/>
      <c r="BY264" s="178"/>
      <c r="BZ264" s="178"/>
      <c r="CA264" s="178"/>
    </row>
    <row r="265" spans="1:79" x14ac:dyDescent="0.25">
      <c r="A265" s="289"/>
      <c r="C265" s="178"/>
      <c r="D265" s="178"/>
      <c r="E265" s="196"/>
      <c r="F265" s="196"/>
      <c r="G265" s="196"/>
      <c r="H265" s="195"/>
      <c r="I265" s="196"/>
      <c r="J265" s="196"/>
      <c r="K265" s="196"/>
      <c r="L265" s="196"/>
      <c r="M265" s="196"/>
      <c r="N265" s="196"/>
      <c r="O265" s="195"/>
      <c r="P265" s="196"/>
      <c r="Q265" s="196"/>
      <c r="R265" s="196"/>
      <c r="S265" s="196"/>
      <c r="T265" s="196"/>
      <c r="U265" s="196"/>
      <c r="V265" s="195"/>
      <c r="W265" s="196"/>
      <c r="X265" s="196"/>
      <c r="Y265" s="196"/>
      <c r="Z265" s="196"/>
      <c r="AA265" s="196"/>
      <c r="AB265" s="196"/>
      <c r="AC265" s="195"/>
      <c r="AD265" s="196"/>
      <c r="AE265" s="196"/>
      <c r="AF265" s="196"/>
      <c r="AG265" s="196"/>
      <c r="AH265" s="196"/>
      <c r="AI265" s="196"/>
      <c r="AJ265" s="178"/>
      <c r="AK265" s="178"/>
      <c r="AL265" s="178"/>
      <c r="AM265" s="178"/>
      <c r="AN265" s="178"/>
      <c r="AO265" s="178"/>
      <c r="AP265" s="178"/>
      <c r="AQ265" s="178"/>
      <c r="AR265" s="178"/>
      <c r="AS265" s="178"/>
      <c r="AT265" s="178"/>
      <c r="AU265" s="178"/>
      <c r="AV265" s="178"/>
      <c r="AW265" s="178"/>
      <c r="AX265" s="178"/>
      <c r="AY265" s="178"/>
      <c r="AZ265" s="178"/>
      <c r="BA265" s="178"/>
      <c r="BB265" s="178"/>
      <c r="BC265" s="178"/>
      <c r="BD265" s="178"/>
      <c r="BE265" s="178"/>
      <c r="BF265" s="178"/>
      <c r="BG265" s="178"/>
      <c r="BH265" s="178"/>
      <c r="BI265" s="178"/>
      <c r="BJ265" s="178"/>
      <c r="BK265" s="178"/>
      <c r="BL265" s="178"/>
      <c r="BM265" s="178"/>
      <c r="BN265" s="178"/>
      <c r="BO265" s="178"/>
      <c r="BP265" s="178"/>
      <c r="BQ265" s="178"/>
      <c r="BR265" s="178"/>
      <c r="BS265" s="178"/>
      <c r="BT265" s="178"/>
      <c r="BU265" s="178"/>
      <c r="BV265" s="178"/>
      <c r="BW265" s="178"/>
      <c r="BX265" s="178"/>
      <c r="BY265" s="178"/>
      <c r="BZ265" s="178"/>
      <c r="CA265" s="178"/>
    </row>
    <row r="266" spans="1:79" x14ac:dyDescent="0.25">
      <c r="A266" s="289"/>
      <c r="C266" s="178"/>
      <c r="D266" s="178"/>
      <c r="E266" s="196"/>
      <c r="F266" s="196"/>
      <c r="G266" s="196"/>
      <c r="H266" s="195"/>
      <c r="I266" s="196"/>
      <c r="J266" s="196"/>
      <c r="K266" s="196"/>
      <c r="L266" s="196"/>
      <c r="M266" s="196"/>
      <c r="N266" s="196"/>
      <c r="O266" s="195"/>
      <c r="P266" s="196"/>
      <c r="Q266" s="196"/>
      <c r="R266" s="196"/>
      <c r="S266" s="196"/>
      <c r="T266" s="196"/>
      <c r="U266" s="196"/>
      <c r="V266" s="195"/>
      <c r="W266" s="196"/>
      <c r="X266" s="196"/>
      <c r="Y266" s="196"/>
      <c r="Z266" s="196"/>
      <c r="AA266" s="196"/>
      <c r="AB266" s="196"/>
      <c r="AC266" s="195"/>
      <c r="AD266" s="196"/>
      <c r="AE266" s="196"/>
      <c r="AF266" s="196"/>
      <c r="AG266" s="196"/>
      <c r="AH266" s="196"/>
      <c r="AI266" s="196"/>
      <c r="AJ266" s="178"/>
      <c r="AK266" s="178"/>
      <c r="AL266" s="178"/>
      <c r="AM266" s="178"/>
      <c r="AN266" s="178"/>
      <c r="AO266" s="178"/>
      <c r="AP266" s="178"/>
      <c r="AQ266" s="178"/>
      <c r="AR266" s="178"/>
      <c r="AS266" s="178"/>
      <c r="AT266" s="178"/>
      <c r="AU266" s="178"/>
      <c r="AV266" s="178"/>
      <c r="AW266" s="178"/>
      <c r="AX266" s="178"/>
      <c r="AY266" s="178"/>
      <c r="AZ266" s="178"/>
      <c r="BA266" s="178"/>
      <c r="BB266" s="178"/>
      <c r="BC266" s="178"/>
      <c r="BD266" s="178"/>
      <c r="BE266" s="178"/>
      <c r="BF266" s="178"/>
      <c r="BG266" s="178"/>
      <c r="BH266" s="178"/>
      <c r="BI266" s="178"/>
      <c r="BJ266" s="178"/>
      <c r="BK266" s="178"/>
      <c r="BL266" s="178"/>
      <c r="BM266" s="178"/>
      <c r="BN266" s="178"/>
      <c r="BO266" s="178"/>
      <c r="BP266" s="178"/>
      <c r="BQ266" s="178"/>
      <c r="BR266" s="178"/>
      <c r="BS266" s="178"/>
      <c r="BT266" s="178"/>
      <c r="BU266" s="178"/>
      <c r="BV266" s="178"/>
      <c r="BW266" s="178"/>
      <c r="BX266" s="178"/>
      <c r="BY266" s="178"/>
      <c r="BZ266" s="178"/>
      <c r="CA266" s="178"/>
    </row>
  </sheetData>
  <mergeCells count="494">
    <mergeCell ref="C11:C14"/>
    <mergeCell ref="AL11:AL14"/>
    <mergeCell ref="AV11:AV14"/>
    <mergeCell ref="AW11:AW14"/>
    <mergeCell ref="AX11:AX14"/>
    <mergeCell ref="AY11:AY14"/>
    <mergeCell ref="AZ11:AZ14"/>
    <mergeCell ref="BA11:BA14"/>
    <mergeCell ref="BB11:BB14"/>
    <mergeCell ref="BB151:BB154"/>
    <mergeCell ref="BC151:BC154"/>
    <mergeCell ref="BD151:BD154"/>
    <mergeCell ref="BE151:BE154"/>
    <mergeCell ref="BF151:BF154"/>
    <mergeCell ref="BE147:BE150"/>
    <mergeCell ref="BF147:BF150"/>
    <mergeCell ref="C151:C154"/>
    <mergeCell ref="AL151:AL154"/>
    <mergeCell ref="AV151:AV154"/>
    <mergeCell ref="AW151:AW154"/>
    <mergeCell ref="AX151:AX154"/>
    <mergeCell ref="AY151:AY154"/>
    <mergeCell ref="AZ151:AZ154"/>
    <mergeCell ref="BA151:BA154"/>
    <mergeCell ref="AY147:AY150"/>
    <mergeCell ref="AZ147:AZ150"/>
    <mergeCell ref="BA147:BA150"/>
    <mergeCell ref="BB147:BB150"/>
    <mergeCell ref="BC147:BC150"/>
    <mergeCell ref="BD147:BD150"/>
    <mergeCell ref="BB143:BB146"/>
    <mergeCell ref="BC143:BC146"/>
    <mergeCell ref="BD143:BD146"/>
    <mergeCell ref="BE143:BE146"/>
    <mergeCell ref="BF143:BF146"/>
    <mergeCell ref="C147:C150"/>
    <mergeCell ref="AL147:AL150"/>
    <mergeCell ref="AV147:AV150"/>
    <mergeCell ref="AW147:AW150"/>
    <mergeCell ref="AX147:AX150"/>
    <mergeCell ref="C143:C146"/>
    <mergeCell ref="AL143:AL146"/>
    <mergeCell ref="AV143:AV146"/>
    <mergeCell ref="AW143:AW146"/>
    <mergeCell ref="AX143:AX146"/>
    <mergeCell ref="AY143:AY146"/>
    <mergeCell ref="AZ143:AZ146"/>
    <mergeCell ref="BA143:BA146"/>
    <mergeCell ref="AY139:AY142"/>
    <mergeCell ref="AZ139:AZ142"/>
    <mergeCell ref="BA139:BA142"/>
    <mergeCell ref="BB135:BB138"/>
    <mergeCell ref="BC135:BC138"/>
    <mergeCell ref="BD135:BD138"/>
    <mergeCell ref="BE135:BE138"/>
    <mergeCell ref="BF135:BF138"/>
    <mergeCell ref="C139:C142"/>
    <mergeCell ref="AL139:AL142"/>
    <mergeCell ref="AV139:AV142"/>
    <mergeCell ref="AW139:AW142"/>
    <mergeCell ref="AX139:AX142"/>
    <mergeCell ref="BE139:BE142"/>
    <mergeCell ref="BF139:BF142"/>
    <mergeCell ref="BB139:BB142"/>
    <mergeCell ref="BC139:BC142"/>
    <mergeCell ref="BD139:BD142"/>
    <mergeCell ref="C135:C138"/>
    <mergeCell ref="AL135:AL138"/>
    <mergeCell ref="AV135:AV138"/>
    <mergeCell ref="AW135:AW138"/>
    <mergeCell ref="AX135:AX138"/>
    <mergeCell ref="AY135:AY138"/>
    <mergeCell ref="AZ135:AZ138"/>
    <mergeCell ref="BA135:BA138"/>
    <mergeCell ref="AY131:AY134"/>
    <mergeCell ref="AZ131:AZ134"/>
    <mergeCell ref="BA131:BA134"/>
    <mergeCell ref="BB127:BB130"/>
    <mergeCell ref="BC127:BC130"/>
    <mergeCell ref="BD127:BD130"/>
    <mergeCell ref="BE127:BE130"/>
    <mergeCell ref="BF127:BF130"/>
    <mergeCell ref="C131:C134"/>
    <mergeCell ref="AL131:AL134"/>
    <mergeCell ref="AV131:AV134"/>
    <mergeCell ref="AW131:AW134"/>
    <mergeCell ref="AX131:AX134"/>
    <mergeCell ref="BE131:BE134"/>
    <mergeCell ref="BF131:BF134"/>
    <mergeCell ref="BB131:BB134"/>
    <mergeCell ref="BC131:BC134"/>
    <mergeCell ref="BD131:BD134"/>
    <mergeCell ref="C127:C130"/>
    <mergeCell ref="AL127:AL130"/>
    <mergeCell ref="AV127:AV130"/>
    <mergeCell ref="AW127:AW130"/>
    <mergeCell ref="AX127:AX130"/>
    <mergeCell ref="AY127:AY130"/>
    <mergeCell ref="AZ127:AZ130"/>
    <mergeCell ref="BA127:BA130"/>
    <mergeCell ref="AY123:AY126"/>
    <mergeCell ref="AZ123:AZ126"/>
    <mergeCell ref="BA123:BA126"/>
    <mergeCell ref="BB119:BB122"/>
    <mergeCell ref="BC119:BC122"/>
    <mergeCell ref="BD119:BD122"/>
    <mergeCell ref="BE119:BE122"/>
    <mergeCell ref="BF119:BF122"/>
    <mergeCell ref="C123:C126"/>
    <mergeCell ref="AL123:AL126"/>
    <mergeCell ref="AV123:AV126"/>
    <mergeCell ref="AW123:AW126"/>
    <mergeCell ref="AX123:AX126"/>
    <mergeCell ref="BE123:BE126"/>
    <mergeCell ref="BF123:BF126"/>
    <mergeCell ref="BB123:BB126"/>
    <mergeCell ref="BC123:BC126"/>
    <mergeCell ref="BD123:BD126"/>
    <mergeCell ref="C119:C122"/>
    <mergeCell ref="AL119:AL122"/>
    <mergeCell ref="AV119:AV122"/>
    <mergeCell ref="AW119:AW122"/>
    <mergeCell ref="AX119:AX122"/>
    <mergeCell ref="AY119:AY122"/>
    <mergeCell ref="AZ119:AZ122"/>
    <mergeCell ref="BA119:BA122"/>
    <mergeCell ref="AY115:AY118"/>
    <mergeCell ref="AZ115:AZ118"/>
    <mergeCell ref="BA115:BA118"/>
    <mergeCell ref="BE111:BE114"/>
    <mergeCell ref="BF111:BF114"/>
    <mergeCell ref="C115:C118"/>
    <mergeCell ref="AL115:AL118"/>
    <mergeCell ref="AV115:AV118"/>
    <mergeCell ref="AW115:AW118"/>
    <mergeCell ref="AX115:AX118"/>
    <mergeCell ref="BE115:BE118"/>
    <mergeCell ref="BF115:BF118"/>
    <mergeCell ref="BB115:BB118"/>
    <mergeCell ref="BC115:BC118"/>
    <mergeCell ref="BD115:BD118"/>
    <mergeCell ref="C107:C110"/>
    <mergeCell ref="AL107:AL110"/>
    <mergeCell ref="AV107:AV110"/>
    <mergeCell ref="AW107:AW110"/>
    <mergeCell ref="AX107:AX110"/>
    <mergeCell ref="BE107:BE110"/>
    <mergeCell ref="BF107:BF110"/>
    <mergeCell ref="C111:C114"/>
    <mergeCell ref="AL111:AL114"/>
    <mergeCell ref="AV111:AV114"/>
    <mergeCell ref="AW111:AW114"/>
    <mergeCell ref="AX111:AX114"/>
    <mergeCell ref="AY111:AY114"/>
    <mergeCell ref="AZ111:AZ114"/>
    <mergeCell ref="BA111:BA114"/>
    <mergeCell ref="AY107:AY110"/>
    <mergeCell ref="AZ107:AZ110"/>
    <mergeCell ref="BA107:BA110"/>
    <mergeCell ref="BB107:BB110"/>
    <mergeCell ref="BC107:BC110"/>
    <mergeCell ref="BD107:BD110"/>
    <mergeCell ref="BB111:BB114"/>
    <mergeCell ref="BC111:BC114"/>
    <mergeCell ref="BD111:BD114"/>
    <mergeCell ref="BE99:BE102"/>
    <mergeCell ref="BF99:BF102"/>
    <mergeCell ref="C103:C106"/>
    <mergeCell ref="AL103:AL106"/>
    <mergeCell ref="AV103:AV106"/>
    <mergeCell ref="AW103:AW106"/>
    <mergeCell ref="AX103:AX106"/>
    <mergeCell ref="AY103:AY106"/>
    <mergeCell ref="AZ103:AZ106"/>
    <mergeCell ref="BA103:BA106"/>
    <mergeCell ref="AY99:AY102"/>
    <mergeCell ref="AZ99:AZ102"/>
    <mergeCell ref="BA99:BA102"/>
    <mergeCell ref="BB99:BB102"/>
    <mergeCell ref="BC99:BC102"/>
    <mergeCell ref="BD99:BD102"/>
    <mergeCell ref="BB103:BB106"/>
    <mergeCell ref="BC103:BC106"/>
    <mergeCell ref="BD103:BD106"/>
    <mergeCell ref="BE103:BE106"/>
    <mergeCell ref="BF103:BF106"/>
    <mergeCell ref="C99:C102"/>
    <mergeCell ref="AL99:AL102"/>
    <mergeCell ref="AV99:AV102"/>
    <mergeCell ref="AW99:AW102"/>
    <mergeCell ref="AX99:AX102"/>
    <mergeCell ref="C95:C98"/>
    <mergeCell ref="AV95:AV98"/>
    <mergeCell ref="AW95:AW98"/>
    <mergeCell ref="AX95:AX98"/>
    <mergeCell ref="BA87:BA90"/>
    <mergeCell ref="AY95:AY98"/>
    <mergeCell ref="AZ95:AZ98"/>
    <mergeCell ref="BB87:BB90"/>
    <mergeCell ref="BC87:BC90"/>
    <mergeCell ref="BD87:BD90"/>
    <mergeCell ref="BF87:BF90"/>
    <mergeCell ref="AZ87:AZ90"/>
    <mergeCell ref="BA95:BA98"/>
    <mergeCell ref="BB95:BB98"/>
    <mergeCell ref="BC95:BC98"/>
    <mergeCell ref="BD95:BD98"/>
    <mergeCell ref="BF95:BF98"/>
    <mergeCell ref="BC83:BC86"/>
    <mergeCell ref="BD83:BD86"/>
    <mergeCell ref="BE83:BE86"/>
    <mergeCell ref="BF83:BF86"/>
    <mergeCell ref="BC79:BC82"/>
    <mergeCell ref="BD79:BD82"/>
    <mergeCell ref="BE79:BE82"/>
    <mergeCell ref="BF79:BF82"/>
    <mergeCell ref="C91:C94"/>
    <mergeCell ref="AV91:AV94"/>
    <mergeCell ref="AW91:AW94"/>
    <mergeCell ref="AX91:AX94"/>
    <mergeCell ref="AY91:AY94"/>
    <mergeCell ref="C87:C90"/>
    <mergeCell ref="AV87:AV90"/>
    <mergeCell ref="AW87:AW90"/>
    <mergeCell ref="AX87:AX90"/>
    <mergeCell ref="AY87:AY90"/>
    <mergeCell ref="AZ91:AZ94"/>
    <mergeCell ref="BA91:BA94"/>
    <mergeCell ref="BB91:BB94"/>
    <mergeCell ref="BC91:BC94"/>
    <mergeCell ref="BD91:BD94"/>
    <mergeCell ref="BF91:BF94"/>
    <mergeCell ref="C83:C86"/>
    <mergeCell ref="AV83:AV86"/>
    <mergeCell ref="AW83:AW86"/>
    <mergeCell ref="AX83:AX86"/>
    <mergeCell ref="AY83:AY86"/>
    <mergeCell ref="AZ83:AZ86"/>
    <mergeCell ref="BF75:BF78"/>
    <mergeCell ref="C79:C82"/>
    <mergeCell ref="AL79:AL82"/>
    <mergeCell ref="AV79:AV82"/>
    <mergeCell ref="AW79:AW82"/>
    <mergeCell ref="AX79:AX82"/>
    <mergeCell ref="AY79:AY82"/>
    <mergeCell ref="AZ79:AZ82"/>
    <mergeCell ref="BA79:BA82"/>
    <mergeCell ref="BB79:BB82"/>
    <mergeCell ref="AZ75:AZ78"/>
    <mergeCell ref="BA75:BA78"/>
    <mergeCell ref="BB75:BB78"/>
    <mergeCell ref="BC75:BC78"/>
    <mergeCell ref="BD75:BD78"/>
    <mergeCell ref="BE75:BE78"/>
    <mergeCell ref="BA83:BA86"/>
    <mergeCell ref="BB83:BB86"/>
    <mergeCell ref="BC71:BC74"/>
    <mergeCell ref="BD71:BD74"/>
    <mergeCell ref="BE71:BE74"/>
    <mergeCell ref="BF71:BF74"/>
    <mergeCell ref="C75:C78"/>
    <mergeCell ref="AL75:AL78"/>
    <mergeCell ref="AV75:AV78"/>
    <mergeCell ref="AW75:AW78"/>
    <mergeCell ref="AX75:AX78"/>
    <mergeCell ref="AY75:AY78"/>
    <mergeCell ref="C71:C74"/>
    <mergeCell ref="AL71:AL74"/>
    <mergeCell ref="AV71:AV74"/>
    <mergeCell ref="AW71:AW74"/>
    <mergeCell ref="AX71:AX74"/>
    <mergeCell ref="AY71:AY74"/>
    <mergeCell ref="AZ71:AZ74"/>
    <mergeCell ref="BA71:BA74"/>
    <mergeCell ref="BB71:BB74"/>
    <mergeCell ref="BC63:BC66"/>
    <mergeCell ref="BD63:BD66"/>
    <mergeCell ref="BE63:BE66"/>
    <mergeCell ref="BF63:BF66"/>
    <mergeCell ref="C67:C70"/>
    <mergeCell ref="AL67:AL70"/>
    <mergeCell ref="AV67:AV70"/>
    <mergeCell ref="AW67:AW70"/>
    <mergeCell ref="AX67:AX70"/>
    <mergeCell ref="AY67:AY70"/>
    <mergeCell ref="BF67:BF70"/>
    <mergeCell ref="AZ67:AZ70"/>
    <mergeCell ref="BA67:BA70"/>
    <mergeCell ref="BB67:BB70"/>
    <mergeCell ref="BC67:BC70"/>
    <mergeCell ref="BD67:BD70"/>
    <mergeCell ref="BE67:BE70"/>
    <mergeCell ref="C63:C66"/>
    <mergeCell ref="AL63:AL66"/>
    <mergeCell ref="AV63:AV66"/>
    <mergeCell ref="AW63:AW66"/>
    <mergeCell ref="AX63:AX66"/>
    <mergeCell ref="AY63:AY66"/>
    <mergeCell ref="AZ63:AZ66"/>
    <mergeCell ref="BA63:BA66"/>
    <mergeCell ref="BB63:BB66"/>
    <mergeCell ref="BC55:BC58"/>
    <mergeCell ref="BD55:BD58"/>
    <mergeCell ref="BE55:BE58"/>
    <mergeCell ref="BF55:BF58"/>
    <mergeCell ref="C59:C62"/>
    <mergeCell ref="AL59:AL62"/>
    <mergeCell ref="AV59:AV62"/>
    <mergeCell ref="AW59:AW62"/>
    <mergeCell ref="AX59:AX62"/>
    <mergeCell ref="AY59:AY62"/>
    <mergeCell ref="BF59:BF62"/>
    <mergeCell ref="AZ59:AZ62"/>
    <mergeCell ref="BA59:BA62"/>
    <mergeCell ref="BB59:BB62"/>
    <mergeCell ref="BC59:BC62"/>
    <mergeCell ref="BD59:BD62"/>
    <mergeCell ref="BE59:BE62"/>
    <mergeCell ref="C55:C58"/>
    <mergeCell ref="AL55:AL58"/>
    <mergeCell ref="AV55:AV58"/>
    <mergeCell ref="AW55:AW58"/>
    <mergeCell ref="AX55:AX58"/>
    <mergeCell ref="AY55:AY58"/>
    <mergeCell ref="AZ55:AZ58"/>
    <mergeCell ref="BA55:BA58"/>
    <mergeCell ref="BB55:BB58"/>
    <mergeCell ref="AV43:AV46"/>
    <mergeCell ref="AW43:AW46"/>
    <mergeCell ref="AX43:AX46"/>
    <mergeCell ref="AY43:AY46"/>
    <mergeCell ref="BC47:BC50"/>
    <mergeCell ref="BD47:BD50"/>
    <mergeCell ref="BE47:BE50"/>
    <mergeCell ref="BF47:BF50"/>
    <mergeCell ref="C51:C54"/>
    <mergeCell ref="AL51:AL54"/>
    <mergeCell ref="AV51:AV54"/>
    <mergeCell ref="AW51:AW54"/>
    <mergeCell ref="AX51:AX54"/>
    <mergeCell ref="AY51:AY54"/>
    <mergeCell ref="BF51:BF54"/>
    <mergeCell ref="AZ51:AZ54"/>
    <mergeCell ref="BA51:BA54"/>
    <mergeCell ref="BB51:BB54"/>
    <mergeCell ref="BC51:BC54"/>
    <mergeCell ref="BD51:BD54"/>
    <mergeCell ref="BE51:BE54"/>
    <mergeCell ref="C39:C42"/>
    <mergeCell ref="AV39:AV42"/>
    <mergeCell ref="AW39:AW42"/>
    <mergeCell ref="AX39:AX42"/>
    <mergeCell ref="AY39:AY42"/>
    <mergeCell ref="AZ39:AZ42"/>
    <mergeCell ref="BF43:BF46"/>
    <mergeCell ref="C47:C50"/>
    <mergeCell ref="AL47:AL50"/>
    <mergeCell ref="AV47:AV50"/>
    <mergeCell ref="AW47:AW50"/>
    <mergeCell ref="AX47:AX50"/>
    <mergeCell ref="AY47:AY50"/>
    <mergeCell ref="AZ47:AZ50"/>
    <mergeCell ref="BA47:BA50"/>
    <mergeCell ref="BB47:BB50"/>
    <mergeCell ref="AZ43:AZ46"/>
    <mergeCell ref="BA43:BA46"/>
    <mergeCell ref="BB43:BB46"/>
    <mergeCell ref="BC43:BC46"/>
    <mergeCell ref="BD43:BD46"/>
    <mergeCell ref="BE43:BE46"/>
    <mergeCell ref="C43:C46"/>
    <mergeCell ref="AL43:AL46"/>
    <mergeCell ref="BC35:BC38"/>
    <mergeCell ref="BD35:BD38"/>
    <mergeCell ref="BE35:BE38"/>
    <mergeCell ref="BF35:BF38"/>
    <mergeCell ref="BC31:BC34"/>
    <mergeCell ref="BD31:BD34"/>
    <mergeCell ref="BE31:BE34"/>
    <mergeCell ref="BF31:BF34"/>
    <mergeCell ref="BA39:BA42"/>
    <mergeCell ref="BB39:BB42"/>
    <mergeCell ref="BC39:BC42"/>
    <mergeCell ref="BD39:BD42"/>
    <mergeCell ref="BE39:BE42"/>
    <mergeCell ref="BF39:BF42"/>
    <mergeCell ref="C35:C38"/>
    <mergeCell ref="AV35:AV38"/>
    <mergeCell ref="AW35:AW38"/>
    <mergeCell ref="AX35:AX38"/>
    <mergeCell ref="AY35:AY38"/>
    <mergeCell ref="AZ35:AZ38"/>
    <mergeCell ref="BE27:BE30"/>
    <mergeCell ref="BF27:BF30"/>
    <mergeCell ref="C31:C34"/>
    <mergeCell ref="AV31:AV34"/>
    <mergeCell ref="AW31:AW34"/>
    <mergeCell ref="AX31:AX34"/>
    <mergeCell ref="AY31:AY34"/>
    <mergeCell ref="AZ31:AZ34"/>
    <mergeCell ref="BA31:BA34"/>
    <mergeCell ref="BB31:BB34"/>
    <mergeCell ref="AY27:AY30"/>
    <mergeCell ref="AZ27:AZ30"/>
    <mergeCell ref="BA27:BA30"/>
    <mergeCell ref="BB27:BB30"/>
    <mergeCell ref="BC27:BC30"/>
    <mergeCell ref="BD27:BD30"/>
    <mergeCell ref="BA35:BA38"/>
    <mergeCell ref="BB35:BB38"/>
    <mergeCell ref="BB23:BB26"/>
    <mergeCell ref="BC23:BC26"/>
    <mergeCell ref="BD23:BD26"/>
    <mergeCell ref="BE23:BE26"/>
    <mergeCell ref="BF23:BF26"/>
    <mergeCell ref="C27:C30"/>
    <mergeCell ref="AL27:AL30"/>
    <mergeCell ref="AV27:AV30"/>
    <mergeCell ref="AW27:AW30"/>
    <mergeCell ref="AX27:AX30"/>
    <mergeCell ref="C23:C26"/>
    <mergeCell ref="AL23:AL26"/>
    <mergeCell ref="AV23:AV26"/>
    <mergeCell ref="AW23:AW26"/>
    <mergeCell ref="AX23:AX26"/>
    <mergeCell ref="AY23:AY26"/>
    <mergeCell ref="AZ23:AZ26"/>
    <mergeCell ref="BA23:BA26"/>
    <mergeCell ref="AY19:AY22"/>
    <mergeCell ref="AZ19:AZ22"/>
    <mergeCell ref="BA19:BA22"/>
    <mergeCell ref="BC15:BC18"/>
    <mergeCell ref="BD15:BD18"/>
    <mergeCell ref="BE15:BE18"/>
    <mergeCell ref="BF15:BF18"/>
    <mergeCell ref="C19:C22"/>
    <mergeCell ref="AL19:AL22"/>
    <mergeCell ref="AV19:AV22"/>
    <mergeCell ref="AW19:AW22"/>
    <mergeCell ref="AX19:AX22"/>
    <mergeCell ref="BE19:BE22"/>
    <mergeCell ref="BF19:BF22"/>
    <mergeCell ref="BB19:BB22"/>
    <mergeCell ref="BC19:BC22"/>
    <mergeCell ref="BD19:BD22"/>
    <mergeCell ref="C15:C18"/>
    <mergeCell ref="AL15:AL18"/>
    <mergeCell ref="AV15:AV18"/>
    <mergeCell ref="AW15:AW18"/>
    <mergeCell ref="AX15:AX18"/>
    <mergeCell ref="AY15:AY18"/>
    <mergeCell ref="AZ15:AZ18"/>
    <mergeCell ref="BA15:BA18"/>
    <mergeCell ref="BB15:BB18"/>
    <mergeCell ref="BB3:BB6"/>
    <mergeCell ref="BC3:BC6"/>
    <mergeCell ref="BD3:BD6"/>
    <mergeCell ref="BE3:BE6"/>
    <mergeCell ref="BF3:BF6"/>
    <mergeCell ref="AV3:AV6"/>
    <mergeCell ref="AW3:AW6"/>
    <mergeCell ref="AX3:AX6"/>
    <mergeCell ref="AY3:AY6"/>
    <mergeCell ref="AZ3:AZ6"/>
    <mergeCell ref="BA3:BA6"/>
    <mergeCell ref="BC11:BC14"/>
    <mergeCell ref="BD11:BD14"/>
    <mergeCell ref="BE11:BE14"/>
    <mergeCell ref="BF11:BF14"/>
    <mergeCell ref="BC7:BC10"/>
    <mergeCell ref="BD7:BD10"/>
    <mergeCell ref="BE7:BE10"/>
    <mergeCell ref="BF7:BF10"/>
    <mergeCell ref="AR1:AR2"/>
    <mergeCell ref="AS1:AS2"/>
    <mergeCell ref="AT1:AT2"/>
    <mergeCell ref="AJ2:AK2"/>
    <mergeCell ref="C3:C6"/>
    <mergeCell ref="AL3:AL6"/>
    <mergeCell ref="AJ1:AK1"/>
    <mergeCell ref="AM1:AM2"/>
    <mergeCell ref="AN1:AN2"/>
    <mergeCell ref="AO1:AO2"/>
    <mergeCell ref="AP1:AP2"/>
    <mergeCell ref="AQ1:AQ2"/>
    <mergeCell ref="C7:C10"/>
    <mergeCell ref="AL7:AL10"/>
    <mergeCell ref="AV7:AV10"/>
    <mergeCell ref="AW7:AW10"/>
    <mergeCell ref="AX7:AX10"/>
    <mergeCell ref="AY7:AY10"/>
    <mergeCell ref="AZ7:AZ10"/>
    <mergeCell ref="BA7:BA10"/>
    <mergeCell ref="BB7:BB10"/>
  </mergeCells>
  <conditionalFormatting sqref="E3:AI6 E15:AI266">
    <cfRule type="expression" dxfId="107" priority="26">
      <formula>$AJ$1=E$1</formula>
    </cfRule>
    <cfRule type="expression" dxfId="106" priority="27">
      <formula>$AJ$1=E$1</formula>
    </cfRule>
  </conditionalFormatting>
  <conditionalFormatting sqref="E3:AI6 E15:AI266">
    <cfRule type="expression" dxfId="105" priority="25">
      <formula>$AJ$1=E$1</formula>
    </cfRule>
  </conditionalFormatting>
  <conditionalFormatting sqref="E3:AI6">
    <cfRule type="expression" dxfId="104" priority="24">
      <formula>$AJ$1=E$1</formula>
    </cfRule>
  </conditionalFormatting>
  <conditionalFormatting sqref="E3:AI6">
    <cfRule type="expression" dxfId="103" priority="23">
      <formula>$AJ$1=E$1</formula>
    </cfRule>
  </conditionalFormatting>
  <conditionalFormatting sqref="E3:AI6">
    <cfRule type="expression" dxfId="102" priority="21">
      <formula>$AJ$1=E$1</formula>
    </cfRule>
  </conditionalFormatting>
  <conditionalFormatting sqref="E11:AI14">
    <cfRule type="expression" dxfId="101" priority="11">
      <formula>$AJ$1=E$1</formula>
    </cfRule>
    <cfRule type="expression" dxfId="100" priority="12">
      <formula>$AJ$1=E$1</formula>
    </cfRule>
  </conditionalFormatting>
  <conditionalFormatting sqref="E11:AI14">
    <cfRule type="expression" dxfId="99" priority="10">
      <formula>$AJ$1=E$1</formula>
    </cfRule>
  </conditionalFormatting>
  <conditionalFormatting sqref="E11:AI14">
    <cfRule type="expression" dxfId="98" priority="9">
      <formula>$AJ$1=E$1</formula>
    </cfRule>
  </conditionalFormatting>
  <conditionalFormatting sqref="E7:AI10">
    <cfRule type="expression" dxfId="97" priority="3">
      <formula>$AJ$1=E$1</formula>
    </cfRule>
    <cfRule type="expression" dxfId="96" priority="4">
      <formula>$AJ$1=E$1</formula>
    </cfRule>
  </conditionalFormatting>
  <conditionalFormatting sqref="E7:AI10">
    <cfRule type="expression" dxfId="95" priority="2">
      <formula>$AJ$1=E$1</formula>
    </cfRule>
  </conditionalFormatting>
  <conditionalFormatting sqref="E7:AI10">
    <cfRule type="expression" dxfId="94" priority="1">
      <formula>$AJ$1=E$1</formula>
    </cfRule>
  </conditionalFormatting>
  <pageMargins left="0.7" right="0.7" top="0.75" bottom="0.75" header="0.3" footer="0.3"/>
  <pageSetup paperSize="9" scale="17" orientation="portrait" horizontalDpi="4294967293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A266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" sqref="B1:B1048576"/>
    </sheetView>
  </sheetViews>
  <sheetFormatPr defaultRowHeight="15" x14ac:dyDescent="0.25"/>
  <cols>
    <col min="1" max="1" width="33.5703125" bestFit="1" customWidth="1"/>
    <col min="2" max="2" width="14.28515625" hidden="1" customWidth="1"/>
    <col min="5" max="35" width="4.7109375" customWidth="1"/>
    <col min="55" max="55" width="12.42578125" bestFit="1" customWidth="1"/>
    <col min="58" max="58" width="11.42578125" customWidth="1"/>
  </cols>
  <sheetData>
    <row r="1" spans="1:79" ht="46.5" x14ac:dyDescent="0.25">
      <c r="A1" s="258" t="s">
        <v>126</v>
      </c>
      <c r="B1" s="220" t="s">
        <v>0</v>
      </c>
      <c r="C1" s="202" t="s">
        <v>1</v>
      </c>
      <c r="D1" s="201"/>
      <c r="E1" s="215" t="str">
        <f>TEXT(WEEKDAY(DATE($D$2,$C$2,E2),1),"gggg")</f>
        <v>Cuma</v>
      </c>
      <c r="F1" s="215" t="str">
        <f t="shared" ref="F1:AI1" si="0">TEXT(WEEKDAY(DATE($D$2,$C$2,F2),1),"gggg")</f>
        <v>Cumartesi</v>
      </c>
      <c r="G1" s="215" t="str">
        <f t="shared" si="0"/>
        <v>Pazar</v>
      </c>
      <c r="H1" s="215" t="str">
        <f t="shared" si="0"/>
        <v>Pazartesi</v>
      </c>
      <c r="I1" s="215" t="str">
        <f t="shared" si="0"/>
        <v>Salı</v>
      </c>
      <c r="J1" s="215" t="str">
        <f t="shared" si="0"/>
        <v>Çarşamba</v>
      </c>
      <c r="K1" s="215" t="str">
        <f t="shared" si="0"/>
        <v>Perşembe</v>
      </c>
      <c r="L1" s="215" t="str">
        <f t="shared" si="0"/>
        <v>Cuma</v>
      </c>
      <c r="M1" s="215" t="str">
        <f t="shared" si="0"/>
        <v>Cumartesi</v>
      </c>
      <c r="N1" s="215" t="str">
        <f t="shared" si="0"/>
        <v>Pazar</v>
      </c>
      <c r="O1" s="215" t="str">
        <f t="shared" si="0"/>
        <v>Pazartesi</v>
      </c>
      <c r="P1" s="215" t="str">
        <f t="shared" si="0"/>
        <v>Salı</v>
      </c>
      <c r="Q1" s="215" t="str">
        <f t="shared" si="0"/>
        <v>Çarşamba</v>
      </c>
      <c r="R1" s="215" t="str">
        <f t="shared" si="0"/>
        <v>Perşembe</v>
      </c>
      <c r="S1" s="215" t="str">
        <f t="shared" si="0"/>
        <v>Cuma</v>
      </c>
      <c r="T1" s="215" t="str">
        <f t="shared" si="0"/>
        <v>Cumartesi</v>
      </c>
      <c r="U1" s="215" t="str">
        <f t="shared" si="0"/>
        <v>Pazar</v>
      </c>
      <c r="V1" s="215" t="str">
        <f t="shared" si="0"/>
        <v>Pazartesi</v>
      </c>
      <c r="W1" s="215" t="str">
        <f t="shared" si="0"/>
        <v>Salı</v>
      </c>
      <c r="X1" s="215" t="str">
        <f t="shared" si="0"/>
        <v>Çarşamba</v>
      </c>
      <c r="Y1" s="215" t="str">
        <f t="shared" si="0"/>
        <v>Perşembe</v>
      </c>
      <c r="Z1" s="215" t="str">
        <f t="shared" si="0"/>
        <v>Cuma</v>
      </c>
      <c r="AA1" s="215" t="str">
        <f t="shared" si="0"/>
        <v>Cumartesi</v>
      </c>
      <c r="AB1" s="215" t="str">
        <f t="shared" si="0"/>
        <v>Pazar</v>
      </c>
      <c r="AC1" s="215" t="str">
        <f t="shared" si="0"/>
        <v>Pazartesi</v>
      </c>
      <c r="AD1" s="215" t="str">
        <f t="shared" si="0"/>
        <v>Salı</v>
      </c>
      <c r="AE1" s="215" t="str">
        <f t="shared" si="0"/>
        <v>Çarşamba</v>
      </c>
      <c r="AF1" s="215" t="str">
        <f t="shared" si="0"/>
        <v>Perşembe</v>
      </c>
      <c r="AG1" s="215" t="str">
        <f t="shared" si="0"/>
        <v>Cuma</v>
      </c>
      <c r="AH1" s="215" t="str">
        <f t="shared" si="0"/>
        <v>Cumartesi</v>
      </c>
      <c r="AI1" s="215" t="str">
        <f t="shared" si="0"/>
        <v>Pazar</v>
      </c>
      <c r="AJ1" s="471" t="str">
        <f>LEFT(C2,2)</f>
        <v>03</v>
      </c>
      <c r="AK1" s="472"/>
      <c r="AL1" s="306" t="s">
        <v>9</v>
      </c>
      <c r="AM1" s="521" t="s">
        <v>10</v>
      </c>
      <c r="AN1" s="521" t="s">
        <v>73</v>
      </c>
      <c r="AO1" s="521" t="s">
        <v>11</v>
      </c>
      <c r="AP1" s="521" t="s">
        <v>12</v>
      </c>
      <c r="AQ1" s="521" t="s">
        <v>13</v>
      </c>
      <c r="AR1" s="521" t="s">
        <v>14</v>
      </c>
      <c r="AS1" s="521" t="s">
        <v>15</v>
      </c>
      <c r="AT1" s="521" t="s">
        <v>16</v>
      </c>
      <c r="AU1" s="214">
        <f>AV2+AW2</f>
        <v>1008633.3333333334</v>
      </c>
      <c r="AV1" s="200" t="s">
        <v>127</v>
      </c>
      <c r="AW1" s="200" t="s">
        <v>128</v>
      </c>
      <c r="AX1" s="200" t="s">
        <v>135</v>
      </c>
      <c r="AY1" s="200" t="s">
        <v>87</v>
      </c>
      <c r="AZ1" s="200" t="s">
        <v>86</v>
      </c>
      <c r="BA1" s="200" t="s">
        <v>136</v>
      </c>
      <c r="BB1" s="200" t="s">
        <v>71</v>
      </c>
      <c r="BC1" s="200" t="s">
        <v>19</v>
      </c>
      <c r="BD1" s="200" t="s">
        <v>129</v>
      </c>
      <c r="BE1" s="200" t="s">
        <v>20</v>
      </c>
      <c r="BF1" s="204" t="s">
        <v>21</v>
      </c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178"/>
      <c r="BX1" s="178"/>
      <c r="BY1" s="178"/>
      <c r="BZ1" s="178"/>
      <c r="CA1" s="178"/>
    </row>
    <row r="2" spans="1:79" ht="40.5" thickBot="1" x14ac:dyDescent="0.3">
      <c r="A2" s="259" t="s">
        <v>23</v>
      </c>
      <c r="B2" s="221">
        <v>1.4822134387351778E-3</v>
      </c>
      <c r="C2" s="281" t="s">
        <v>142</v>
      </c>
      <c r="D2" s="281" t="s">
        <v>138</v>
      </c>
      <c r="E2" s="59">
        <v>1</v>
      </c>
      <c r="F2" s="59">
        <v>2</v>
      </c>
      <c r="G2" s="307">
        <v>3</v>
      </c>
      <c r="H2" s="96">
        <v>4</v>
      </c>
      <c r="I2" s="96">
        <v>5</v>
      </c>
      <c r="J2" s="96">
        <v>6</v>
      </c>
      <c r="K2" s="96">
        <v>7</v>
      </c>
      <c r="L2" s="96">
        <v>8</v>
      </c>
      <c r="M2" s="96">
        <v>9</v>
      </c>
      <c r="N2" s="308">
        <v>10</v>
      </c>
      <c r="O2" s="96">
        <v>11</v>
      </c>
      <c r="P2" s="268">
        <v>12</v>
      </c>
      <c r="Q2" s="268">
        <v>13</v>
      </c>
      <c r="R2" s="268">
        <v>14</v>
      </c>
      <c r="S2" s="96">
        <v>15</v>
      </c>
      <c r="T2" s="268">
        <v>16</v>
      </c>
      <c r="U2" s="308">
        <v>17</v>
      </c>
      <c r="V2" s="96">
        <v>18</v>
      </c>
      <c r="W2" s="268">
        <v>19</v>
      </c>
      <c r="X2" s="268">
        <v>20</v>
      </c>
      <c r="Y2" s="268">
        <v>21</v>
      </c>
      <c r="Z2" s="268">
        <v>22</v>
      </c>
      <c r="AA2" s="268">
        <v>23</v>
      </c>
      <c r="AB2" s="308">
        <v>24</v>
      </c>
      <c r="AC2" s="96">
        <v>25</v>
      </c>
      <c r="AD2" s="268">
        <v>26</v>
      </c>
      <c r="AE2" s="268">
        <v>27</v>
      </c>
      <c r="AF2" s="268">
        <v>28</v>
      </c>
      <c r="AG2" s="268">
        <v>29</v>
      </c>
      <c r="AH2" s="268">
        <v>30</v>
      </c>
      <c r="AI2" s="309">
        <v>31</v>
      </c>
      <c r="AJ2" s="469" t="s">
        <v>24</v>
      </c>
      <c r="AK2" s="470"/>
      <c r="AL2" s="303"/>
      <c r="AM2" s="522"/>
      <c r="AN2" s="522"/>
      <c r="AO2" s="522"/>
      <c r="AP2" s="522"/>
      <c r="AQ2" s="522"/>
      <c r="AR2" s="522"/>
      <c r="AS2" s="522"/>
      <c r="AT2" s="522"/>
      <c r="AU2" s="214">
        <f>AU1-AY2-AZ2</f>
        <v>518893.20333333337</v>
      </c>
      <c r="AV2" s="197">
        <f>SUM(AV3:AV203)</f>
        <v>546415.55555555562</v>
      </c>
      <c r="AW2" s="197">
        <f t="shared" ref="AW2:BE2" si="1">SUM(AW3:AW203)</f>
        <v>462217.77777777775</v>
      </c>
      <c r="AX2" s="197">
        <f t="shared" si="1"/>
        <v>75466.666666666657</v>
      </c>
      <c r="AY2" s="197">
        <f t="shared" si="1"/>
        <v>258602</v>
      </c>
      <c r="AZ2" s="197">
        <f t="shared" si="1"/>
        <v>231138.13</v>
      </c>
      <c r="BA2" s="197">
        <f t="shared" si="1"/>
        <v>47071</v>
      </c>
      <c r="BB2" s="197">
        <f t="shared" si="1"/>
        <v>12254</v>
      </c>
      <c r="BC2" s="197">
        <f t="shared" si="1"/>
        <v>15500</v>
      </c>
      <c r="BD2" s="197">
        <f t="shared" si="1"/>
        <v>531272</v>
      </c>
      <c r="BE2" s="197">
        <f t="shared" si="1"/>
        <v>0</v>
      </c>
      <c r="BF2" s="197">
        <f>SUM(BF3:BF240)</f>
        <v>-11737.129999999994</v>
      </c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178"/>
      <c r="BX2" s="178"/>
      <c r="BY2" s="178"/>
      <c r="BZ2" s="178"/>
      <c r="CA2" s="178"/>
    </row>
    <row r="3" spans="1:79" ht="16.5" thickTop="1" thickBot="1" x14ac:dyDescent="0.3">
      <c r="A3" s="174" t="s">
        <v>29</v>
      </c>
      <c r="B3" s="275">
        <v>38000</v>
      </c>
      <c r="C3" s="432">
        <f>B3/225</f>
        <v>168.88888888888889</v>
      </c>
      <c r="D3" s="181" t="s">
        <v>25</v>
      </c>
      <c r="E3" s="60">
        <v>7.5</v>
      </c>
      <c r="F3" s="60">
        <v>7.5</v>
      </c>
      <c r="G3" s="234" t="s">
        <v>61</v>
      </c>
      <c r="H3" s="234">
        <v>7.5</v>
      </c>
      <c r="I3" s="234">
        <v>7.5</v>
      </c>
      <c r="J3" s="234">
        <v>7.5</v>
      </c>
      <c r="K3" s="235">
        <v>7.5</v>
      </c>
      <c r="L3" s="234">
        <v>7.5</v>
      </c>
      <c r="M3" s="234">
        <v>7.5</v>
      </c>
      <c r="N3" s="95" t="s">
        <v>61</v>
      </c>
      <c r="O3" s="236">
        <v>7.5</v>
      </c>
      <c r="P3" s="95">
        <v>7.5</v>
      </c>
      <c r="Q3" s="95">
        <v>7.5</v>
      </c>
      <c r="R3" s="283">
        <v>7.5</v>
      </c>
      <c r="S3" s="284">
        <v>7.5</v>
      </c>
      <c r="T3" s="67">
        <v>7.5</v>
      </c>
      <c r="U3" s="95" t="s">
        <v>61</v>
      </c>
      <c r="V3" s="236">
        <v>7.5</v>
      </c>
      <c r="W3" s="95">
        <v>7.5</v>
      </c>
      <c r="X3" s="95">
        <v>7.5</v>
      </c>
      <c r="Y3" s="95">
        <v>7.5</v>
      </c>
      <c r="Z3" s="95">
        <v>7.5</v>
      </c>
      <c r="AA3" s="95">
        <v>7.5</v>
      </c>
      <c r="AB3" s="95" t="s">
        <v>61</v>
      </c>
      <c r="AC3" s="236">
        <v>7.5</v>
      </c>
      <c r="AD3" s="95">
        <v>7.5</v>
      </c>
      <c r="AE3" s="95">
        <v>7.5</v>
      </c>
      <c r="AF3" s="95">
        <v>7.5</v>
      </c>
      <c r="AG3" s="95">
        <v>7.5</v>
      </c>
      <c r="AH3" s="238">
        <v>7.5</v>
      </c>
      <c r="AI3" s="60"/>
      <c r="AJ3" s="179"/>
      <c r="AK3" s="179">
        <f>COUNTIF(E3:AI3,"&gt;0")</f>
        <v>26</v>
      </c>
      <c r="AL3" s="508"/>
      <c r="AM3" s="205">
        <f>SUM(E3:AI3)/7.5</f>
        <v>26</v>
      </c>
      <c r="AN3" s="205">
        <f>COUNTIF(E3:AI3,"B")</f>
        <v>0</v>
      </c>
      <c r="AO3" s="205">
        <f>COUNTIF(E3:AI3,"h")</f>
        <v>4</v>
      </c>
      <c r="AP3" s="205">
        <f>COUNTIF(E3:AI3,"ik")</f>
        <v>0</v>
      </c>
      <c r="AQ3" s="205">
        <f>COUNTIF(E3:AI3,"İZ")</f>
        <v>0</v>
      </c>
      <c r="AR3" s="205">
        <f>COUNTIF(E3:AI3,"R")</f>
        <v>0</v>
      </c>
      <c r="AS3" s="205">
        <f>COUNTIF(E3:AI3,"0")</f>
        <v>0</v>
      </c>
      <c r="AT3" s="205">
        <f>IF((AM3+AN3+AO3+AP3+AQ3)&gt;30,30,(AM3+AN3+AO3+AP3+AQ3))</f>
        <v>30</v>
      </c>
      <c r="AU3" s="205">
        <f>(AT3)*C3*7.5</f>
        <v>38000</v>
      </c>
      <c r="AV3" s="511">
        <f>IF(B4="CEMRE",SUM(AU3:AU5),0)</f>
        <v>41166.666666666664</v>
      </c>
      <c r="AW3" s="514">
        <f>IF(B4="SEFİNE",SUM(AU3:AU5),0)</f>
        <v>0</v>
      </c>
      <c r="AX3" s="516">
        <f>IF(B4="TERSAN",SUM(AU3:AU5),0)</f>
        <v>0</v>
      </c>
      <c r="AY3" s="519">
        <v>17359</v>
      </c>
      <c r="AZ3" s="519"/>
      <c r="BA3" s="519"/>
      <c r="BB3" s="519">
        <v>641</v>
      </c>
      <c r="BC3" s="519"/>
      <c r="BD3" s="519">
        <v>23167</v>
      </c>
      <c r="BE3" s="503"/>
      <c r="BF3" s="505">
        <f>(AV3+AW3+AX3)-(AY3+AZ3+BA3)-(BB3+BC3)+BE3-(BD3)</f>
        <v>-0.33333333333575865</v>
      </c>
      <c r="BG3" s="178"/>
      <c r="BH3" s="178"/>
      <c r="BI3" s="178"/>
      <c r="BJ3" s="178"/>
      <c r="BK3" s="178"/>
      <c r="BL3" s="178"/>
      <c r="BM3" s="178"/>
      <c r="BN3" s="178"/>
      <c r="BO3" s="178"/>
      <c r="BP3" s="178"/>
      <c r="BQ3" s="178"/>
      <c r="BR3" s="178"/>
      <c r="BS3" s="178"/>
      <c r="BT3" s="178"/>
      <c r="BU3" s="178"/>
      <c r="BV3" s="178"/>
      <c r="BW3" s="178"/>
      <c r="BX3" s="178"/>
      <c r="BY3" s="178"/>
      <c r="BZ3" s="178"/>
      <c r="CA3" s="178"/>
    </row>
    <row r="4" spans="1:79" ht="15.75" thickTop="1" x14ac:dyDescent="0.25">
      <c r="A4" s="175"/>
      <c r="B4" s="221" t="s">
        <v>133</v>
      </c>
      <c r="C4" s="433"/>
      <c r="D4" s="211" t="s">
        <v>26</v>
      </c>
      <c r="E4" s="236"/>
      <c r="F4" s="236"/>
      <c r="G4" s="234"/>
      <c r="H4" s="239"/>
      <c r="I4" s="240">
        <v>2.5</v>
      </c>
      <c r="J4" s="240">
        <v>2.5</v>
      </c>
      <c r="K4" s="235">
        <v>2.5</v>
      </c>
      <c r="L4" s="234">
        <v>2.5</v>
      </c>
      <c r="M4" s="234"/>
      <c r="N4" s="236"/>
      <c r="O4" s="236"/>
      <c r="P4" s="236"/>
      <c r="Q4" s="236"/>
      <c r="R4" s="236"/>
      <c r="S4" s="236"/>
      <c r="T4" s="241"/>
      <c r="U4" s="241"/>
      <c r="V4" s="236"/>
      <c r="W4" s="236"/>
      <c r="X4" s="241"/>
      <c r="Y4" s="231"/>
      <c r="Z4" s="231"/>
      <c r="AA4" s="231"/>
      <c r="AB4" s="241"/>
      <c r="AC4" s="241"/>
      <c r="AD4" s="241"/>
      <c r="AE4" s="241">
        <v>2.5</v>
      </c>
      <c r="AF4" s="241"/>
      <c r="AG4" s="236"/>
      <c r="AH4" s="242"/>
      <c r="AI4" s="243"/>
      <c r="AJ4" s="192"/>
      <c r="AK4" s="179">
        <f>COUNTIF(E4:AI4,"&gt;7")</f>
        <v>0</v>
      </c>
      <c r="AL4" s="509"/>
      <c r="AM4" s="206">
        <f>SUM(E4:AI4)</f>
        <v>12.5</v>
      </c>
      <c r="AN4" s="206"/>
      <c r="AO4" s="206"/>
      <c r="AP4" s="206"/>
      <c r="AQ4" s="206"/>
      <c r="AR4" s="206"/>
      <c r="AS4" s="206"/>
      <c r="AT4" s="206">
        <f>AM4*1.5</f>
        <v>18.75</v>
      </c>
      <c r="AU4" s="206">
        <f>AM4*C3*1.5</f>
        <v>3166.6666666666661</v>
      </c>
      <c r="AV4" s="511"/>
      <c r="AW4" s="514"/>
      <c r="AX4" s="516"/>
      <c r="AY4" s="519"/>
      <c r="AZ4" s="519"/>
      <c r="BA4" s="519"/>
      <c r="BB4" s="519"/>
      <c r="BC4" s="519"/>
      <c r="BD4" s="519"/>
      <c r="BE4" s="503"/>
      <c r="BF4" s="506"/>
      <c r="BG4" s="178"/>
      <c r="BH4" s="178"/>
      <c r="BI4" s="178"/>
      <c r="BJ4" s="178"/>
      <c r="BK4" s="178"/>
      <c r="BL4" s="178"/>
      <c r="BM4" s="178"/>
      <c r="BN4" s="178"/>
      <c r="BO4" s="178"/>
      <c r="BP4" s="178"/>
      <c r="BQ4" s="178"/>
      <c r="BR4" s="178"/>
      <c r="BS4" s="178"/>
      <c r="BT4" s="178"/>
      <c r="BU4" s="178"/>
      <c r="BV4" s="178"/>
      <c r="BW4" s="178"/>
      <c r="BX4" s="178"/>
      <c r="BY4" s="178"/>
      <c r="BZ4" s="178"/>
      <c r="CA4" s="178"/>
    </row>
    <row r="5" spans="1:79" x14ac:dyDescent="0.25">
      <c r="A5" s="175"/>
      <c r="B5" s="221"/>
      <c r="C5" s="433"/>
      <c r="D5" s="212" t="s">
        <v>27</v>
      </c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2"/>
      <c r="AI5" s="233"/>
      <c r="AJ5" s="193"/>
      <c r="AK5" s="207"/>
      <c r="AL5" s="509"/>
      <c r="AM5" s="206">
        <f>SUM(E5:AI5)</f>
        <v>0</v>
      </c>
      <c r="AN5" s="208"/>
      <c r="AO5" s="208"/>
      <c r="AP5" s="208"/>
      <c r="AQ5" s="208"/>
      <c r="AR5" s="208"/>
      <c r="AS5" s="208"/>
      <c r="AT5" s="206">
        <f>AM5*2</f>
        <v>0</v>
      </c>
      <c r="AU5" s="208">
        <f>AM5*C3*2</f>
        <v>0</v>
      </c>
      <c r="AV5" s="511"/>
      <c r="AW5" s="514"/>
      <c r="AX5" s="516"/>
      <c r="AY5" s="519"/>
      <c r="AZ5" s="519"/>
      <c r="BA5" s="519"/>
      <c r="BB5" s="519"/>
      <c r="BC5" s="519"/>
      <c r="BD5" s="519"/>
      <c r="BE5" s="503"/>
      <c r="BF5" s="506"/>
      <c r="BG5" s="178"/>
      <c r="BH5" s="178"/>
      <c r="BI5" s="178"/>
      <c r="BJ5" s="178"/>
      <c r="BK5" s="178"/>
      <c r="BL5" s="178"/>
      <c r="BM5" s="178"/>
      <c r="BN5" s="178"/>
      <c r="BO5" s="178"/>
      <c r="BP5" s="178"/>
      <c r="BQ5" s="178"/>
      <c r="BR5" s="178"/>
      <c r="BS5" s="178"/>
      <c r="BT5" s="178"/>
      <c r="BU5" s="178"/>
      <c r="BV5" s="178"/>
      <c r="BW5" s="178"/>
      <c r="BX5" s="178"/>
      <c r="BY5" s="178"/>
      <c r="BZ5" s="178"/>
      <c r="CA5" s="178"/>
    </row>
    <row r="6" spans="1:79" ht="15.75" thickBot="1" x14ac:dyDescent="0.3">
      <c r="A6" s="175"/>
      <c r="B6" s="221"/>
      <c r="C6" s="434"/>
      <c r="D6" s="182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194" t="s">
        <v>28</v>
      </c>
      <c r="AK6" s="180">
        <f>AK3+AK4</f>
        <v>26</v>
      </c>
      <c r="AL6" s="510"/>
      <c r="AM6" s="209"/>
      <c r="AN6" s="209"/>
      <c r="AO6" s="209"/>
      <c r="AP6" s="209"/>
      <c r="AQ6" s="180"/>
      <c r="AR6" s="209"/>
      <c r="AS6" s="209"/>
      <c r="AT6" s="209"/>
      <c r="AU6" s="209"/>
      <c r="AV6" s="512"/>
      <c r="AW6" s="515"/>
      <c r="AX6" s="517"/>
      <c r="AY6" s="520"/>
      <c r="AZ6" s="520"/>
      <c r="BA6" s="520"/>
      <c r="BB6" s="520"/>
      <c r="BC6" s="520"/>
      <c r="BD6" s="520"/>
      <c r="BE6" s="504"/>
      <c r="BF6" s="507"/>
      <c r="BG6" s="178"/>
      <c r="BH6" s="178"/>
      <c r="BI6" s="178"/>
      <c r="BJ6" s="178"/>
      <c r="BK6" s="178"/>
      <c r="BL6" s="178"/>
      <c r="BM6" s="178"/>
      <c r="BN6" s="178"/>
      <c r="BO6" s="178"/>
      <c r="BP6" s="178"/>
      <c r="BQ6" s="178"/>
      <c r="BR6" s="178"/>
      <c r="BS6" s="178"/>
      <c r="BT6" s="178"/>
      <c r="BU6" s="178"/>
      <c r="BV6" s="178"/>
      <c r="BW6" s="178"/>
      <c r="BX6" s="178"/>
      <c r="BY6" s="178"/>
      <c r="BZ6" s="178"/>
      <c r="CA6" s="178"/>
    </row>
    <row r="7" spans="1:79" s="178" customFormat="1" ht="16.5" customHeight="1" thickTop="1" thickBot="1" x14ac:dyDescent="0.3">
      <c r="A7" s="160" t="s">
        <v>145</v>
      </c>
      <c r="B7" s="320">
        <v>28000</v>
      </c>
      <c r="C7" s="432">
        <f t="shared" ref="C7" si="2">B7/225</f>
        <v>124.44444444444444</v>
      </c>
      <c r="D7" s="181" t="s">
        <v>25</v>
      </c>
      <c r="E7" s="60"/>
      <c r="F7" s="60"/>
      <c r="G7" s="60"/>
      <c r="H7" s="60"/>
      <c r="I7" s="60"/>
      <c r="J7" s="60"/>
      <c r="K7" s="60">
        <v>7.5</v>
      </c>
      <c r="L7" s="60">
        <v>0</v>
      </c>
      <c r="M7" s="60">
        <v>0</v>
      </c>
      <c r="N7" s="60">
        <v>0</v>
      </c>
      <c r="O7" s="60">
        <v>0</v>
      </c>
      <c r="P7" s="60">
        <v>0</v>
      </c>
      <c r="Q7" s="101">
        <v>7.5</v>
      </c>
      <c r="R7" s="60">
        <v>7.5</v>
      </c>
      <c r="S7" s="60">
        <v>7.5</v>
      </c>
      <c r="T7" s="60">
        <v>7.5</v>
      </c>
      <c r="U7" s="60">
        <v>0</v>
      </c>
      <c r="V7" s="60">
        <v>7.5</v>
      </c>
      <c r="W7" s="60">
        <v>7.5</v>
      </c>
      <c r="X7" s="60">
        <v>0</v>
      </c>
      <c r="Y7" s="60">
        <v>0</v>
      </c>
      <c r="Z7" s="60">
        <v>0</v>
      </c>
      <c r="AA7" s="101">
        <v>7.5</v>
      </c>
      <c r="AB7" s="101">
        <v>0</v>
      </c>
      <c r="AC7" s="101">
        <v>7.5</v>
      </c>
      <c r="AD7" s="60">
        <v>7.5</v>
      </c>
      <c r="AE7" s="60">
        <v>0</v>
      </c>
      <c r="AF7" s="60">
        <v>0</v>
      </c>
      <c r="AG7" s="60">
        <v>0</v>
      </c>
      <c r="AH7" s="60">
        <v>0</v>
      </c>
      <c r="AI7" s="60">
        <v>0</v>
      </c>
      <c r="AJ7" s="179"/>
      <c r="AK7" s="179">
        <f>COUNTIF(E7:AI7,"&gt;0")</f>
        <v>10</v>
      </c>
      <c r="AL7" s="508"/>
      <c r="AM7" s="205">
        <f>SUM(E7:AI7)/7.5</f>
        <v>10</v>
      </c>
      <c r="AN7" s="205">
        <f>COUNTIF(E7:AI7,"B")</f>
        <v>0</v>
      </c>
      <c r="AO7" s="205">
        <f>COUNTIF(E7:AI7,"h")</f>
        <v>0</v>
      </c>
      <c r="AP7" s="205">
        <f>COUNTIF(E7:AI7,"ik")</f>
        <v>0</v>
      </c>
      <c r="AQ7" s="205">
        <f>COUNTIF(E7:AI7,"İZ")</f>
        <v>0</v>
      </c>
      <c r="AR7" s="205">
        <f>COUNTIF(E7:AI7,"R")</f>
        <v>0</v>
      </c>
      <c r="AS7" s="205">
        <f>COUNTIF(E7:AI7,"0")</f>
        <v>15</v>
      </c>
      <c r="AT7" s="205">
        <f>IF((AM7+AN7+AO7+AP7+AQ7)&gt;30,30,(AM7+AN7+AO7+AP7+AQ7))</f>
        <v>10</v>
      </c>
      <c r="AU7" s="205">
        <f>(AT7)*C7*7.5</f>
        <v>9333.3333333333321</v>
      </c>
      <c r="AV7" s="511">
        <f t="shared" ref="AV7" si="3">IF(B8="CEMRE",SUM(AU7:AU9),0)</f>
        <v>0</v>
      </c>
      <c r="AW7" s="513">
        <f>IF(B8="SEFİNE",SUM(AU7:AU9),0)</f>
        <v>0</v>
      </c>
      <c r="AX7" s="516">
        <f t="shared" ref="AX7" si="4">IF(B8="TERSAN",SUM(AU7:AU9),0)</f>
        <v>9333.3333333333321</v>
      </c>
      <c r="AY7" s="518"/>
      <c r="AZ7" s="518"/>
      <c r="BA7" s="518">
        <v>6000</v>
      </c>
      <c r="BB7" s="518"/>
      <c r="BC7" s="518">
        <v>1100</v>
      </c>
      <c r="BD7" s="518">
        <v>2233</v>
      </c>
      <c r="BE7" s="502"/>
      <c r="BF7" s="505">
        <f t="shared" ref="BF7" si="5">(AV7+AW7+AX7)-(AY7+AZ7+BA7)-(BB7+BC7)+BE7-(BD7)</f>
        <v>0.33333333333212067</v>
      </c>
    </row>
    <row r="8" spans="1:79" s="178" customFormat="1" ht="15.75" thickTop="1" x14ac:dyDescent="0.25">
      <c r="A8" s="175"/>
      <c r="B8" s="223" t="s">
        <v>139</v>
      </c>
      <c r="C8" s="433"/>
      <c r="D8" s="211" t="s">
        <v>26</v>
      </c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7"/>
      <c r="AC8" s="227"/>
      <c r="AD8" s="227"/>
      <c r="AE8" s="227"/>
      <c r="AF8" s="227"/>
      <c r="AG8" s="227"/>
      <c r="AH8" s="228"/>
      <c r="AI8" s="229"/>
      <c r="AJ8" s="192"/>
      <c r="AK8" s="179">
        <f>COUNTIF(E8:AI8,"&gt;7")</f>
        <v>0</v>
      </c>
      <c r="AL8" s="509"/>
      <c r="AM8" s="206">
        <f>SUM(E8:AI8)</f>
        <v>0</v>
      </c>
      <c r="AN8" s="206"/>
      <c r="AO8" s="206"/>
      <c r="AP8" s="206"/>
      <c r="AQ8" s="206"/>
      <c r="AR8" s="206"/>
      <c r="AS8" s="206"/>
      <c r="AT8" s="206">
        <f>AM8*1.5</f>
        <v>0</v>
      </c>
      <c r="AU8" s="206">
        <f>AM8*C7*1.5</f>
        <v>0</v>
      </c>
      <c r="AV8" s="511"/>
      <c r="AW8" s="514"/>
      <c r="AX8" s="516"/>
      <c r="AY8" s="519"/>
      <c r="AZ8" s="519"/>
      <c r="BA8" s="519"/>
      <c r="BB8" s="519"/>
      <c r="BC8" s="519"/>
      <c r="BD8" s="519"/>
      <c r="BE8" s="503"/>
      <c r="BF8" s="506"/>
    </row>
    <row r="9" spans="1:79" s="178" customFormat="1" ht="15.75" customHeight="1" x14ac:dyDescent="0.25">
      <c r="A9" s="175"/>
      <c r="B9" s="223"/>
      <c r="C9" s="433"/>
      <c r="D9" s="212" t="s">
        <v>27</v>
      </c>
      <c r="E9" s="230"/>
      <c r="F9" s="230"/>
      <c r="G9" s="230"/>
      <c r="H9" s="230"/>
      <c r="I9" s="230"/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0"/>
      <c r="U9" s="230"/>
      <c r="V9" s="230"/>
      <c r="W9" s="231"/>
      <c r="X9" s="230"/>
      <c r="Y9" s="230"/>
      <c r="Z9" s="230"/>
      <c r="AA9" s="230"/>
      <c r="AB9" s="230"/>
      <c r="AC9" s="230"/>
      <c r="AD9" s="230"/>
      <c r="AE9" s="230"/>
      <c r="AF9" s="230"/>
      <c r="AG9" s="230"/>
      <c r="AH9" s="232"/>
      <c r="AI9" s="233"/>
      <c r="AJ9" s="193"/>
      <c r="AK9" s="207"/>
      <c r="AL9" s="509"/>
      <c r="AM9" s="206">
        <f>SUM(E9:AI9)</f>
        <v>0</v>
      </c>
      <c r="AN9" s="208"/>
      <c r="AO9" s="208"/>
      <c r="AP9" s="208"/>
      <c r="AQ9" s="208"/>
      <c r="AR9" s="208"/>
      <c r="AS9" s="208"/>
      <c r="AT9" s="206">
        <f>AM9*2</f>
        <v>0</v>
      </c>
      <c r="AU9" s="208">
        <f>AM9*C7*2</f>
        <v>0</v>
      </c>
      <c r="AV9" s="511"/>
      <c r="AW9" s="514"/>
      <c r="AX9" s="516"/>
      <c r="AY9" s="519"/>
      <c r="AZ9" s="519"/>
      <c r="BA9" s="519"/>
      <c r="BB9" s="519"/>
      <c r="BC9" s="519"/>
      <c r="BD9" s="519"/>
      <c r="BE9" s="503"/>
      <c r="BF9" s="506"/>
    </row>
    <row r="10" spans="1:79" s="178" customFormat="1" ht="15.75" thickBot="1" x14ac:dyDescent="0.3">
      <c r="A10" s="176"/>
      <c r="B10" s="223"/>
      <c r="C10" s="434"/>
      <c r="D10" s="182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244"/>
      <c r="AH10" s="63"/>
      <c r="AI10" s="63"/>
      <c r="AJ10" s="194" t="s">
        <v>28</v>
      </c>
      <c r="AK10" s="180">
        <f>AK7+AK8</f>
        <v>10</v>
      </c>
      <c r="AL10" s="510"/>
      <c r="AM10" s="209"/>
      <c r="AN10" s="209"/>
      <c r="AO10" s="209"/>
      <c r="AP10" s="209"/>
      <c r="AQ10" s="180"/>
      <c r="AR10" s="209"/>
      <c r="AS10" s="209"/>
      <c r="AT10" s="209"/>
      <c r="AU10" s="209"/>
      <c r="AV10" s="512"/>
      <c r="AW10" s="515"/>
      <c r="AX10" s="517"/>
      <c r="AY10" s="520"/>
      <c r="AZ10" s="520"/>
      <c r="BA10" s="520"/>
      <c r="BB10" s="520"/>
      <c r="BC10" s="520"/>
      <c r="BD10" s="520"/>
      <c r="BE10" s="504"/>
      <c r="BF10" s="507"/>
    </row>
    <row r="11" spans="1:79" s="178" customFormat="1" ht="16.5" customHeight="1" thickTop="1" thickBot="1" x14ac:dyDescent="0.3">
      <c r="A11" s="160" t="s">
        <v>144</v>
      </c>
      <c r="B11" s="158">
        <v>30000</v>
      </c>
      <c r="C11" s="432">
        <f t="shared" ref="C11" si="6">B11/225</f>
        <v>133.33333333333334</v>
      </c>
      <c r="D11" s="181" t="s">
        <v>25</v>
      </c>
      <c r="E11" s="60"/>
      <c r="F11" s="60"/>
      <c r="G11" s="60"/>
      <c r="H11" s="60"/>
      <c r="I11" s="60">
        <v>7.5</v>
      </c>
      <c r="J11" s="60">
        <v>7.5</v>
      </c>
      <c r="K11" s="60">
        <v>7.5</v>
      </c>
      <c r="L11" s="60">
        <v>7.5</v>
      </c>
      <c r="M11" s="60">
        <v>7.5</v>
      </c>
      <c r="N11" s="60" t="s">
        <v>61</v>
      </c>
      <c r="O11" s="60">
        <v>7.5</v>
      </c>
      <c r="P11" s="60">
        <v>7.5</v>
      </c>
      <c r="Q11" s="101">
        <v>7.5</v>
      </c>
      <c r="R11" s="60">
        <v>7.5</v>
      </c>
      <c r="S11" s="60">
        <v>7.5</v>
      </c>
      <c r="T11" s="60">
        <v>7.5</v>
      </c>
      <c r="U11" s="60">
        <v>7.5</v>
      </c>
      <c r="V11" s="60">
        <v>7.5</v>
      </c>
      <c r="W11" s="60">
        <v>7.5</v>
      </c>
      <c r="X11" s="60">
        <v>7.5</v>
      </c>
      <c r="Y11" s="60">
        <v>7.5</v>
      </c>
      <c r="Z11" s="60">
        <v>7.5</v>
      </c>
      <c r="AA11" s="101">
        <v>7.5</v>
      </c>
      <c r="AB11" s="101" t="s">
        <v>61</v>
      </c>
      <c r="AC11" s="101">
        <v>7.5</v>
      </c>
      <c r="AD11" s="60">
        <v>7.5</v>
      </c>
      <c r="AE11" s="60">
        <v>7.5</v>
      </c>
      <c r="AF11" s="60">
        <v>7.5</v>
      </c>
      <c r="AG11" s="60">
        <v>7.5</v>
      </c>
      <c r="AH11" s="60">
        <v>7.5</v>
      </c>
      <c r="AI11" s="60" t="s">
        <v>61</v>
      </c>
      <c r="AJ11" s="179"/>
      <c r="AK11" s="179">
        <f>COUNTIF(E11:AI11,"&gt;0")</f>
        <v>24</v>
      </c>
      <c r="AL11" s="508"/>
      <c r="AM11" s="205">
        <f>SUM(E11:AI11)/7.5</f>
        <v>24</v>
      </c>
      <c r="AN11" s="205">
        <f>COUNTIF(E11:AI11,"B")</f>
        <v>0</v>
      </c>
      <c r="AO11" s="205">
        <f>COUNTIF(E11:AI11,"h")</f>
        <v>3</v>
      </c>
      <c r="AP11" s="205">
        <f>COUNTIF(E11:AI11,"ik")</f>
        <v>0</v>
      </c>
      <c r="AQ11" s="205">
        <f>COUNTIF(E11:AI11,"İZ")</f>
        <v>0</v>
      </c>
      <c r="AR11" s="205">
        <f>COUNTIF(E11:AI11,"R")</f>
        <v>0</v>
      </c>
      <c r="AS11" s="205">
        <f>COUNTIF(E11:AI11,"0")</f>
        <v>0</v>
      </c>
      <c r="AT11" s="205">
        <f>IF((AM11+AN11+AO11+AP11+AQ11)&gt;30,30,(AM11+AN11+AO11+AP11+AQ11))</f>
        <v>27</v>
      </c>
      <c r="AU11" s="205">
        <f>(AT11)*C11*7.5</f>
        <v>27000.000000000004</v>
      </c>
      <c r="AV11" s="511">
        <f t="shared" ref="AV11" si="7">IF(B12="CEMRE",SUM(AU11:AU13),0)</f>
        <v>34500</v>
      </c>
      <c r="AW11" s="513">
        <f>IF(B12="SEFİNE",SUM(AU11:AU13),0)</f>
        <v>0</v>
      </c>
      <c r="AX11" s="516">
        <f t="shared" ref="AX11" si="8">IF(B12="TERSAN",SUM(AU11:AU13),0)</f>
        <v>0</v>
      </c>
      <c r="AY11" s="518">
        <v>15629</v>
      </c>
      <c r="AZ11" s="518"/>
      <c r="BA11" s="518"/>
      <c r="BB11" s="518">
        <v>571</v>
      </c>
      <c r="BC11" s="518"/>
      <c r="BD11" s="518">
        <v>30000</v>
      </c>
      <c r="BE11" s="502"/>
      <c r="BF11" s="505">
        <f t="shared" ref="BF11" si="9">(AV11+AW11+AX11)-(AY11+AZ11+BA11)-(BB11+BC11)+BE11-(BD11)</f>
        <v>-11700</v>
      </c>
    </row>
    <row r="12" spans="1:79" s="178" customFormat="1" ht="15.75" thickTop="1" x14ac:dyDescent="0.25">
      <c r="A12" s="175"/>
      <c r="B12" s="223" t="s">
        <v>133</v>
      </c>
      <c r="C12" s="433"/>
      <c r="D12" s="211" t="s">
        <v>26</v>
      </c>
      <c r="E12" s="227"/>
      <c r="F12" s="227"/>
      <c r="G12" s="227"/>
      <c r="H12" s="227"/>
      <c r="I12" s="227"/>
      <c r="J12" s="227">
        <v>2.5</v>
      </c>
      <c r="K12" s="227">
        <v>2.5</v>
      </c>
      <c r="L12" s="227">
        <v>2.5</v>
      </c>
      <c r="M12" s="227"/>
      <c r="N12" s="227">
        <v>7.5</v>
      </c>
      <c r="O12" s="227"/>
      <c r="P12" s="227"/>
      <c r="Q12" s="227">
        <v>2.5</v>
      </c>
      <c r="R12" s="227">
        <v>2.5</v>
      </c>
      <c r="S12" s="227">
        <v>2.5</v>
      </c>
      <c r="T12" s="227"/>
      <c r="U12" s="227">
        <v>7.5</v>
      </c>
      <c r="V12" s="227"/>
      <c r="W12" s="227"/>
      <c r="X12" s="227">
        <v>2.5</v>
      </c>
      <c r="Y12" s="227">
        <v>2.5</v>
      </c>
      <c r="Z12" s="227"/>
      <c r="AA12" s="227"/>
      <c r="AB12" s="227"/>
      <c r="AC12" s="227"/>
      <c r="AD12" s="227"/>
      <c r="AE12" s="227">
        <v>2.5</v>
      </c>
      <c r="AF12" s="227"/>
      <c r="AG12" s="227"/>
      <c r="AH12" s="228"/>
      <c r="AI12" s="229"/>
      <c r="AJ12" s="192"/>
      <c r="AK12" s="179">
        <f>COUNTIF(E12:AI12,"&gt;7")</f>
        <v>2</v>
      </c>
      <c r="AL12" s="509"/>
      <c r="AM12" s="206">
        <f>SUM(E12:AI12)</f>
        <v>37.5</v>
      </c>
      <c r="AN12" s="206"/>
      <c r="AO12" s="206"/>
      <c r="AP12" s="206"/>
      <c r="AQ12" s="206"/>
      <c r="AR12" s="206"/>
      <c r="AS12" s="206"/>
      <c r="AT12" s="206">
        <f>AM12*1.5</f>
        <v>56.25</v>
      </c>
      <c r="AU12" s="206">
        <f>AM12*C11*1.5</f>
        <v>7500</v>
      </c>
      <c r="AV12" s="511"/>
      <c r="AW12" s="514"/>
      <c r="AX12" s="516"/>
      <c r="AY12" s="519"/>
      <c r="AZ12" s="519"/>
      <c r="BA12" s="519"/>
      <c r="BB12" s="519"/>
      <c r="BC12" s="519"/>
      <c r="BD12" s="519"/>
      <c r="BE12" s="503"/>
      <c r="BF12" s="506"/>
    </row>
    <row r="13" spans="1:79" s="178" customFormat="1" ht="15.75" customHeight="1" x14ac:dyDescent="0.25">
      <c r="A13" s="175"/>
      <c r="B13" s="223"/>
      <c r="C13" s="433"/>
      <c r="D13" s="212" t="s">
        <v>27</v>
      </c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1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2"/>
      <c r="AI13" s="233"/>
      <c r="AJ13" s="193"/>
      <c r="AK13" s="207"/>
      <c r="AL13" s="509"/>
      <c r="AM13" s="206">
        <f>SUM(E13:AI13)</f>
        <v>0</v>
      </c>
      <c r="AN13" s="208"/>
      <c r="AO13" s="208"/>
      <c r="AP13" s="208"/>
      <c r="AQ13" s="208"/>
      <c r="AR13" s="208"/>
      <c r="AS13" s="208"/>
      <c r="AT13" s="206">
        <f>AM13*2</f>
        <v>0</v>
      </c>
      <c r="AU13" s="208">
        <f>AM13*C11*2</f>
        <v>0</v>
      </c>
      <c r="AV13" s="511"/>
      <c r="AW13" s="514"/>
      <c r="AX13" s="516"/>
      <c r="AY13" s="519"/>
      <c r="AZ13" s="519"/>
      <c r="BA13" s="519"/>
      <c r="BB13" s="519"/>
      <c r="BC13" s="519"/>
      <c r="BD13" s="519"/>
      <c r="BE13" s="503"/>
      <c r="BF13" s="506"/>
    </row>
    <row r="14" spans="1:79" s="178" customFormat="1" ht="15.75" thickBot="1" x14ac:dyDescent="0.3">
      <c r="A14" s="176"/>
      <c r="B14" s="223"/>
      <c r="C14" s="434"/>
      <c r="D14" s="182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244"/>
      <c r="AH14" s="63"/>
      <c r="AI14" s="63"/>
      <c r="AJ14" s="194" t="s">
        <v>28</v>
      </c>
      <c r="AK14" s="180">
        <f>AK11+AK12</f>
        <v>26</v>
      </c>
      <c r="AL14" s="510"/>
      <c r="AM14" s="209"/>
      <c r="AN14" s="209"/>
      <c r="AO14" s="209"/>
      <c r="AP14" s="209"/>
      <c r="AQ14" s="180"/>
      <c r="AR14" s="209"/>
      <c r="AS14" s="209"/>
      <c r="AT14" s="209"/>
      <c r="AU14" s="209"/>
      <c r="AV14" s="512"/>
      <c r="AW14" s="515"/>
      <c r="AX14" s="517"/>
      <c r="AY14" s="520"/>
      <c r="AZ14" s="520"/>
      <c r="BA14" s="520"/>
      <c r="BB14" s="520"/>
      <c r="BC14" s="520"/>
      <c r="BD14" s="520"/>
      <c r="BE14" s="504"/>
      <c r="BF14" s="507"/>
    </row>
    <row r="15" spans="1:79" s="178" customFormat="1" ht="16.5" customHeight="1" thickTop="1" thickBot="1" x14ac:dyDescent="0.3">
      <c r="A15" s="160" t="s">
        <v>143</v>
      </c>
      <c r="B15" s="158">
        <v>24000</v>
      </c>
      <c r="C15" s="432">
        <f t="shared" ref="C15" si="10">B15/225</f>
        <v>106.66666666666667</v>
      </c>
      <c r="D15" s="181" t="s">
        <v>25</v>
      </c>
      <c r="E15" s="60">
        <v>7.5</v>
      </c>
      <c r="F15" s="60">
        <v>5</v>
      </c>
      <c r="G15" s="60">
        <v>0</v>
      </c>
      <c r="H15" s="60">
        <v>7.5</v>
      </c>
      <c r="I15" s="60">
        <v>7.5</v>
      </c>
      <c r="J15" s="60">
        <v>7.5</v>
      </c>
      <c r="K15" s="60">
        <v>7.5</v>
      </c>
      <c r="L15" s="60">
        <v>7.5</v>
      </c>
      <c r="M15" s="60">
        <v>7.5</v>
      </c>
      <c r="N15" s="60" t="s">
        <v>61</v>
      </c>
      <c r="O15" s="60">
        <v>3.75</v>
      </c>
      <c r="P15" s="60"/>
      <c r="Q15" s="101"/>
      <c r="R15" s="60"/>
      <c r="S15" s="60"/>
      <c r="T15" s="60"/>
      <c r="U15" s="60"/>
      <c r="V15" s="60"/>
      <c r="W15" s="60"/>
      <c r="X15" s="60"/>
      <c r="Y15" s="60"/>
      <c r="Z15" s="60"/>
      <c r="AA15" s="101"/>
      <c r="AB15" s="101"/>
      <c r="AC15" s="101"/>
      <c r="AD15" s="60"/>
      <c r="AE15" s="60"/>
      <c r="AF15" s="60"/>
      <c r="AG15" s="60"/>
      <c r="AH15" s="60"/>
      <c r="AI15" s="60"/>
      <c r="AJ15" s="179"/>
      <c r="AK15" s="179">
        <f>COUNTIF(E15:AI15,"&gt;0")</f>
        <v>9</v>
      </c>
      <c r="AL15" s="508"/>
      <c r="AM15" s="205">
        <f>SUM(E15:AI15)/7.5</f>
        <v>8.1666666666666661</v>
      </c>
      <c r="AN15" s="205">
        <f>COUNTIF(E15:AI15,"B")</f>
        <v>0</v>
      </c>
      <c r="AO15" s="205">
        <f>COUNTIF(E15:AI15,"h")</f>
        <v>1</v>
      </c>
      <c r="AP15" s="205">
        <f>COUNTIF(E15:AI15,"ik")</f>
        <v>0</v>
      </c>
      <c r="AQ15" s="205">
        <f>COUNTIF(E15:AI15,"İZ")</f>
        <v>0</v>
      </c>
      <c r="AR15" s="205">
        <f>COUNTIF(E15:AI15,"R")</f>
        <v>0</v>
      </c>
      <c r="AS15" s="205">
        <f>COUNTIF(E15:AI15,"0")</f>
        <v>1</v>
      </c>
      <c r="AT15" s="205">
        <f>IF((AM15+AN15+AO15+AP15+AQ15)&gt;30,30,(AM15+AN15+AO15+AP15+AQ15))</f>
        <v>9.1666666666666661</v>
      </c>
      <c r="AU15" s="205">
        <f>(AT15)*C15*7.5</f>
        <v>7333.333333333333</v>
      </c>
      <c r="AV15" s="511">
        <f t="shared" ref="AV15" si="11">IF(B16="CEMRE",SUM(AU15:AU17),0)</f>
        <v>0</v>
      </c>
      <c r="AW15" s="513">
        <f>IF(B16="SEFİNE",SUM(AU15:AU17),0)</f>
        <v>0</v>
      </c>
      <c r="AX15" s="516">
        <f t="shared" ref="AX15" si="12">IF(B16="TERSAN",SUM(AU15:AU17),0)</f>
        <v>7333.333333333333</v>
      </c>
      <c r="AY15" s="518"/>
      <c r="AZ15" s="518"/>
      <c r="BA15" s="518">
        <v>5667</v>
      </c>
      <c r="BB15" s="518"/>
      <c r="BC15" s="581">
        <v>1700</v>
      </c>
      <c r="BD15" s="518"/>
      <c r="BE15" s="502"/>
      <c r="BF15" s="505">
        <f t="shared" ref="BF15" si="13">(AV15+AW15+AX15)-(AY15+AZ15+BA15)-(BB15+BC15)+BE15-(BD15)</f>
        <v>-33.66666666666697</v>
      </c>
    </row>
    <row r="16" spans="1:79" s="178" customFormat="1" ht="15.75" thickTop="1" x14ac:dyDescent="0.25">
      <c r="A16" s="175"/>
      <c r="B16" s="223" t="s">
        <v>139</v>
      </c>
      <c r="C16" s="433"/>
      <c r="D16" s="211" t="s">
        <v>26</v>
      </c>
      <c r="E16" s="227"/>
      <c r="F16" s="227"/>
      <c r="G16" s="227"/>
      <c r="H16" s="227"/>
      <c r="I16" s="227"/>
      <c r="J16" s="227"/>
      <c r="K16" s="227"/>
      <c r="L16" s="227"/>
      <c r="M16" s="227"/>
      <c r="N16" s="227"/>
      <c r="O16" s="227"/>
      <c r="P16" s="227"/>
      <c r="Q16" s="227"/>
      <c r="R16" s="227"/>
      <c r="S16" s="227"/>
      <c r="T16" s="227"/>
      <c r="U16" s="227"/>
      <c r="V16" s="227"/>
      <c r="W16" s="227"/>
      <c r="X16" s="227"/>
      <c r="Y16" s="227"/>
      <c r="Z16" s="227"/>
      <c r="AA16" s="227"/>
      <c r="AB16" s="227"/>
      <c r="AC16" s="227"/>
      <c r="AD16" s="227"/>
      <c r="AE16" s="227"/>
      <c r="AF16" s="227"/>
      <c r="AG16" s="227"/>
      <c r="AH16" s="228"/>
      <c r="AI16" s="229"/>
      <c r="AJ16" s="192"/>
      <c r="AK16" s="179">
        <f>COUNTIF(E16:AI16,"&gt;7")</f>
        <v>0</v>
      </c>
      <c r="AL16" s="509"/>
      <c r="AM16" s="206">
        <f>SUM(E16:AI16)</f>
        <v>0</v>
      </c>
      <c r="AN16" s="206"/>
      <c r="AO16" s="206"/>
      <c r="AP16" s="206"/>
      <c r="AQ16" s="206"/>
      <c r="AR16" s="206"/>
      <c r="AS16" s="206"/>
      <c r="AT16" s="206">
        <f>AM16*1.5</f>
        <v>0</v>
      </c>
      <c r="AU16" s="206">
        <f>AM16*C15*1.5</f>
        <v>0</v>
      </c>
      <c r="AV16" s="511"/>
      <c r="AW16" s="514"/>
      <c r="AX16" s="516"/>
      <c r="AY16" s="519"/>
      <c r="AZ16" s="519"/>
      <c r="BA16" s="519"/>
      <c r="BB16" s="519"/>
      <c r="BC16" s="582"/>
      <c r="BD16" s="519"/>
      <c r="BE16" s="503"/>
      <c r="BF16" s="506"/>
    </row>
    <row r="17" spans="1:79" s="178" customFormat="1" ht="15.75" customHeight="1" x14ac:dyDescent="0.25">
      <c r="A17" s="175"/>
      <c r="B17" s="223"/>
      <c r="C17" s="433"/>
      <c r="D17" s="212" t="s">
        <v>27</v>
      </c>
      <c r="E17" s="230"/>
      <c r="F17" s="230"/>
      <c r="G17" s="230"/>
      <c r="H17" s="230"/>
      <c r="I17" s="230"/>
      <c r="J17" s="230"/>
      <c r="K17" s="230"/>
      <c r="L17" s="230"/>
      <c r="M17" s="230"/>
      <c r="N17" s="230"/>
      <c r="O17" s="230"/>
      <c r="P17" s="230"/>
      <c r="Q17" s="230"/>
      <c r="R17" s="230"/>
      <c r="S17" s="230"/>
      <c r="T17" s="230"/>
      <c r="U17" s="230"/>
      <c r="V17" s="230"/>
      <c r="W17" s="231"/>
      <c r="X17" s="230"/>
      <c r="Y17" s="230"/>
      <c r="Z17" s="230"/>
      <c r="AA17" s="230"/>
      <c r="AB17" s="230"/>
      <c r="AC17" s="230"/>
      <c r="AD17" s="230"/>
      <c r="AE17" s="230"/>
      <c r="AF17" s="230"/>
      <c r="AG17" s="230"/>
      <c r="AH17" s="232"/>
      <c r="AI17" s="233"/>
      <c r="AJ17" s="193"/>
      <c r="AK17" s="207"/>
      <c r="AL17" s="509"/>
      <c r="AM17" s="206">
        <f>SUM(E17:AI17)</f>
        <v>0</v>
      </c>
      <c r="AN17" s="208"/>
      <c r="AO17" s="208"/>
      <c r="AP17" s="208"/>
      <c r="AQ17" s="208"/>
      <c r="AR17" s="208"/>
      <c r="AS17" s="208"/>
      <c r="AT17" s="206">
        <f>AM17*2</f>
        <v>0</v>
      </c>
      <c r="AU17" s="208">
        <f>AM17*C15*2</f>
        <v>0</v>
      </c>
      <c r="AV17" s="511"/>
      <c r="AW17" s="514"/>
      <c r="AX17" s="516"/>
      <c r="AY17" s="519"/>
      <c r="AZ17" s="519"/>
      <c r="BA17" s="519"/>
      <c r="BB17" s="519"/>
      <c r="BC17" s="582"/>
      <c r="BD17" s="519"/>
      <c r="BE17" s="503"/>
      <c r="BF17" s="506"/>
    </row>
    <row r="18" spans="1:79" s="178" customFormat="1" ht="15.75" thickBot="1" x14ac:dyDescent="0.3">
      <c r="A18" s="176"/>
      <c r="B18" s="223"/>
      <c r="C18" s="434"/>
      <c r="D18" s="182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244"/>
      <c r="AH18" s="63"/>
      <c r="AI18" s="63"/>
      <c r="AJ18" s="194" t="s">
        <v>28</v>
      </c>
      <c r="AK18" s="180">
        <f>AK15+AK16</f>
        <v>9</v>
      </c>
      <c r="AL18" s="510"/>
      <c r="AM18" s="209"/>
      <c r="AN18" s="209"/>
      <c r="AO18" s="209"/>
      <c r="AP18" s="209"/>
      <c r="AQ18" s="180"/>
      <c r="AR18" s="209"/>
      <c r="AS18" s="209"/>
      <c r="AT18" s="209"/>
      <c r="AU18" s="209"/>
      <c r="AV18" s="512"/>
      <c r="AW18" s="515"/>
      <c r="AX18" s="517"/>
      <c r="AY18" s="520"/>
      <c r="AZ18" s="520"/>
      <c r="BA18" s="520"/>
      <c r="BB18" s="520"/>
      <c r="BC18" s="583"/>
      <c r="BD18" s="520"/>
      <c r="BE18" s="504"/>
      <c r="BF18" s="507"/>
    </row>
    <row r="19" spans="1:79" ht="16.5" thickTop="1" thickBot="1" x14ac:dyDescent="0.3">
      <c r="A19" s="160" t="s">
        <v>141</v>
      </c>
      <c r="B19" s="158">
        <v>24000</v>
      </c>
      <c r="C19" s="432">
        <f t="shared" ref="C19" si="14">B19/225</f>
        <v>106.66666666666667</v>
      </c>
      <c r="D19" s="181" t="s">
        <v>25</v>
      </c>
      <c r="E19" s="60">
        <v>0</v>
      </c>
      <c r="F19" s="60">
        <v>7.5</v>
      </c>
      <c r="G19" s="60" t="s">
        <v>61</v>
      </c>
      <c r="H19" s="60">
        <v>7.5</v>
      </c>
      <c r="I19" s="60">
        <v>7.5</v>
      </c>
      <c r="J19" s="60">
        <v>7.5</v>
      </c>
      <c r="K19" s="60">
        <v>7.5</v>
      </c>
      <c r="L19" s="60">
        <v>7.5</v>
      </c>
      <c r="M19" s="60">
        <v>7.5</v>
      </c>
      <c r="N19" s="60" t="s">
        <v>61</v>
      </c>
      <c r="O19" s="60">
        <v>7.5</v>
      </c>
      <c r="P19" s="60">
        <v>7.5</v>
      </c>
      <c r="Q19" s="101">
        <v>7.5</v>
      </c>
      <c r="R19" s="60">
        <v>7.5</v>
      </c>
      <c r="S19" s="60">
        <v>7.5</v>
      </c>
      <c r="T19" s="60">
        <v>7.5</v>
      </c>
      <c r="U19" s="60" t="s">
        <v>61</v>
      </c>
      <c r="V19" s="60">
        <v>7.5</v>
      </c>
      <c r="W19" s="60">
        <v>7.5</v>
      </c>
      <c r="X19" s="60">
        <v>7.5</v>
      </c>
      <c r="Y19" s="60">
        <v>7.5</v>
      </c>
      <c r="Z19" s="60">
        <v>0</v>
      </c>
      <c r="AA19" s="101">
        <v>7.5</v>
      </c>
      <c r="AB19" s="101" t="s">
        <v>61</v>
      </c>
      <c r="AC19" s="101">
        <v>7.5</v>
      </c>
      <c r="AD19" s="60">
        <v>0</v>
      </c>
      <c r="AE19" s="60">
        <v>7.5</v>
      </c>
      <c r="AF19" s="60">
        <v>7.5</v>
      </c>
      <c r="AG19" s="60">
        <v>7.5</v>
      </c>
      <c r="AH19" s="60">
        <v>7.5</v>
      </c>
      <c r="AI19" s="60">
        <v>0</v>
      </c>
      <c r="AJ19" s="179"/>
      <c r="AK19" s="179">
        <f>COUNTIF(E19:AI19,"&gt;0")</f>
        <v>23</v>
      </c>
      <c r="AL19" s="508"/>
      <c r="AM19" s="205">
        <f>SUM(E19:AI19)/7.5</f>
        <v>23</v>
      </c>
      <c r="AN19" s="205">
        <f>COUNTIF(E19:AI19,"B")</f>
        <v>0</v>
      </c>
      <c r="AO19" s="205">
        <f>COUNTIF(E19:AI19,"h")</f>
        <v>4</v>
      </c>
      <c r="AP19" s="205">
        <f>COUNTIF(E19:AI19,"ik")</f>
        <v>0</v>
      </c>
      <c r="AQ19" s="205">
        <f>COUNTIF(E19:AI19,"İZ")</f>
        <v>0</v>
      </c>
      <c r="AR19" s="205">
        <f>COUNTIF(E19:AI19,"R")</f>
        <v>0</v>
      </c>
      <c r="AS19" s="205">
        <f>COUNTIF(E19:AI19,"0")</f>
        <v>4</v>
      </c>
      <c r="AT19" s="205">
        <f>IF((AM19+AN19+AO19+AP19+AQ19)&gt;30,30,(AM19+AN19+AO19+AP19+AQ19))</f>
        <v>27</v>
      </c>
      <c r="AU19" s="205">
        <f>(AT19)*C19*7.5</f>
        <v>21600</v>
      </c>
      <c r="AV19" s="511">
        <f t="shared" ref="AV19" si="15">IF(B20="CEMRE",SUM(AU19:AU21),0)</f>
        <v>28400</v>
      </c>
      <c r="AW19" s="513">
        <f>IF(B20="SEFİNE",SUM(AU19:AU21),0)</f>
        <v>0</v>
      </c>
      <c r="AX19" s="516">
        <f t="shared" ref="AX19" si="16">IF(B20="TERSAN",SUM(AU19:AU21),0)</f>
        <v>0</v>
      </c>
      <c r="AY19" s="518">
        <v>16200</v>
      </c>
      <c r="AZ19" s="518"/>
      <c r="BA19" s="518"/>
      <c r="BB19" s="518"/>
      <c r="BC19" s="581"/>
      <c r="BD19" s="518">
        <v>12200</v>
      </c>
      <c r="BE19" s="502"/>
      <c r="BF19" s="505">
        <f t="shared" ref="BF19" si="17">(AV19+AW19+AX19)-(AY19+AZ19+BA19)-(BB19+BC19)+BE19-(BD19)</f>
        <v>0</v>
      </c>
      <c r="BG19" s="178"/>
      <c r="BH19" s="178"/>
      <c r="BI19" s="178"/>
      <c r="BJ19" s="178"/>
      <c r="BK19" s="178"/>
      <c r="BL19" s="178"/>
      <c r="BM19" s="178"/>
      <c r="BN19" s="178"/>
      <c r="BO19" s="178"/>
      <c r="BP19" s="178"/>
      <c r="BQ19" s="178"/>
      <c r="BR19" s="178"/>
      <c r="BS19" s="178"/>
      <c r="BT19" s="178"/>
      <c r="BU19" s="178"/>
      <c r="BV19" s="178"/>
      <c r="BW19" s="178"/>
      <c r="BX19" s="178"/>
      <c r="BY19" s="178"/>
      <c r="BZ19" s="178"/>
      <c r="CA19" s="178"/>
    </row>
    <row r="20" spans="1:79" ht="15.75" thickTop="1" x14ac:dyDescent="0.25">
      <c r="A20" s="175"/>
      <c r="B20" s="223" t="s">
        <v>133</v>
      </c>
      <c r="C20" s="433"/>
      <c r="D20" s="211" t="s">
        <v>26</v>
      </c>
      <c r="E20" s="227"/>
      <c r="F20" s="227">
        <v>2.5</v>
      </c>
      <c r="G20" s="227"/>
      <c r="H20" s="227"/>
      <c r="I20" s="227">
        <v>2.5</v>
      </c>
      <c r="J20" s="227">
        <v>2.5</v>
      </c>
      <c r="K20" s="227">
        <v>2.5</v>
      </c>
      <c r="L20" s="227">
        <v>2.5</v>
      </c>
      <c r="M20" s="227"/>
      <c r="N20" s="227"/>
      <c r="O20" s="227"/>
      <c r="P20" s="227">
        <v>2.5</v>
      </c>
      <c r="Q20" s="227"/>
      <c r="R20" s="227">
        <v>2.5</v>
      </c>
      <c r="S20" s="227"/>
      <c r="T20" s="227">
        <v>2.5</v>
      </c>
      <c r="U20" s="227">
        <v>7.5</v>
      </c>
      <c r="V20" s="227"/>
      <c r="W20" s="227">
        <v>2.5</v>
      </c>
      <c r="X20" s="227">
        <v>2.5</v>
      </c>
      <c r="Y20" s="227"/>
      <c r="Z20" s="227"/>
      <c r="AA20" s="227"/>
      <c r="AB20" s="227">
        <v>7.5</v>
      </c>
      <c r="AC20" s="227"/>
      <c r="AD20" s="227"/>
      <c r="AE20" s="227">
        <v>2.5</v>
      </c>
      <c r="AF20" s="227"/>
      <c r="AG20" s="227"/>
      <c r="AH20" s="228"/>
      <c r="AI20" s="229"/>
      <c r="AJ20" s="192"/>
      <c r="AK20" s="179">
        <f>COUNTIF(E20:AI20,"&gt;7")</f>
        <v>2</v>
      </c>
      <c r="AL20" s="509"/>
      <c r="AM20" s="206">
        <f>SUM(E20:AI20)</f>
        <v>42.5</v>
      </c>
      <c r="AN20" s="206"/>
      <c r="AO20" s="206"/>
      <c r="AP20" s="206"/>
      <c r="AQ20" s="206"/>
      <c r="AR20" s="206"/>
      <c r="AS20" s="206"/>
      <c r="AT20" s="206">
        <f>AM20*1.5</f>
        <v>63.75</v>
      </c>
      <c r="AU20" s="206">
        <f>AM20*C19*1.5</f>
        <v>6800.0000000000009</v>
      </c>
      <c r="AV20" s="511"/>
      <c r="AW20" s="514"/>
      <c r="AX20" s="516"/>
      <c r="AY20" s="519"/>
      <c r="AZ20" s="519"/>
      <c r="BA20" s="519"/>
      <c r="BB20" s="519"/>
      <c r="BC20" s="582"/>
      <c r="BD20" s="519"/>
      <c r="BE20" s="503"/>
      <c r="BF20" s="506"/>
      <c r="BG20" s="178"/>
      <c r="BH20" s="178"/>
      <c r="BI20" s="178"/>
      <c r="BJ20" s="178"/>
      <c r="BK20" s="178"/>
      <c r="BL20" s="178"/>
      <c r="BM20" s="178"/>
      <c r="BN20" s="178"/>
      <c r="BO20" s="178"/>
      <c r="BP20" s="178"/>
      <c r="BQ20" s="178"/>
      <c r="BR20" s="178"/>
      <c r="BS20" s="178"/>
      <c r="BT20" s="178"/>
      <c r="BU20" s="178"/>
      <c r="BV20" s="178"/>
      <c r="BW20" s="178"/>
      <c r="BX20" s="178"/>
      <c r="BY20" s="178"/>
      <c r="BZ20" s="178"/>
      <c r="CA20" s="178"/>
    </row>
    <row r="21" spans="1:79" x14ac:dyDescent="0.25">
      <c r="A21" s="175"/>
      <c r="B21" s="223"/>
      <c r="C21" s="433"/>
      <c r="D21" s="212" t="s">
        <v>27</v>
      </c>
      <c r="E21" s="230"/>
      <c r="F21" s="230"/>
      <c r="G21" s="230"/>
      <c r="H21" s="230"/>
      <c r="I21" s="230"/>
      <c r="J21" s="230"/>
      <c r="K21" s="230"/>
      <c r="L21" s="230"/>
      <c r="M21" s="230"/>
      <c r="N21" s="230"/>
      <c r="O21" s="230"/>
      <c r="P21" s="230"/>
      <c r="Q21" s="230"/>
      <c r="R21" s="230"/>
      <c r="S21" s="230"/>
      <c r="T21" s="230"/>
      <c r="U21" s="230"/>
      <c r="V21" s="230"/>
      <c r="W21" s="231"/>
      <c r="X21" s="230"/>
      <c r="Y21" s="230"/>
      <c r="Z21" s="230"/>
      <c r="AA21" s="230"/>
      <c r="AB21" s="230"/>
      <c r="AC21" s="230"/>
      <c r="AD21" s="230"/>
      <c r="AE21" s="230"/>
      <c r="AF21" s="230"/>
      <c r="AG21" s="230"/>
      <c r="AH21" s="232"/>
      <c r="AI21" s="233"/>
      <c r="AJ21" s="193"/>
      <c r="AK21" s="207"/>
      <c r="AL21" s="509"/>
      <c r="AM21" s="206">
        <f>SUM(E21:AI21)</f>
        <v>0</v>
      </c>
      <c r="AN21" s="208"/>
      <c r="AO21" s="208"/>
      <c r="AP21" s="208"/>
      <c r="AQ21" s="208"/>
      <c r="AR21" s="208"/>
      <c r="AS21" s="208"/>
      <c r="AT21" s="206">
        <f>AM21*2</f>
        <v>0</v>
      </c>
      <c r="AU21" s="208">
        <f>AM21*C19*2</f>
        <v>0</v>
      </c>
      <c r="AV21" s="511"/>
      <c r="AW21" s="514"/>
      <c r="AX21" s="516"/>
      <c r="AY21" s="519"/>
      <c r="AZ21" s="519"/>
      <c r="BA21" s="519"/>
      <c r="BB21" s="519"/>
      <c r="BC21" s="582"/>
      <c r="BD21" s="519"/>
      <c r="BE21" s="503"/>
      <c r="BF21" s="506"/>
      <c r="BG21" s="178"/>
      <c r="BH21" s="178"/>
      <c r="BI21" s="178"/>
      <c r="BJ21" s="178"/>
      <c r="BK21" s="178"/>
      <c r="BL21" s="178"/>
      <c r="BM21" s="178"/>
      <c r="BN21" s="178"/>
      <c r="BO21" s="178"/>
      <c r="BP21" s="178"/>
      <c r="BQ21" s="178"/>
      <c r="BR21" s="178"/>
      <c r="BS21" s="178"/>
      <c r="BT21" s="178"/>
      <c r="BU21" s="178"/>
      <c r="BV21" s="178"/>
      <c r="BW21" s="178"/>
      <c r="BX21" s="178"/>
      <c r="BY21" s="178"/>
      <c r="BZ21" s="178"/>
      <c r="CA21" s="178"/>
    </row>
    <row r="22" spans="1:79" ht="15.75" thickBot="1" x14ac:dyDescent="0.3">
      <c r="A22" s="176"/>
      <c r="B22" s="223"/>
      <c r="C22" s="434"/>
      <c r="D22" s="182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244"/>
      <c r="AH22" s="63"/>
      <c r="AI22" s="63"/>
      <c r="AJ22" s="194" t="s">
        <v>28</v>
      </c>
      <c r="AK22" s="180">
        <f>AK19+AK20</f>
        <v>25</v>
      </c>
      <c r="AL22" s="510"/>
      <c r="AM22" s="209"/>
      <c r="AN22" s="209"/>
      <c r="AO22" s="209"/>
      <c r="AP22" s="209"/>
      <c r="AQ22" s="180"/>
      <c r="AR22" s="209"/>
      <c r="AS22" s="209"/>
      <c r="AT22" s="209"/>
      <c r="AU22" s="209"/>
      <c r="AV22" s="512"/>
      <c r="AW22" s="515"/>
      <c r="AX22" s="517"/>
      <c r="AY22" s="520"/>
      <c r="AZ22" s="520"/>
      <c r="BA22" s="520"/>
      <c r="BB22" s="520"/>
      <c r="BC22" s="583"/>
      <c r="BD22" s="520"/>
      <c r="BE22" s="504"/>
      <c r="BF22" s="507"/>
      <c r="BG22" s="178"/>
      <c r="BH22" s="178"/>
      <c r="BI22" s="178"/>
      <c r="BJ22" s="178"/>
      <c r="BK22" s="178"/>
      <c r="BL22" s="178"/>
      <c r="BM22" s="178"/>
      <c r="BN22" s="178"/>
      <c r="BO22" s="178"/>
      <c r="BP22" s="178"/>
      <c r="BQ22" s="178"/>
      <c r="BR22" s="178"/>
      <c r="BS22" s="178"/>
      <c r="BT22" s="178"/>
      <c r="BU22" s="178"/>
      <c r="BV22" s="178"/>
      <c r="BW22" s="178"/>
      <c r="BX22" s="178"/>
      <c r="BY22" s="178"/>
      <c r="BZ22" s="178"/>
      <c r="CA22" s="178"/>
    </row>
    <row r="23" spans="1:79" ht="16.5" thickTop="1" thickBot="1" x14ac:dyDescent="0.3">
      <c r="A23" s="160" t="s">
        <v>140</v>
      </c>
      <c r="B23" s="158">
        <v>25000</v>
      </c>
      <c r="C23" s="432">
        <f t="shared" ref="C23" si="18">B23/225</f>
        <v>111.11111111111111</v>
      </c>
      <c r="D23" s="181" t="s">
        <v>25</v>
      </c>
      <c r="E23" s="60">
        <v>7.5</v>
      </c>
      <c r="F23" s="60">
        <v>7.5</v>
      </c>
      <c r="G23" s="60">
        <v>0</v>
      </c>
      <c r="H23" s="60">
        <v>0</v>
      </c>
      <c r="I23" s="60">
        <v>7.5</v>
      </c>
      <c r="J23" s="60">
        <v>7.5</v>
      </c>
      <c r="K23" s="60">
        <v>7.5</v>
      </c>
      <c r="L23" s="60">
        <v>7.5</v>
      </c>
      <c r="M23" s="60">
        <v>7.5</v>
      </c>
      <c r="N23" s="60" t="s">
        <v>61</v>
      </c>
      <c r="O23" s="60">
        <v>0</v>
      </c>
      <c r="P23" s="60">
        <v>7.5</v>
      </c>
      <c r="Q23" s="101">
        <v>7.5</v>
      </c>
      <c r="R23" s="60">
        <v>7.5</v>
      </c>
      <c r="S23" s="60">
        <v>7.5</v>
      </c>
      <c r="T23" s="60">
        <v>0</v>
      </c>
      <c r="U23" s="60">
        <v>0</v>
      </c>
      <c r="V23" s="60">
        <v>0</v>
      </c>
      <c r="W23" s="60">
        <v>0</v>
      </c>
      <c r="X23" s="60">
        <v>0</v>
      </c>
      <c r="Y23" s="60">
        <v>7.5</v>
      </c>
      <c r="Z23" s="60">
        <v>0</v>
      </c>
      <c r="AA23" s="101">
        <v>0</v>
      </c>
      <c r="AB23" s="101">
        <v>0</v>
      </c>
      <c r="AC23" s="101">
        <v>0</v>
      </c>
      <c r="AD23" s="60">
        <v>7.5</v>
      </c>
      <c r="AE23" s="60">
        <v>7.5</v>
      </c>
      <c r="AF23" s="60">
        <v>0</v>
      </c>
      <c r="AG23" s="60">
        <v>0</v>
      </c>
      <c r="AH23" s="60">
        <v>0</v>
      </c>
      <c r="AI23" s="60">
        <v>0</v>
      </c>
      <c r="AJ23" s="179"/>
      <c r="AK23" s="179">
        <f>COUNTIF(E23:AI23,"&gt;0")</f>
        <v>14</v>
      </c>
      <c r="AL23" s="508"/>
      <c r="AM23" s="205">
        <f>SUM(E23:AI23)/7.5</f>
        <v>14</v>
      </c>
      <c r="AN23" s="205">
        <f>COUNTIF(E23:AI23,"B")</f>
        <v>0</v>
      </c>
      <c r="AO23" s="205">
        <f>COUNTIF(E23:AI23,"h")</f>
        <v>1</v>
      </c>
      <c r="AP23" s="205">
        <f>COUNTIF(E23:AI23,"ik")</f>
        <v>0</v>
      </c>
      <c r="AQ23" s="205">
        <f>COUNTIF(E23:AI23,"İZ")</f>
        <v>0</v>
      </c>
      <c r="AR23" s="205">
        <f>COUNTIF(E23:AI23,"R")</f>
        <v>0</v>
      </c>
      <c r="AS23" s="205">
        <f>COUNTIF(E23:AI23,"0")</f>
        <v>16</v>
      </c>
      <c r="AT23" s="205">
        <f>IF((AM23+AN23+AO23+AP23+AQ23)&gt;30,30,(AM23+AN23+AO23+AP23+AQ23))</f>
        <v>15</v>
      </c>
      <c r="AU23" s="205">
        <f>(AT23)*C23*7.5</f>
        <v>12500</v>
      </c>
      <c r="AV23" s="511">
        <f t="shared" ref="AV23" si="19">IF(B24="CEMRE",SUM(AU23:AU25),0)</f>
        <v>0</v>
      </c>
      <c r="AW23" s="513">
        <f>IF(B24="SEFİNE",SUM(AU23:AU25),0)</f>
        <v>0</v>
      </c>
      <c r="AX23" s="516">
        <f t="shared" ref="AX23" si="20">IF(B24="TERSAN",SUM(AU23:AU25),0)</f>
        <v>12500</v>
      </c>
      <c r="AY23" s="499"/>
      <c r="AZ23" s="518"/>
      <c r="BA23" s="518">
        <v>8104</v>
      </c>
      <c r="BB23" s="518"/>
      <c r="BC23" s="581">
        <v>2700</v>
      </c>
      <c r="BD23" s="518">
        <v>1696</v>
      </c>
      <c r="BE23" s="502"/>
      <c r="BF23" s="505">
        <f t="shared" ref="BF23" si="21">(AV23+AW23+AX23)-(AY23+AZ23+BA23)-(BB23+BC23)+BE23-(BD23)</f>
        <v>0</v>
      </c>
      <c r="BG23" s="178"/>
      <c r="BH23" s="178"/>
      <c r="BI23" s="178"/>
      <c r="BJ23" s="178"/>
      <c r="BK23" s="178"/>
      <c r="BL23" s="178"/>
      <c r="BM23" s="178"/>
      <c r="BN23" s="178"/>
      <c r="BO23" s="178"/>
      <c r="BP23" s="178"/>
      <c r="BQ23" s="178"/>
      <c r="BR23" s="178"/>
      <c r="BS23" s="178"/>
      <c r="BT23" s="178"/>
      <c r="BU23" s="178"/>
      <c r="BV23" s="178"/>
      <c r="BW23" s="178"/>
      <c r="BX23" s="178"/>
      <c r="BY23" s="178"/>
      <c r="BZ23" s="178"/>
      <c r="CA23" s="178"/>
    </row>
    <row r="24" spans="1:79" ht="15.75" thickTop="1" x14ac:dyDescent="0.25">
      <c r="A24" s="175"/>
      <c r="B24" s="223" t="s">
        <v>139</v>
      </c>
      <c r="C24" s="433"/>
      <c r="D24" s="211" t="s">
        <v>26</v>
      </c>
      <c r="E24" s="227"/>
      <c r="F24" s="227"/>
      <c r="G24" s="227"/>
      <c r="H24" s="227"/>
      <c r="I24" s="227"/>
      <c r="J24" s="227"/>
      <c r="K24" s="227"/>
      <c r="L24" s="227"/>
      <c r="M24" s="227"/>
      <c r="N24" s="227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227"/>
      <c r="Z24" s="227"/>
      <c r="AA24" s="227"/>
      <c r="AB24" s="227"/>
      <c r="AC24" s="227"/>
      <c r="AD24" s="227"/>
      <c r="AE24" s="227"/>
      <c r="AF24" s="227"/>
      <c r="AG24" s="227"/>
      <c r="AH24" s="228"/>
      <c r="AI24" s="229"/>
      <c r="AJ24" s="192"/>
      <c r="AK24" s="179">
        <f>COUNTIF(E24:AI24,"&gt;7")</f>
        <v>0</v>
      </c>
      <c r="AL24" s="509"/>
      <c r="AM24" s="206">
        <f>SUM(E24:AI24)</f>
        <v>0</v>
      </c>
      <c r="AN24" s="206"/>
      <c r="AO24" s="206"/>
      <c r="AP24" s="206"/>
      <c r="AQ24" s="206"/>
      <c r="AR24" s="206"/>
      <c r="AS24" s="206"/>
      <c r="AT24" s="206">
        <f>AM24*1.5</f>
        <v>0</v>
      </c>
      <c r="AU24" s="206">
        <f>AM24*C23*1.5</f>
        <v>0</v>
      </c>
      <c r="AV24" s="511"/>
      <c r="AW24" s="514"/>
      <c r="AX24" s="516"/>
      <c r="AY24" s="500"/>
      <c r="AZ24" s="519"/>
      <c r="BA24" s="519"/>
      <c r="BB24" s="519"/>
      <c r="BC24" s="582"/>
      <c r="BD24" s="519"/>
      <c r="BE24" s="503"/>
      <c r="BF24" s="506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</row>
    <row r="25" spans="1:79" x14ac:dyDescent="0.25">
      <c r="A25" s="175"/>
      <c r="B25" s="223"/>
      <c r="C25" s="433"/>
      <c r="D25" s="212" t="s">
        <v>27</v>
      </c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231"/>
      <c r="X25" s="230"/>
      <c r="Y25" s="230"/>
      <c r="Z25" s="230"/>
      <c r="AA25" s="230"/>
      <c r="AB25" s="230"/>
      <c r="AC25" s="230"/>
      <c r="AD25" s="230"/>
      <c r="AE25" s="230"/>
      <c r="AF25" s="230"/>
      <c r="AG25" s="230"/>
      <c r="AH25" s="232"/>
      <c r="AI25" s="233"/>
      <c r="AJ25" s="193"/>
      <c r="AK25" s="207"/>
      <c r="AL25" s="509"/>
      <c r="AM25" s="206">
        <f>SUM(E25:AI25)</f>
        <v>0</v>
      </c>
      <c r="AN25" s="208"/>
      <c r="AO25" s="208"/>
      <c r="AP25" s="208"/>
      <c r="AQ25" s="208"/>
      <c r="AR25" s="208"/>
      <c r="AS25" s="208"/>
      <c r="AT25" s="206">
        <f>AM25*2</f>
        <v>0</v>
      </c>
      <c r="AU25" s="208">
        <f>AM25*C23*2</f>
        <v>0</v>
      </c>
      <c r="AV25" s="511"/>
      <c r="AW25" s="514"/>
      <c r="AX25" s="516"/>
      <c r="AY25" s="500"/>
      <c r="AZ25" s="519"/>
      <c r="BA25" s="519"/>
      <c r="BB25" s="519"/>
      <c r="BC25" s="582"/>
      <c r="BD25" s="519"/>
      <c r="BE25" s="503"/>
      <c r="BF25" s="506"/>
      <c r="BG25" s="178"/>
      <c r="BH25" s="178"/>
      <c r="BI25" s="178"/>
      <c r="BJ25" s="178"/>
      <c r="BK25" s="178"/>
      <c r="BL25" s="178"/>
      <c r="BM25" s="178"/>
      <c r="BN25" s="178"/>
      <c r="BO25" s="178"/>
      <c r="BP25" s="178"/>
      <c r="BQ25" s="178"/>
      <c r="BR25" s="178"/>
      <c r="BS25" s="178"/>
      <c r="BT25" s="178"/>
      <c r="BU25" s="178"/>
      <c r="BV25" s="178"/>
      <c r="BW25" s="178"/>
      <c r="BX25" s="178"/>
      <c r="BY25" s="178"/>
      <c r="BZ25" s="178"/>
      <c r="CA25" s="178"/>
    </row>
    <row r="26" spans="1:79" ht="15.75" thickBot="1" x14ac:dyDescent="0.3">
      <c r="A26" s="176"/>
      <c r="B26" s="223"/>
      <c r="C26" s="434"/>
      <c r="D26" s="182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244"/>
      <c r="AH26" s="63"/>
      <c r="AI26" s="63"/>
      <c r="AJ26" s="194" t="s">
        <v>28</v>
      </c>
      <c r="AK26" s="180">
        <f>AK23+AK24</f>
        <v>14</v>
      </c>
      <c r="AL26" s="510"/>
      <c r="AM26" s="209"/>
      <c r="AN26" s="209"/>
      <c r="AO26" s="209"/>
      <c r="AP26" s="209"/>
      <c r="AQ26" s="180"/>
      <c r="AR26" s="209"/>
      <c r="AS26" s="209"/>
      <c r="AT26" s="209"/>
      <c r="AU26" s="209"/>
      <c r="AV26" s="512"/>
      <c r="AW26" s="515"/>
      <c r="AX26" s="517"/>
      <c r="AY26" s="501"/>
      <c r="AZ26" s="520"/>
      <c r="BA26" s="520"/>
      <c r="BB26" s="520"/>
      <c r="BC26" s="583"/>
      <c r="BD26" s="520"/>
      <c r="BE26" s="504"/>
      <c r="BF26" s="507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</row>
    <row r="27" spans="1:79" ht="16.5" thickTop="1" thickBot="1" x14ac:dyDescent="0.3">
      <c r="A27" s="174" t="s">
        <v>107</v>
      </c>
      <c r="B27" s="276">
        <v>24000</v>
      </c>
      <c r="C27" s="432">
        <f t="shared" ref="C27" si="22">B27/225</f>
        <v>106.66666666666667</v>
      </c>
      <c r="D27" s="181" t="s">
        <v>25</v>
      </c>
      <c r="E27" s="60">
        <v>7.5</v>
      </c>
      <c r="F27" s="60">
        <v>7.5</v>
      </c>
      <c r="G27" s="60" t="s">
        <v>61</v>
      </c>
      <c r="H27" s="60">
        <v>7.5</v>
      </c>
      <c r="I27" s="60">
        <v>7.5</v>
      </c>
      <c r="J27" s="60">
        <v>7.5</v>
      </c>
      <c r="K27" s="60">
        <v>7.5</v>
      </c>
      <c r="L27" s="60">
        <v>7.5</v>
      </c>
      <c r="M27" s="60">
        <v>7.5</v>
      </c>
      <c r="N27" s="60" t="s">
        <v>61</v>
      </c>
      <c r="O27" s="60">
        <v>0</v>
      </c>
      <c r="P27" s="60">
        <v>7.5</v>
      </c>
      <c r="Q27" s="101">
        <v>7.5</v>
      </c>
      <c r="R27" s="60">
        <v>7.5</v>
      </c>
      <c r="S27" s="60">
        <v>7.5</v>
      </c>
      <c r="T27" s="60">
        <v>7.5</v>
      </c>
      <c r="U27" s="60">
        <v>0</v>
      </c>
      <c r="V27" s="60">
        <v>0</v>
      </c>
      <c r="W27" s="60">
        <v>7.5</v>
      </c>
      <c r="X27" s="60">
        <v>0</v>
      </c>
      <c r="Y27" s="60">
        <v>0</v>
      </c>
      <c r="Z27" s="60">
        <v>0</v>
      </c>
      <c r="AA27" s="101">
        <v>0</v>
      </c>
      <c r="AB27" s="101">
        <v>0</v>
      </c>
      <c r="AC27" s="101">
        <v>0</v>
      </c>
      <c r="AD27" s="60"/>
      <c r="AE27" s="60"/>
      <c r="AF27" s="60"/>
      <c r="AG27" s="60"/>
      <c r="AH27" s="60"/>
      <c r="AI27" s="60"/>
      <c r="AJ27" s="179"/>
      <c r="AK27" s="179">
        <f>COUNTIF(E27:AI27,"&gt;0")</f>
        <v>14</v>
      </c>
      <c r="AL27" s="508"/>
      <c r="AM27" s="205">
        <f>SUM(E27:AI27)/7.5</f>
        <v>14</v>
      </c>
      <c r="AN27" s="205">
        <f>COUNTIF(E27:AI27,"B")</f>
        <v>0</v>
      </c>
      <c r="AO27" s="205">
        <f>COUNTIF(E27:AI27,"h")</f>
        <v>2</v>
      </c>
      <c r="AP27" s="205">
        <f>COUNTIF(E27:AI27,"ik")</f>
        <v>0</v>
      </c>
      <c r="AQ27" s="205">
        <f>COUNTIF(E27:AI27,"İZ")</f>
        <v>0</v>
      </c>
      <c r="AR27" s="205">
        <f>COUNTIF(E27:AI27,"R")</f>
        <v>0</v>
      </c>
      <c r="AS27" s="205">
        <f>COUNTIF(E27:AI27,"0")</f>
        <v>9</v>
      </c>
      <c r="AT27" s="205">
        <f>IF((AM27+AN27+AO27+AP27+AQ27)&gt;30,30,(AM27+AN27+AO27+AP27+AQ27))</f>
        <v>16</v>
      </c>
      <c r="AU27" s="205">
        <f>(AT27)*C27*7.5</f>
        <v>12800</v>
      </c>
      <c r="AV27" s="511"/>
      <c r="AW27" s="513">
        <f>IF(B28="SEFİNE",SUM(AU27:AU29),0)</f>
        <v>0</v>
      </c>
      <c r="AX27" s="516">
        <v>12800</v>
      </c>
      <c r="AY27" s="499"/>
      <c r="AZ27" s="518"/>
      <c r="BA27" s="518">
        <v>9600</v>
      </c>
      <c r="BB27" s="518"/>
      <c r="BC27" s="518"/>
      <c r="BD27" s="518">
        <v>3200</v>
      </c>
      <c r="BE27" s="502"/>
      <c r="BF27" s="505">
        <f t="shared" ref="BF27" si="23">(AV27+AW27+AX27)-(AY27+AZ27+BA27)-(BB27+BC27)+BE27-(BD27)</f>
        <v>0</v>
      </c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</row>
    <row r="28" spans="1:79" ht="15.75" thickTop="1" x14ac:dyDescent="0.25">
      <c r="A28" s="175"/>
      <c r="B28" s="221" t="s">
        <v>133</v>
      </c>
      <c r="C28" s="433"/>
      <c r="D28" s="211" t="s">
        <v>26</v>
      </c>
      <c r="E28" s="227"/>
      <c r="F28" s="227"/>
      <c r="G28" s="227"/>
      <c r="H28" s="227"/>
      <c r="I28" s="227"/>
      <c r="J28" s="227"/>
      <c r="K28" s="227"/>
      <c r="L28" s="227"/>
      <c r="M28" s="227"/>
      <c r="N28" s="227"/>
      <c r="O28" s="227"/>
      <c r="P28" s="227"/>
      <c r="Q28" s="227"/>
      <c r="R28" s="227"/>
      <c r="S28" s="227"/>
      <c r="T28" s="227"/>
      <c r="U28" s="227"/>
      <c r="V28" s="227"/>
      <c r="W28" s="227"/>
      <c r="X28" s="227"/>
      <c r="Y28" s="227"/>
      <c r="Z28" s="227"/>
      <c r="AA28" s="227"/>
      <c r="AB28" s="227"/>
      <c r="AC28" s="227"/>
      <c r="AD28" s="227"/>
      <c r="AE28" s="227"/>
      <c r="AF28" s="227"/>
      <c r="AG28" s="227"/>
      <c r="AH28" s="228"/>
      <c r="AI28" s="229"/>
      <c r="AJ28" s="192"/>
      <c r="AK28" s="179">
        <f>COUNTIF(E28:AI28,"&gt;7")</f>
        <v>0</v>
      </c>
      <c r="AL28" s="509"/>
      <c r="AM28" s="206">
        <f>SUM(E28:AI28)</f>
        <v>0</v>
      </c>
      <c r="AN28" s="206"/>
      <c r="AO28" s="206"/>
      <c r="AP28" s="206"/>
      <c r="AQ28" s="206"/>
      <c r="AR28" s="206"/>
      <c r="AS28" s="206"/>
      <c r="AT28" s="206">
        <f>AM28*1.5</f>
        <v>0</v>
      </c>
      <c r="AU28" s="206">
        <f>AM28*C27*1.5</f>
        <v>0</v>
      </c>
      <c r="AV28" s="511"/>
      <c r="AW28" s="514"/>
      <c r="AX28" s="516"/>
      <c r="AY28" s="500"/>
      <c r="AZ28" s="519"/>
      <c r="BA28" s="519"/>
      <c r="BB28" s="519"/>
      <c r="BC28" s="519"/>
      <c r="BD28" s="519"/>
      <c r="BE28" s="503"/>
      <c r="BF28" s="506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</row>
    <row r="29" spans="1:79" x14ac:dyDescent="0.25">
      <c r="A29" s="175"/>
      <c r="B29" s="221"/>
      <c r="C29" s="433"/>
      <c r="D29" s="212" t="s">
        <v>27</v>
      </c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230"/>
      <c r="R29" s="230"/>
      <c r="S29" s="230"/>
      <c r="T29" s="230"/>
      <c r="U29" s="230"/>
      <c r="V29" s="230"/>
      <c r="W29" s="231"/>
      <c r="X29" s="230"/>
      <c r="Y29" s="230"/>
      <c r="Z29" s="230"/>
      <c r="AA29" s="230"/>
      <c r="AB29" s="230"/>
      <c r="AC29" s="230"/>
      <c r="AD29" s="230"/>
      <c r="AE29" s="230"/>
      <c r="AF29" s="230"/>
      <c r="AG29" s="230"/>
      <c r="AH29" s="232"/>
      <c r="AI29" s="233"/>
      <c r="AJ29" s="193"/>
      <c r="AK29" s="207"/>
      <c r="AL29" s="509"/>
      <c r="AM29" s="206">
        <f>SUM(E29:AI29)</f>
        <v>0</v>
      </c>
      <c r="AN29" s="208"/>
      <c r="AO29" s="208"/>
      <c r="AP29" s="208"/>
      <c r="AQ29" s="208"/>
      <c r="AR29" s="208"/>
      <c r="AS29" s="208"/>
      <c r="AT29" s="206">
        <f>AM29*2</f>
        <v>0</v>
      </c>
      <c r="AU29" s="208">
        <f>AM29*C27*2</f>
        <v>0</v>
      </c>
      <c r="AV29" s="511"/>
      <c r="AW29" s="514"/>
      <c r="AX29" s="516"/>
      <c r="AY29" s="500"/>
      <c r="AZ29" s="519"/>
      <c r="BA29" s="519"/>
      <c r="BB29" s="519"/>
      <c r="BC29" s="519"/>
      <c r="BD29" s="519"/>
      <c r="BE29" s="503"/>
      <c r="BF29" s="506"/>
      <c r="BG29" s="178"/>
      <c r="BH29" s="178"/>
      <c r="BI29" s="178"/>
      <c r="BJ29" s="178"/>
      <c r="BK29" s="178"/>
      <c r="BL29" s="178"/>
      <c r="BM29" s="178"/>
      <c r="BN29" s="178"/>
      <c r="BO29" s="178"/>
      <c r="BP29" s="178"/>
      <c r="BQ29" s="178"/>
      <c r="BR29" s="178"/>
      <c r="BS29" s="178"/>
      <c r="BT29" s="178"/>
      <c r="BU29" s="178"/>
      <c r="BV29" s="178"/>
      <c r="BW29" s="178"/>
      <c r="BX29" s="178"/>
      <c r="BY29" s="178"/>
      <c r="BZ29" s="178"/>
      <c r="CA29" s="178"/>
    </row>
    <row r="30" spans="1:79" ht="15.75" thickBot="1" x14ac:dyDescent="0.3">
      <c r="A30" s="176"/>
      <c r="B30" s="221"/>
      <c r="C30" s="434"/>
      <c r="D30" s="182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244"/>
      <c r="AH30" s="63"/>
      <c r="AI30" s="63"/>
      <c r="AJ30" s="194" t="s">
        <v>28</v>
      </c>
      <c r="AK30" s="180">
        <f>AK27+AK28</f>
        <v>14</v>
      </c>
      <c r="AL30" s="510"/>
      <c r="AM30" s="209"/>
      <c r="AN30" s="209"/>
      <c r="AO30" s="209"/>
      <c r="AP30" s="209"/>
      <c r="AQ30" s="180"/>
      <c r="AR30" s="209"/>
      <c r="AS30" s="209"/>
      <c r="AT30" s="209"/>
      <c r="AU30" s="209"/>
      <c r="AV30" s="512"/>
      <c r="AW30" s="515"/>
      <c r="AX30" s="517"/>
      <c r="AY30" s="501"/>
      <c r="AZ30" s="520"/>
      <c r="BA30" s="520"/>
      <c r="BB30" s="520"/>
      <c r="BC30" s="520"/>
      <c r="BD30" s="520"/>
      <c r="BE30" s="504"/>
      <c r="BF30" s="507"/>
      <c r="BG30" s="178"/>
      <c r="BH30" s="178"/>
      <c r="BI30" s="178"/>
      <c r="BJ30" s="178"/>
      <c r="BK30" s="178"/>
      <c r="BL30" s="178"/>
      <c r="BM30" s="178"/>
      <c r="BN30" s="178"/>
      <c r="BO30" s="178"/>
      <c r="BP30" s="178"/>
      <c r="BQ30" s="178"/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</row>
    <row r="31" spans="1:79" ht="16.5" thickTop="1" thickBot="1" x14ac:dyDescent="0.3">
      <c r="A31" s="174" t="s">
        <v>120</v>
      </c>
      <c r="B31" s="276">
        <v>40000</v>
      </c>
      <c r="C31" s="432">
        <f t="shared" ref="C31" si="24">B31/225</f>
        <v>177.77777777777777</v>
      </c>
      <c r="D31" s="181" t="s">
        <v>25</v>
      </c>
      <c r="E31" s="60">
        <v>7.5</v>
      </c>
      <c r="F31" s="60">
        <v>7.5</v>
      </c>
      <c r="G31" s="60" t="s">
        <v>61</v>
      </c>
      <c r="H31" s="60">
        <v>7.5</v>
      </c>
      <c r="I31" s="60">
        <v>7.5</v>
      </c>
      <c r="J31" s="60">
        <v>7.5</v>
      </c>
      <c r="K31" s="60">
        <v>7.5</v>
      </c>
      <c r="L31" s="60">
        <v>7.5</v>
      </c>
      <c r="M31" s="60">
        <v>7.5</v>
      </c>
      <c r="N31" s="60" t="s">
        <v>61</v>
      </c>
      <c r="O31" s="60">
        <v>7.5</v>
      </c>
      <c r="P31" s="60">
        <v>7.5</v>
      </c>
      <c r="Q31" s="60">
        <v>7.5</v>
      </c>
      <c r="R31" s="60">
        <v>7.5</v>
      </c>
      <c r="S31" s="60">
        <v>7.5</v>
      </c>
      <c r="T31" s="60">
        <v>7.5</v>
      </c>
      <c r="U31" s="60" t="s">
        <v>61</v>
      </c>
      <c r="V31" s="60">
        <v>7.5</v>
      </c>
      <c r="W31" s="60">
        <v>7.5</v>
      </c>
      <c r="X31" s="60">
        <v>7.5</v>
      </c>
      <c r="Y31" s="60">
        <v>7.5</v>
      </c>
      <c r="Z31" s="60">
        <v>7.5</v>
      </c>
      <c r="AA31" s="60">
        <v>0</v>
      </c>
      <c r="AB31" s="60" t="s">
        <v>61</v>
      </c>
      <c r="AC31" s="60">
        <v>7.5</v>
      </c>
      <c r="AD31" s="60">
        <v>7.5</v>
      </c>
      <c r="AE31" s="60">
        <v>7.5</v>
      </c>
      <c r="AF31" s="60">
        <v>7.5</v>
      </c>
      <c r="AG31" s="67">
        <v>7.5</v>
      </c>
      <c r="AH31" s="60">
        <v>7.5</v>
      </c>
      <c r="AI31" s="60" t="s">
        <v>61</v>
      </c>
      <c r="AJ31" s="179"/>
      <c r="AK31" s="179">
        <f>COUNTIF(E31:AI31,"&gt;0")</f>
        <v>25</v>
      </c>
      <c r="AL31" s="508"/>
      <c r="AM31" s="205">
        <f>SUM(E31:AI31)/7.5</f>
        <v>25</v>
      </c>
      <c r="AN31" s="205">
        <f>COUNTIF(E31:AI31,"B")</f>
        <v>0</v>
      </c>
      <c r="AO31" s="205">
        <f>COUNTIF(E31:AI31,"h")</f>
        <v>5</v>
      </c>
      <c r="AP31" s="205">
        <f>COUNTIF(E31:AI31,"ik")</f>
        <v>0</v>
      </c>
      <c r="AQ31" s="205">
        <f>COUNTIF(E31:AI31,"İZ")</f>
        <v>0</v>
      </c>
      <c r="AR31" s="205">
        <f>COUNTIF(E31:AI31,"R")</f>
        <v>0</v>
      </c>
      <c r="AS31" s="205">
        <f>COUNTIF(E31:AI31,"0")</f>
        <v>1</v>
      </c>
      <c r="AT31" s="205">
        <f>IF((AM31+AN31+AO31+AP31+AQ31)&gt;30,30,(AM31+AN31+AO31+AP31+AQ31))</f>
        <v>30</v>
      </c>
      <c r="AU31" s="205">
        <f>(AT31)*C31*7.5</f>
        <v>40000</v>
      </c>
      <c r="AV31" s="511">
        <f t="shared" ref="AV31" si="25">IF(B32="CEMRE",SUM(AU31:AU33),0)</f>
        <v>42000</v>
      </c>
      <c r="AW31" s="513">
        <f t="shared" ref="AW31" si="26">IF(B32="SEFİNE",SUM(AU31:AU33),0)</f>
        <v>0</v>
      </c>
      <c r="AX31" s="516">
        <f t="shared" ref="AX31" si="27">IF(B32="TERSAN",SUM(AU31:AU33),0)</f>
        <v>0</v>
      </c>
      <c r="AY31" s="518">
        <v>16652</v>
      </c>
      <c r="AZ31" s="518"/>
      <c r="BA31" s="518"/>
      <c r="BB31" s="518"/>
      <c r="BC31" s="518"/>
      <c r="BD31" s="518">
        <v>25348</v>
      </c>
      <c r="BE31" s="502"/>
      <c r="BF31" s="505">
        <f t="shared" ref="BF31" si="28">(AV31+AW31+AX31)-(AY31+AZ31+BA31)-(BB31+BC31)+BE31-(BD31)</f>
        <v>0</v>
      </c>
      <c r="BG31" s="178"/>
      <c r="BH31" s="178"/>
      <c r="BI31" s="178"/>
      <c r="BJ31" s="178"/>
      <c r="BK31" s="178"/>
      <c r="BL31" s="178"/>
      <c r="BM31" s="178"/>
      <c r="BN31" s="178"/>
      <c r="BO31" s="178"/>
      <c r="BP31" s="178"/>
      <c r="BQ31" s="178"/>
      <c r="BR31" s="178"/>
      <c r="BS31" s="178"/>
      <c r="BT31" s="178"/>
      <c r="BU31" s="178"/>
      <c r="BV31" s="178"/>
      <c r="BW31" s="178"/>
      <c r="BX31" s="178"/>
      <c r="BY31" s="178"/>
      <c r="BZ31" s="178"/>
      <c r="CA31" s="178"/>
    </row>
    <row r="32" spans="1:79" ht="15.75" thickTop="1" x14ac:dyDescent="0.25">
      <c r="A32" s="175"/>
      <c r="B32" s="221" t="s">
        <v>133</v>
      </c>
      <c r="C32" s="433"/>
      <c r="D32" s="211" t="s">
        <v>26</v>
      </c>
      <c r="E32" s="227"/>
      <c r="F32" s="227"/>
      <c r="G32" s="227"/>
      <c r="H32" s="227"/>
      <c r="I32" s="227"/>
      <c r="J32" s="227">
        <v>7.5</v>
      </c>
      <c r="K32" s="227"/>
      <c r="L32" s="227"/>
      <c r="M32" s="227"/>
      <c r="N32" s="227"/>
      <c r="O32" s="227"/>
      <c r="P32" s="227"/>
      <c r="Q32" s="227"/>
      <c r="R32" s="227"/>
      <c r="S32" s="227"/>
      <c r="T32" s="227"/>
      <c r="U32" s="227"/>
      <c r="V32" s="227"/>
      <c r="W32" s="227"/>
      <c r="X32" s="227"/>
      <c r="Y32" s="227"/>
      <c r="Z32" s="227"/>
      <c r="AA32" s="227"/>
      <c r="AB32" s="227"/>
      <c r="AC32" s="227"/>
      <c r="AD32" s="227"/>
      <c r="AE32" s="227"/>
      <c r="AF32" s="227"/>
      <c r="AG32" s="227"/>
      <c r="AH32" s="228"/>
      <c r="AI32" s="229"/>
      <c r="AJ32" s="192"/>
      <c r="AK32" s="179">
        <f>COUNTIF(E32:AI32,"&gt;7")</f>
        <v>1</v>
      </c>
      <c r="AL32" s="509"/>
      <c r="AM32" s="206">
        <f>SUM(E32:AI32)</f>
        <v>7.5</v>
      </c>
      <c r="AN32" s="206"/>
      <c r="AO32" s="206"/>
      <c r="AP32" s="206"/>
      <c r="AQ32" s="206"/>
      <c r="AR32" s="206"/>
      <c r="AS32" s="206"/>
      <c r="AT32" s="206">
        <f>AM32*1.5</f>
        <v>11.25</v>
      </c>
      <c r="AU32" s="206">
        <f>AM32*C31*1.5</f>
        <v>2000</v>
      </c>
      <c r="AV32" s="511"/>
      <c r="AW32" s="514"/>
      <c r="AX32" s="516"/>
      <c r="AY32" s="519"/>
      <c r="AZ32" s="519"/>
      <c r="BA32" s="519"/>
      <c r="BB32" s="519"/>
      <c r="BC32" s="519"/>
      <c r="BD32" s="519"/>
      <c r="BE32" s="503"/>
      <c r="BF32" s="506"/>
      <c r="BG32" s="178"/>
      <c r="BH32" s="178"/>
      <c r="BI32" s="178"/>
      <c r="BJ32" s="178"/>
      <c r="BK32" s="178"/>
      <c r="BL32" s="178"/>
      <c r="BM32" s="178"/>
      <c r="BN32" s="178"/>
      <c r="BO32" s="178"/>
      <c r="BP32" s="178"/>
      <c r="BQ32" s="178"/>
      <c r="BR32" s="178"/>
      <c r="BS32" s="178"/>
      <c r="BT32" s="178"/>
      <c r="BU32" s="178"/>
      <c r="BV32" s="178"/>
      <c r="BW32" s="178"/>
      <c r="BX32" s="178"/>
      <c r="BY32" s="178"/>
      <c r="BZ32" s="178"/>
      <c r="CA32" s="178"/>
    </row>
    <row r="33" spans="1:79" x14ac:dyDescent="0.25">
      <c r="A33" s="175"/>
      <c r="B33" s="221"/>
      <c r="C33" s="433"/>
      <c r="D33" s="212" t="s">
        <v>27</v>
      </c>
      <c r="E33" s="230"/>
      <c r="F33" s="230"/>
      <c r="G33" s="230"/>
      <c r="H33" s="230"/>
      <c r="I33" s="230"/>
      <c r="J33" s="230"/>
      <c r="K33" s="230"/>
      <c r="L33" s="230"/>
      <c r="M33" s="230"/>
      <c r="N33" s="230"/>
      <c r="O33" s="230"/>
      <c r="P33" s="230"/>
      <c r="Q33" s="230"/>
      <c r="R33" s="230"/>
      <c r="S33" s="230"/>
      <c r="T33" s="230"/>
      <c r="U33" s="230"/>
      <c r="V33" s="230"/>
      <c r="W33" s="231"/>
      <c r="X33" s="230"/>
      <c r="Y33" s="230"/>
      <c r="Z33" s="230"/>
      <c r="AA33" s="230"/>
      <c r="AB33" s="230"/>
      <c r="AC33" s="230"/>
      <c r="AD33" s="230"/>
      <c r="AE33" s="230"/>
      <c r="AF33" s="230"/>
      <c r="AG33" s="230"/>
      <c r="AH33" s="232"/>
      <c r="AI33" s="233"/>
      <c r="AJ33" s="193"/>
      <c r="AK33" s="207"/>
      <c r="AL33" s="509"/>
      <c r="AM33" s="206">
        <f>SUM(E33:AI33)</f>
        <v>0</v>
      </c>
      <c r="AN33" s="208"/>
      <c r="AO33" s="208"/>
      <c r="AP33" s="208"/>
      <c r="AQ33" s="208"/>
      <c r="AR33" s="208"/>
      <c r="AS33" s="208"/>
      <c r="AT33" s="206">
        <f>AM33*2</f>
        <v>0</v>
      </c>
      <c r="AU33" s="208">
        <f>AM33*C31*2</f>
        <v>0</v>
      </c>
      <c r="AV33" s="511"/>
      <c r="AW33" s="514"/>
      <c r="AX33" s="516"/>
      <c r="AY33" s="519"/>
      <c r="AZ33" s="519"/>
      <c r="BA33" s="519"/>
      <c r="BB33" s="519"/>
      <c r="BC33" s="519"/>
      <c r="BD33" s="519"/>
      <c r="BE33" s="503"/>
      <c r="BF33" s="506"/>
      <c r="BG33" s="178"/>
      <c r="BH33" s="178"/>
      <c r="BI33" s="178"/>
      <c r="BJ33" s="178"/>
      <c r="BK33" s="178"/>
      <c r="BL33" s="178"/>
      <c r="BM33" s="178"/>
      <c r="BN33" s="178"/>
      <c r="BO33" s="178"/>
      <c r="BP33" s="178"/>
      <c r="BQ33" s="178"/>
      <c r="BR33" s="178"/>
      <c r="BS33" s="178"/>
      <c r="BT33" s="178"/>
      <c r="BU33" s="178"/>
      <c r="BV33" s="178"/>
      <c r="BW33" s="178"/>
      <c r="BX33" s="178"/>
      <c r="BY33" s="178"/>
      <c r="BZ33" s="178"/>
      <c r="CA33" s="178"/>
    </row>
    <row r="34" spans="1:79" ht="15.75" thickBot="1" x14ac:dyDescent="0.3">
      <c r="A34" s="176"/>
      <c r="B34" s="221"/>
      <c r="C34" s="434"/>
      <c r="D34" s="182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194" t="s">
        <v>28</v>
      </c>
      <c r="AK34" s="180">
        <f>AK31+AK32</f>
        <v>26</v>
      </c>
      <c r="AL34" s="510"/>
      <c r="AM34" s="209"/>
      <c r="AN34" s="209"/>
      <c r="AO34" s="209"/>
      <c r="AP34" s="209"/>
      <c r="AQ34" s="180"/>
      <c r="AR34" s="209"/>
      <c r="AS34" s="209"/>
      <c r="AT34" s="209"/>
      <c r="AU34" s="209"/>
      <c r="AV34" s="512"/>
      <c r="AW34" s="515"/>
      <c r="AX34" s="517"/>
      <c r="AY34" s="520"/>
      <c r="AZ34" s="520"/>
      <c r="BA34" s="520"/>
      <c r="BB34" s="520"/>
      <c r="BC34" s="520"/>
      <c r="BD34" s="520"/>
      <c r="BE34" s="504"/>
      <c r="BF34" s="507"/>
      <c r="BG34" s="178"/>
      <c r="BH34" s="178"/>
      <c r="BI34" s="178"/>
      <c r="BJ34" s="178"/>
      <c r="BK34" s="178"/>
      <c r="BL34" s="178"/>
      <c r="BM34" s="178"/>
      <c r="BN34" s="178"/>
      <c r="BO34" s="178"/>
      <c r="BP34" s="178"/>
      <c r="BQ34" s="178"/>
      <c r="BR34" s="178"/>
      <c r="BS34" s="178"/>
      <c r="BT34" s="178"/>
      <c r="BU34" s="178"/>
      <c r="BV34" s="178"/>
      <c r="BW34" s="178"/>
      <c r="BX34" s="178"/>
      <c r="BY34" s="178"/>
      <c r="BZ34" s="178"/>
      <c r="CA34" s="178"/>
    </row>
    <row r="35" spans="1:79" ht="16.5" thickTop="1" thickBot="1" x14ac:dyDescent="0.3">
      <c r="A35" s="174" t="s">
        <v>62</v>
      </c>
      <c r="B35" s="276">
        <v>30000</v>
      </c>
      <c r="C35" s="432">
        <f t="shared" ref="C35" si="29">B35/225</f>
        <v>133.33333333333334</v>
      </c>
      <c r="D35" s="181" t="s">
        <v>25</v>
      </c>
      <c r="E35" s="60">
        <v>7.5</v>
      </c>
      <c r="F35" s="60">
        <v>7.5</v>
      </c>
      <c r="G35" s="60" t="s">
        <v>61</v>
      </c>
      <c r="H35" s="60">
        <v>7.5</v>
      </c>
      <c r="I35" s="60">
        <v>7.5</v>
      </c>
      <c r="J35" s="60">
        <v>7.5</v>
      </c>
      <c r="K35" s="60">
        <v>7.5</v>
      </c>
      <c r="L35" s="60">
        <v>7.5</v>
      </c>
      <c r="M35" s="60">
        <v>7.5</v>
      </c>
      <c r="N35" s="60" t="s">
        <v>61</v>
      </c>
      <c r="O35" s="60">
        <v>7.5</v>
      </c>
      <c r="P35" s="60">
        <v>7.5</v>
      </c>
      <c r="Q35" s="60">
        <v>7.5</v>
      </c>
      <c r="R35" s="60">
        <v>7.5</v>
      </c>
      <c r="S35" s="60">
        <v>7.5</v>
      </c>
      <c r="T35" s="60">
        <v>7.5</v>
      </c>
      <c r="U35" s="60" t="s">
        <v>61</v>
      </c>
      <c r="V35" s="60">
        <v>7.5</v>
      </c>
      <c r="W35" s="60">
        <v>7.5</v>
      </c>
      <c r="X35" s="60">
        <v>7.5</v>
      </c>
      <c r="Y35" s="60">
        <v>7.5</v>
      </c>
      <c r="Z35" s="60">
        <v>7.5</v>
      </c>
      <c r="AA35" s="60">
        <v>7.5</v>
      </c>
      <c r="AB35" s="60" t="s">
        <v>61</v>
      </c>
      <c r="AC35" s="60">
        <v>7.5</v>
      </c>
      <c r="AD35" s="60">
        <v>7.5</v>
      </c>
      <c r="AE35" s="60">
        <v>7.5</v>
      </c>
      <c r="AF35" s="60">
        <v>7.5</v>
      </c>
      <c r="AG35" s="60">
        <v>7.5</v>
      </c>
      <c r="AH35" s="60">
        <v>7.5</v>
      </c>
      <c r="AI35" s="60" t="s">
        <v>61</v>
      </c>
      <c r="AJ35" s="179"/>
      <c r="AK35" s="179">
        <f>COUNTIF(E35:AI35,"&gt;0")</f>
        <v>26</v>
      </c>
      <c r="AL35" s="508"/>
      <c r="AM35" s="205">
        <f>SUM(E35:AI35)/7.5</f>
        <v>26</v>
      </c>
      <c r="AN35" s="205">
        <f>COUNTIF(E35:AI35,"B")</f>
        <v>0</v>
      </c>
      <c r="AO35" s="205">
        <f>COUNTIF(E35:AI35,"h")</f>
        <v>5</v>
      </c>
      <c r="AP35" s="205">
        <f>COUNTIF(E35:AI35,"ik")</f>
        <v>0</v>
      </c>
      <c r="AQ35" s="205">
        <f>COUNTIF(E35:AI35,"İZ")</f>
        <v>0</v>
      </c>
      <c r="AR35" s="205">
        <f>COUNTIF(E35:AI35,"R")</f>
        <v>0</v>
      </c>
      <c r="AS35" s="205">
        <f>COUNTIF(E35:AI35,"0")</f>
        <v>0</v>
      </c>
      <c r="AT35" s="205">
        <f>IF((AM35+AN35+AO35+AP35+AQ35)&gt;30,30,(AM35+AN35+AO35+AP35+AQ35))</f>
        <v>30</v>
      </c>
      <c r="AU35" s="205">
        <f>(AT35)*C35*7.5</f>
        <v>30000.000000000004</v>
      </c>
      <c r="AV35" s="511">
        <f t="shared" ref="AV35" si="30">IF(B36="CEMRE",SUM(AU35:AU37),0)</f>
        <v>30000.000000000004</v>
      </c>
      <c r="AW35" s="513">
        <f t="shared" ref="AW35" si="31">IF(B36="SEFİNE",SUM(AU35:AU37),0)</f>
        <v>0</v>
      </c>
      <c r="AX35" s="516">
        <f t="shared" ref="AX35" si="32">IF(B36="TERSAN",SUM(AU35:AU37),0)</f>
        <v>0</v>
      </c>
      <c r="AY35" s="518">
        <v>30000</v>
      </c>
      <c r="AZ35" s="518"/>
      <c r="BA35" s="518"/>
      <c r="BB35" s="518"/>
      <c r="BC35" s="518"/>
      <c r="BD35" s="518"/>
      <c r="BE35" s="502"/>
      <c r="BF35" s="505">
        <f t="shared" ref="BF35" si="33">(AV35+AW35+AX35)-(AY35+AZ35+BA35)-(BB35+BC35)+BE35-(BD35)</f>
        <v>3.637978807091713E-12</v>
      </c>
      <c r="BG35" s="178"/>
      <c r="BH35" s="178"/>
      <c r="BI35" s="178"/>
      <c r="BJ35" s="178"/>
      <c r="BK35" s="178"/>
      <c r="BL35" s="178"/>
      <c r="BM35" s="178"/>
      <c r="BN35" s="178"/>
      <c r="BO35" s="178"/>
      <c r="BP35" s="178"/>
      <c r="BQ35" s="178"/>
      <c r="BR35" s="178"/>
      <c r="BS35" s="178"/>
      <c r="BT35" s="178"/>
      <c r="BU35" s="178"/>
      <c r="BV35" s="178"/>
      <c r="BW35" s="178"/>
      <c r="BX35" s="178"/>
      <c r="BY35" s="178"/>
      <c r="BZ35" s="178"/>
      <c r="CA35" s="178"/>
    </row>
    <row r="36" spans="1:79" ht="15.75" thickTop="1" x14ac:dyDescent="0.25">
      <c r="A36" s="175"/>
      <c r="B36" s="221" t="s">
        <v>133</v>
      </c>
      <c r="C36" s="433"/>
      <c r="D36" s="211" t="s">
        <v>26</v>
      </c>
      <c r="E36" s="227"/>
      <c r="F36" s="227"/>
      <c r="G36" s="227"/>
      <c r="H36" s="227"/>
      <c r="I36" s="227"/>
      <c r="J36" s="227"/>
      <c r="K36" s="227"/>
      <c r="L36" s="227"/>
      <c r="M36" s="227"/>
      <c r="N36" s="227"/>
      <c r="O36" s="227"/>
      <c r="P36" s="227"/>
      <c r="Q36" s="227"/>
      <c r="R36" s="227"/>
      <c r="S36" s="227"/>
      <c r="T36" s="227"/>
      <c r="U36" s="227"/>
      <c r="V36" s="227"/>
      <c r="W36" s="227"/>
      <c r="X36" s="227"/>
      <c r="Y36" s="227"/>
      <c r="Z36" s="227"/>
      <c r="AA36" s="227"/>
      <c r="AB36" s="227"/>
      <c r="AC36" s="227"/>
      <c r="AD36" s="227"/>
      <c r="AE36" s="227"/>
      <c r="AF36" s="227"/>
      <c r="AG36" s="227"/>
      <c r="AH36" s="228"/>
      <c r="AI36" s="229"/>
      <c r="AJ36" s="192"/>
      <c r="AK36" s="179">
        <f>COUNTIF(E36:AI36,"&gt;7")</f>
        <v>0</v>
      </c>
      <c r="AL36" s="509"/>
      <c r="AM36" s="206">
        <f>SUM(E36:AI36)</f>
        <v>0</v>
      </c>
      <c r="AN36" s="206"/>
      <c r="AO36" s="206"/>
      <c r="AP36" s="206"/>
      <c r="AQ36" s="206"/>
      <c r="AR36" s="206"/>
      <c r="AS36" s="206"/>
      <c r="AT36" s="206">
        <f>AM36*1.5</f>
        <v>0</v>
      </c>
      <c r="AU36" s="206">
        <f>AM36*C35*1.5</f>
        <v>0</v>
      </c>
      <c r="AV36" s="511"/>
      <c r="AW36" s="514"/>
      <c r="AX36" s="516"/>
      <c r="AY36" s="519"/>
      <c r="AZ36" s="519"/>
      <c r="BA36" s="519"/>
      <c r="BB36" s="519"/>
      <c r="BC36" s="519"/>
      <c r="BD36" s="519"/>
      <c r="BE36" s="503"/>
      <c r="BF36" s="506"/>
      <c r="BG36" s="178"/>
      <c r="BH36" s="178"/>
      <c r="BI36" s="178"/>
      <c r="BJ36" s="178"/>
      <c r="BK36" s="178"/>
      <c r="BL36" s="178"/>
      <c r="BM36" s="178"/>
      <c r="BN36" s="178"/>
      <c r="BO36" s="178"/>
      <c r="BP36" s="178"/>
      <c r="BQ36" s="178"/>
      <c r="BR36" s="178"/>
      <c r="BS36" s="178"/>
      <c r="BT36" s="178"/>
      <c r="BU36" s="178"/>
      <c r="BV36" s="178"/>
      <c r="BW36" s="178"/>
      <c r="BX36" s="178"/>
      <c r="BY36" s="178"/>
      <c r="BZ36" s="178"/>
      <c r="CA36" s="178"/>
    </row>
    <row r="37" spans="1:79" x14ac:dyDescent="0.25">
      <c r="A37" s="175"/>
      <c r="B37" s="221"/>
      <c r="C37" s="433"/>
      <c r="D37" s="212" t="s">
        <v>27</v>
      </c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2"/>
      <c r="AI37" s="233"/>
      <c r="AJ37" s="193"/>
      <c r="AK37" s="207"/>
      <c r="AL37" s="509"/>
      <c r="AM37" s="206">
        <f>SUM(E37:AI37)</f>
        <v>0</v>
      </c>
      <c r="AN37" s="208"/>
      <c r="AO37" s="208"/>
      <c r="AP37" s="208"/>
      <c r="AQ37" s="208"/>
      <c r="AR37" s="208"/>
      <c r="AS37" s="208"/>
      <c r="AT37" s="206">
        <f>AM37*2</f>
        <v>0</v>
      </c>
      <c r="AU37" s="208">
        <f>AM37*C35*2</f>
        <v>0</v>
      </c>
      <c r="AV37" s="511"/>
      <c r="AW37" s="514"/>
      <c r="AX37" s="516"/>
      <c r="AY37" s="519"/>
      <c r="AZ37" s="519"/>
      <c r="BA37" s="519"/>
      <c r="BB37" s="519"/>
      <c r="BC37" s="519"/>
      <c r="BD37" s="519"/>
      <c r="BE37" s="503"/>
      <c r="BF37" s="506"/>
      <c r="BG37" s="178"/>
      <c r="BH37" s="178"/>
      <c r="BI37" s="178"/>
      <c r="BJ37" s="178"/>
      <c r="BK37" s="178"/>
      <c r="BL37" s="178"/>
      <c r="BM37" s="178"/>
      <c r="BN37" s="178"/>
      <c r="BO37" s="178"/>
      <c r="BP37" s="178"/>
      <c r="BQ37" s="178"/>
      <c r="BR37" s="178"/>
      <c r="BS37" s="178"/>
      <c r="BT37" s="178"/>
      <c r="BU37" s="178"/>
      <c r="BV37" s="178"/>
      <c r="BW37" s="178"/>
      <c r="BX37" s="178"/>
      <c r="BY37" s="178"/>
      <c r="BZ37" s="178"/>
      <c r="CA37" s="178"/>
    </row>
    <row r="38" spans="1:79" ht="15.75" thickBot="1" x14ac:dyDescent="0.3">
      <c r="A38" s="176"/>
      <c r="B38" s="277"/>
      <c r="C38" s="434"/>
      <c r="D38" s="182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194" t="s">
        <v>28</v>
      </c>
      <c r="AK38" s="180">
        <f>AK35+AK36</f>
        <v>26</v>
      </c>
      <c r="AL38" s="510"/>
      <c r="AM38" s="209"/>
      <c r="AN38" s="209"/>
      <c r="AO38" s="209"/>
      <c r="AP38" s="209"/>
      <c r="AQ38" s="180"/>
      <c r="AR38" s="209"/>
      <c r="AS38" s="209"/>
      <c r="AT38" s="209"/>
      <c r="AU38" s="209"/>
      <c r="AV38" s="512"/>
      <c r="AW38" s="515"/>
      <c r="AX38" s="517"/>
      <c r="AY38" s="520"/>
      <c r="AZ38" s="520"/>
      <c r="BA38" s="520"/>
      <c r="BB38" s="520"/>
      <c r="BC38" s="520"/>
      <c r="BD38" s="520"/>
      <c r="BE38" s="504"/>
      <c r="BF38" s="507"/>
      <c r="BG38" s="178"/>
      <c r="BH38" s="178"/>
      <c r="BI38" s="178"/>
      <c r="BJ38" s="178"/>
      <c r="BK38" s="178"/>
      <c r="BL38" s="178"/>
      <c r="BM38" s="178"/>
      <c r="BN38" s="178"/>
      <c r="BO38" s="178"/>
      <c r="BP38" s="178"/>
      <c r="BQ38" s="178"/>
      <c r="BR38" s="178"/>
      <c r="BS38" s="178"/>
      <c r="BT38" s="178"/>
      <c r="BU38" s="178"/>
      <c r="BV38" s="178"/>
      <c r="BW38" s="178"/>
      <c r="BX38" s="178"/>
      <c r="BY38" s="178"/>
      <c r="BZ38" s="178"/>
      <c r="CA38" s="178"/>
    </row>
    <row r="39" spans="1:79" ht="16.5" thickTop="1" thickBot="1" x14ac:dyDescent="0.3">
      <c r="A39" s="174" t="s">
        <v>63</v>
      </c>
      <c r="B39" s="221">
        <v>38400</v>
      </c>
      <c r="C39" s="432">
        <f t="shared" ref="C39" si="34">B39/225</f>
        <v>170.66666666666666</v>
      </c>
      <c r="D39" s="181" t="s">
        <v>25</v>
      </c>
      <c r="E39" s="60">
        <v>7.5</v>
      </c>
      <c r="F39" s="60">
        <v>7.5</v>
      </c>
      <c r="G39" s="60" t="s">
        <v>61</v>
      </c>
      <c r="H39" s="60">
        <v>7.5</v>
      </c>
      <c r="I39" s="60">
        <v>7.5</v>
      </c>
      <c r="J39" s="60">
        <v>7.5</v>
      </c>
      <c r="K39" s="60">
        <v>7.5</v>
      </c>
      <c r="L39" s="60">
        <v>7.5</v>
      </c>
      <c r="M39" s="60">
        <v>7.5</v>
      </c>
      <c r="N39" s="60" t="s">
        <v>61</v>
      </c>
      <c r="O39" s="101">
        <v>7.5</v>
      </c>
      <c r="P39" s="245">
        <v>7.5</v>
      </c>
      <c r="Q39" s="60">
        <v>7.5</v>
      </c>
      <c r="R39" s="60">
        <v>7.5</v>
      </c>
      <c r="S39" s="60">
        <v>7.5</v>
      </c>
      <c r="T39" s="60">
        <v>7.5</v>
      </c>
      <c r="U39" s="60" t="s">
        <v>61</v>
      </c>
      <c r="V39" s="60">
        <v>7.5</v>
      </c>
      <c r="W39" s="60">
        <v>7.5</v>
      </c>
      <c r="X39" s="60">
        <v>7.5</v>
      </c>
      <c r="Y39" s="60">
        <v>7.5</v>
      </c>
      <c r="Z39" s="60">
        <v>7.5</v>
      </c>
      <c r="AA39" s="60">
        <v>7.5</v>
      </c>
      <c r="AB39" s="60" t="s">
        <v>61</v>
      </c>
      <c r="AC39" s="60">
        <v>7.5</v>
      </c>
      <c r="AD39" s="60">
        <v>0</v>
      </c>
      <c r="AE39" s="245">
        <v>7.5</v>
      </c>
      <c r="AF39" s="60">
        <v>7.5</v>
      </c>
      <c r="AG39" s="60">
        <v>7.5</v>
      </c>
      <c r="AH39" s="60">
        <v>7.5</v>
      </c>
      <c r="AI39" s="60" t="s">
        <v>61</v>
      </c>
      <c r="AJ39" s="179"/>
      <c r="AK39" s="179">
        <f>COUNTIF(E39:AI39,"&gt;0")</f>
        <v>25</v>
      </c>
      <c r="AL39" s="508"/>
      <c r="AM39" s="205">
        <f>SUM(E39:AI39)/7.5</f>
        <v>25</v>
      </c>
      <c r="AN39" s="205">
        <f>COUNTIF(E39:AI39,"B")</f>
        <v>0</v>
      </c>
      <c r="AO39" s="205">
        <f>COUNTIF(E39:AI39,"h")</f>
        <v>5</v>
      </c>
      <c r="AP39" s="205">
        <f>COUNTIF(E39:AI39,"ik")</f>
        <v>0</v>
      </c>
      <c r="AQ39" s="205">
        <f>COUNTIF(E39:AI39,"İZ")</f>
        <v>0</v>
      </c>
      <c r="AR39" s="205">
        <f>COUNTIF(E39:AI39,"R")</f>
        <v>0</v>
      </c>
      <c r="AS39" s="205">
        <f>COUNTIF(E39:AI39,"0")</f>
        <v>1</v>
      </c>
      <c r="AT39" s="205">
        <f>IF((AM39+AN39+AO39+AP39+AQ39)&gt;30,30,(AM39+AN39+AO39+AP39+AQ39))</f>
        <v>30</v>
      </c>
      <c r="AU39" s="205">
        <f>(AT39)*C39*7.5</f>
        <v>38400</v>
      </c>
      <c r="AV39" s="511">
        <f t="shared" ref="AV39" si="35">IF(B40="CEMRE",SUM(AU39:AU41),0)</f>
        <v>38400</v>
      </c>
      <c r="AW39" s="513">
        <f t="shared" ref="AW39" si="36">IF(B40="SEFİNE",SUM(AU39:AU41),0)</f>
        <v>0</v>
      </c>
      <c r="AX39" s="516">
        <f t="shared" ref="AX39" si="37">IF(B40="TERSAN",SUM(AU39:AU41),0)</f>
        <v>0</v>
      </c>
      <c r="AY39" s="518">
        <v>18797</v>
      </c>
      <c r="AZ39" s="518"/>
      <c r="BA39" s="518"/>
      <c r="BB39" s="518"/>
      <c r="BC39" s="518"/>
      <c r="BD39" s="518">
        <v>19603</v>
      </c>
      <c r="BE39" s="502"/>
      <c r="BF39" s="505">
        <f t="shared" ref="BF39" si="38">(AV39+AW39+AX39)-(AY39+AZ39+BA39)-(BB39+BC39)+BE39-(BD39)</f>
        <v>0</v>
      </c>
      <c r="BG39" s="178"/>
      <c r="BH39" s="178"/>
      <c r="BI39" s="178"/>
      <c r="BJ39" s="178"/>
      <c r="BK39" s="178"/>
      <c r="BL39" s="178"/>
      <c r="BM39" s="178"/>
      <c r="BN39" s="178"/>
      <c r="BO39" s="178"/>
      <c r="BP39" s="178"/>
      <c r="BQ39" s="178"/>
      <c r="BR39" s="178"/>
      <c r="BS39" s="178"/>
      <c r="BT39" s="178"/>
      <c r="BU39" s="178"/>
      <c r="BV39" s="178"/>
      <c r="BW39" s="178"/>
      <c r="BX39" s="178"/>
      <c r="BY39" s="178"/>
      <c r="BZ39" s="178"/>
      <c r="CA39" s="178"/>
    </row>
    <row r="40" spans="1:79" ht="15.75" thickTop="1" x14ac:dyDescent="0.25">
      <c r="A40" s="175"/>
      <c r="B40" s="221" t="s">
        <v>133</v>
      </c>
      <c r="C40" s="433"/>
      <c r="D40" s="211" t="s">
        <v>26</v>
      </c>
      <c r="E40" s="227"/>
      <c r="F40" s="227"/>
      <c r="G40" s="227"/>
      <c r="H40" s="227"/>
      <c r="I40" s="231"/>
      <c r="J40" s="227"/>
      <c r="K40" s="227"/>
      <c r="L40" s="227"/>
      <c r="M40" s="227"/>
      <c r="N40" s="227"/>
      <c r="O40" s="227"/>
      <c r="P40" s="227"/>
      <c r="Q40" s="227"/>
      <c r="R40" s="227"/>
      <c r="S40" s="227"/>
      <c r="T40" s="227"/>
      <c r="U40" s="227"/>
      <c r="V40" s="227"/>
      <c r="W40" s="227"/>
      <c r="X40" s="227"/>
      <c r="Y40" s="227"/>
      <c r="Z40" s="227"/>
      <c r="AA40" s="227"/>
      <c r="AB40" s="227"/>
      <c r="AC40" s="227"/>
      <c r="AD40" s="227"/>
      <c r="AE40" s="227"/>
      <c r="AF40" s="227"/>
      <c r="AG40" s="227"/>
      <c r="AH40" s="228"/>
      <c r="AI40" s="229"/>
      <c r="AJ40" s="192"/>
      <c r="AK40" s="179">
        <f>COUNTIF(E40:AI40,"&gt;7")</f>
        <v>0</v>
      </c>
      <c r="AL40" s="509"/>
      <c r="AM40" s="206">
        <f>SUM(E40:AI40)</f>
        <v>0</v>
      </c>
      <c r="AN40" s="206"/>
      <c r="AO40" s="206"/>
      <c r="AP40" s="206"/>
      <c r="AQ40" s="206"/>
      <c r="AR40" s="206"/>
      <c r="AS40" s="206"/>
      <c r="AT40" s="206">
        <f>AM40*1.5</f>
        <v>0</v>
      </c>
      <c r="AU40" s="206">
        <f>AM40*C39*1.5</f>
        <v>0</v>
      </c>
      <c r="AV40" s="511"/>
      <c r="AW40" s="514"/>
      <c r="AX40" s="516"/>
      <c r="AY40" s="519"/>
      <c r="AZ40" s="519"/>
      <c r="BA40" s="519"/>
      <c r="BB40" s="519"/>
      <c r="BC40" s="519"/>
      <c r="BD40" s="519"/>
      <c r="BE40" s="503"/>
      <c r="BF40" s="506"/>
      <c r="BG40" s="178"/>
      <c r="BH40" s="178"/>
      <c r="BI40" s="178"/>
      <c r="BJ40" s="178"/>
      <c r="BK40" s="178"/>
      <c r="BL40" s="178"/>
      <c r="BM40" s="178"/>
      <c r="BN40" s="178"/>
      <c r="BO40" s="178"/>
      <c r="BP40" s="178"/>
      <c r="BQ40" s="178"/>
      <c r="BR40" s="178"/>
      <c r="BS40" s="178"/>
      <c r="BT40" s="178"/>
      <c r="BU40" s="178"/>
      <c r="BV40" s="178"/>
      <c r="BW40" s="178"/>
      <c r="BX40" s="178"/>
      <c r="BY40" s="178"/>
      <c r="BZ40" s="178"/>
      <c r="CA40" s="178"/>
    </row>
    <row r="41" spans="1:79" x14ac:dyDescent="0.25">
      <c r="A41" s="175"/>
      <c r="B41" s="221"/>
      <c r="C41" s="433"/>
      <c r="D41" s="212" t="s">
        <v>27</v>
      </c>
      <c r="E41" s="230"/>
      <c r="F41" s="230"/>
      <c r="G41" s="230"/>
      <c r="H41" s="230"/>
      <c r="I41" s="230"/>
      <c r="J41" s="230"/>
      <c r="K41" s="230"/>
      <c r="L41" s="230"/>
      <c r="M41" s="230"/>
      <c r="N41" s="230"/>
      <c r="O41" s="230"/>
      <c r="P41" s="230"/>
      <c r="Q41" s="230"/>
      <c r="R41" s="230"/>
      <c r="S41" s="230"/>
      <c r="T41" s="230"/>
      <c r="U41" s="230"/>
      <c r="V41" s="230"/>
      <c r="W41" s="231"/>
      <c r="X41" s="230"/>
      <c r="Y41" s="230"/>
      <c r="Z41" s="230"/>
      <c r="AA41" s="230"/>
      <c r="AB41" s="230"/>
      <c r="AC41" s="230"/>
      <c r="AD41" s="230"/>
      <c r="AE41" s="230"/>
      <c r="AF41" s="230"/>
      <c r="AG41" s="230"/>
      <c r="AH41" s="232"/>
      <c r="AI41" s="233"/>
      <c r="AJ41" s="193"/>
      <c r="AK41" s="207"/>
      <c r="AL41" s="509"/>
      <c r="AM41" s="206">
        <f>SUM(E41:AI41)</f>
        <v>0</v>
      </c>
      <c r="AN41" s="208"/>
      <c r="AO41" s="208"/>
      <c r="AP41" s="208"/>
      <c r="AQ41" s="208"/>
      <c r="AR41" s="208"/>
      <c r="AS41" s="208"/>
      <c r="AT41" s="206">
        <f>AM41*2</f>
        <v>0</v>
      </c>
      <c r="AU41" s="208">
        <f>AM41*C39*2</f>
        <v>0</v>
      </c>
      <c r="AV41" s="511"/>
      <c r="AW41" s="514"/>
      <c r="AX41" s="516"/>
      <c r="AY41" s="519"/>
      <c r="AZ41" s="519"/>
      <c r="BA41" s="519"/>
      <c r="BB41" s="519"/>
      <c r="BC41" s="519"/>
      <c r="BD41" s="519"/>
      <c r="BE41" s="503"/>
      <c r="BF41" s="506"/>
      <c r="BG41" s="178"/>
      <c r="BH41" s="178"/>
      <c r="BI41" s="178"/>
      <c r="BJ41" s="178"/>
      <c r="BK41" s="178"/>
      <c r="BL41" s="178"/>
      <c r="BM41" s="178"/>
      <c r="BN41" s="178"/>
      <c r="BO41" s="178"/>
      <c r="BP41" s="178"/>
      <c r="BQ41" s="178"/>
      <c r="BR41" s="178"/>
      <c r="BS41" s="178"/>
      <c r="BT41" s="178"/>
      <c r="BU41" s="178"/>
      <c r="BV41" s="178"/>
      <c r="BW41" s="178"/>
      <c r="BX41" s="178"/>
      <c r="BY41" s="178"/>
      <c r="BZ41" s="178"/>
      <c r="CA41" s="178"/>
    </row>
    <row r="42" spans="1:79" ht="15.75" thickBot="1" x14ac:dyDescent="0.3">
      <c r="A42" s="176"/>
      <c r="B42" s="221"/>
      <c r="C42" s="434"/>
      <c r="D42" s="182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194" t="s">
        <v>28</v>
      </c>
      <c r="AK42" s="180">
        <f>AK39+AK40</f>
        <v>25</v>
      </c>
      <c r="AL42" s="510"/>
      <c r="AM42" s="209"/>
      <c r="AN42" s="209"/>
      <c r="AO42" s="209"/>
      <c r="AP42" s="209"/>
      <c r="AQ42" s="180"/>
      <c r="AR42" s="209"/>
      <c r="AS42" s="209"/>
      <c r="AT42" s="209"/>
      <c r="AU42" s="209"/>
      <c r="AV42" s="512"/>
      <c r="AW42" s="515"/>
      <c r="AX42" s="517"/>
      <c r="AY42" s="520"/>
      <c r="AZ42" s="520"/>
      <c r="BA42" s="520"/>
      <c r="BB42" s="520"/>
      <c r="BC42" s="520"/>
      <c r="BD42" s="520"/>
      <c r="BE42" s="504"/>
      <c r="BF42" s="507"/>
      <c r="BG42" s="178"/>
      <c r="BH42" s="178"/>
      <c r="BI42" s="178"/>
      <c r="BJ42" s="178"/>
      <c r="BK42" s="178"/>
      <c r="BL42" s="178"/>
      <c r="BM42" s="178"/>
      <c r="BN42" s="178"/>
      <c r="BO42" s="178"/>
      <c r="BP42" s="178"/>
      <c r="BQ42" s="178"/>
      <c r="BR42" s="178"/>
      <c r="BS42" s="178"/>
      <c r="BT42" s="178"/>
      <c r="BU42" s="178"/>
      <c r="BV42" s="178"/>
      <c r="BW42" s="178"/>
      <c r="BX42" s="178"/>
      <c r="BY42" s="178"/>
      <c r="BZ42" s="178"/>
      <c r="CA42" s="178"/>
    </row>
    <row r="43" spans="1:79" ht="16.5" thickTop="1" thickBot="1" x14ac:dyDescent="0.3">
      <c r="A43" s="174" t="s">
        <v>34</v>
      </c>
      <c r="B43" s="276">
        <v>30000</v>
      </c>
      <c r="C43" s="432">
        <f t="shared" ref="C43" si="39">B43/225</f>
        <v>133.33333333333334</v>
      </c>
      <c r="D43" s="181" t="s">
        <v>25</v>
      </c>
      <c r="E43" s="60">
        <v>7.5</v>
      </c>
      <c r="F43" s="60">
        <v>7.5</v>
      </c>
      <c r="G43" s="60" t="s">
        <v>61</v>
      </c>
      <c r="H43" s="60">
        <v>7.5</v>
      </c>
      <c r="I43" s="60">
        <v>7.5</v>
      </c>
      <c r="J43" s="60">
        <v>7.5</v>
      </c>
      <c r="K43" s="60">
        <v>3.75</v>
      </c>
      <c r="L43" s="246">
        <v>7.5</v>
      </c>
      <c r="M43" s="60">
        <v>7.5</v>
      </c>
      <c r="N43" s="65" t="s">
        <v>61</v>
      </c>
      <c r="O43" s="65">
        <v>7.5</v>
      </c>
      <c r="P43" s="65">
        <v>7.5</v>
      </c>
      <c r="Q43" s="65">
        <v>0</v>
      </c>
      <c r="R43" s="65" t="s">
        <v>92</v>
      </c>
      <c r="S43" s="65" t="s">
        <v>92</v>
      </c>
      <c r="T43" s="65">
        <v>7.5</v>
      </c>
      <c r="U43" s="65">
        <v>7.5</v>
      </c>
      <c r="V43" s="65">
        <v>7.5</v>
      </c>
      <c r="W43" s="65">
        <v>7.5</v>
      </c>
      <c r="X43" s="65">
        <v>7.5</v>
      </c>
      <c r="Y43" s="65">
        <v>7.5</v>
      </c>
      <c r="Z43" s="65">
        <v>7.5</v>
      </c>
      <c r="AA43" s="65">
        <v>7.5</v>
      </c>
      <c r="AB43" s="65" t="s">
        <v>61</v>
      </c>
      <c r="AC43" s="65">
        <v>7.5</v>
      </c>
      <c r="AD43" s="65">
        <v>7.5</v>
      </c>
      <c r="AE43" s="65">
        <v>7.5</v>
      </c>
      <c r="AF43" s="65">
        <v>7.5</v>
      </c>
      <c r="AG43" s="65">
        <v>7.5</v>
      </c>
      <c r="AH43" s="101">
        <v>7.5</v>
      </c>
      <c r="AI43" s="101" t="s">
        <v>61</v>
      </c>
      <c r="AJ43" s="179"/>
      <c r="AK43" s="179">
        <f>COUNTIF(E43:AI43,"&gt;0")</f>
        <v>24</v>
      </c>
      <c r="AL43" s="305"/>
      <c r="AM43" s="205">
        <f>SUM(E43:AI43)/7.5</f>
        <v>23.5</v>
      </c>
      <c r="AN43" s="205">
        <f>COUNTIF(E43:AI43,"B")</f>
        <v>0</v>
      </c>
      <c r="AO43" s="205">
        <f>COUNTIF(E43:AI43,"h")</f>
        <v>4</v>
      </c>
      <c r="AP43" s="205">
        <f>COUNTIF(E43:AI43,"ik")</f>
        <v>0</v>
      </c>
      <c r="AQ43" s="205">
        <f>COUNTIF(E43:AI43,"İZ")</f>
        <v>0</v>
      </c>
      <c r="AR43" s="205">
        <f>COUNTIF(E43:AI43,"R")</f>
        <v>2</v>
      </c>
      <c r="AS43" s="205">
        <f>COUNTIF(E43:AI43,"0")</f>
        <v>1</v>
      </c>
      <c r="AT43" s="205">
        <f>IF((AM43+AN43+AO43+AP43+AQ43)&gt;30,30,(AM43+AN43+AO43+AP43+AQ43))</f>
        <v>27.5</v>
      </c>
      <c r="AU43" s="205">
        <f>(AT43)*C43*7.5</f>
        <v>27500.000000000004</v>
      </c>
      <c r="AV43" s="511"/>
      <c r="AW43" s="513">
        <f t="shared" ref="AW43" si="40">IF(B44="SEFİNE",SUM(AU43:AU45),0)</f>
        <v>0</v>
      </c>
      <c r="AX43" s="516">
        <v>33500</v>
      </c>
      <c r="AY43" s="518">
        <v>16800</v>
      </c>
      <c r="AZ43" s="518"/>
      <c r="BA43" s="518"/>
      <c r="BB43" s="518"/>
      <c r="BC43" s="518"/>
      <c r="BD43" s="518">
        <v>16700</v>
      </c>
      <c r="BE43" s="502"/>
      <c r="BF43" s="505">
        <f t="shared" ref="BF43" si="41">(AV43+AW43+AX43)-(AY43+AZ43+BA43)-(BB43+BC43)+BE43-(BD43)</f>
        <v>0</v>
      </c>
      <c r="BG43" s="178"/>
      <c r="BH43" s="178"/>
      <c r="BI43" s="178"/>
      <c r="BJ43" s="178"/>
      <c r="BK43" s="178"/>
      <c r="BL43" s="178"/>
      <c r="BM43" s="178"/>
      <c r="BN43" s="178"/>
      <c r="BO43" s="178"/>
      <c r="BP43" s="178"/>
      <c r="BQ43" s="178"/>
      <c r="BR43" s="178"/>
      <c r="BS43" s="178"/>
      <c r="BT43" s="178"/>
      <c r="BU43" s="178"/>
      <c r="BV43" s="178"/>
      <c r="BW43" s="178"/>
      <c r="BX43" s="178"/>
      <c r="BY43" s="178"/>
      <c r="BZ43" s="178"/>
      <c r="CA43" s="178"/>
    </row>
    <row r="44" spans="1:79" ht="15.75" thickTop="1" x14ac:dyDescent="0.25">
      <c r="A44" s="175"/>
      <c r="B44" s="221" t="s">
        <v>133</v>
      </c>
      <c r="C44" s="433"/>
      <c r="D44" s="211" t="s">
        <v>26</v>
      </c>
      <c r="E44" s="227">
        <v>2.5</v>
      </c>
      <c r="F44" s="227"/>
      <c r="G44" s="227"/>
      <c r="H44" s="227"/>
      <c r="I44" s="227"/>
      <c r="J44" s="227">
        <v>2.5</v>
      </c>
      <c r="K44" s="227">
        <v>2.5</v>
      </c>
      <c r="L44" s="227">
        <v>2.5</v>
      </c>
      <c r="M44" s="227"/>
      <c r="N44" s="227"/>
      <c r="O44" s="227"/>
      <c r="P44" s="227"/>
      <c r="Q44" s="227"/>
      <c r="R44" s="227"/>
      <c r="S44" s="227"/>
      <c r="T44" s="227"/>
      <c r="U44" s="227">
        <v>7.5</v>
      </c>
      <c r="V44" s="227"/>
      <c r="W44" s="227"/>
      <c r="X44" s="227">
        <v>2.5</v>
      </c>
      <c r="Y44" s="227">
        <v>2.5</v>
      </c>
      <c r="Z44" s="227"/>
      <c r="AA44" s="227"/>
      <c r="AB44" s="227">
        <v>7.5</v>
      </c>
      <c r="AC44" s="227"/>
      <c r="AD44" s="227"/>
      <c r="AE44" s="227"/>
      <c r="AF44" s="227"/>
      <c r="AG44" s="227"/>
      <c r="AH44" s="227"/>
      <c r="AI44" s="227"/>
      <c r="AJ44" s="192"/>
      <c r="AK44" s="179">
        <f>COUNTIF(E44:AI44,"&gt;7")</f>
        <v>2</v>
      </c>
      <c r="AL44" s="305"/>
      <c r="AM44" s="206">
        <f>SUM(E44:AI44)</f>
        <v>30</v>
      </c>
      <c r="AN44" s="206"/>
      <c r="AO44" s="206"/>
      <c r="AP44" s="206"/>
      <c r="AQ44" s="206"/>
      <c r="AR44" s="206"/>
      <c r="AS44" s="206"/>
      <c r="AT44" s="206">
        <f>AM44*1.5</f>
        <v>45</v>
      </c>
      <c r="AU44" s="206">
        <f>AM44*C43*1.5</f>
        <v>6000.0000000000009</v>
      </c>
      <c r="AV44" s="511"/>
      <c r="AW44" s="514"/>
      <c r="AX44" s="516"/>
      <c r="AY44" s="519"/>
      <c r="AZ44" s="519"/>
      <c r="BA44" s="519"/>
      <c r="BB44" s="519"/>
      <c r="BC44" s="519"/>
      <c r="BD44" s="519"/>
      <c r="BE44" s="503"/>
      <c r="BF44" s="506"/>
      <c r="BG44" s="178"/>
      <c r="BH44" s="178"/>
      <c r="BI44" s="178"/>
      <c r="BJ44" s="178"/>
      <c r="BK44" s="178"/>
      <c r="BL44" s="178"/>
      <c r="BM44" s="178"/>
      <c r="BN44" s="178"/>
      <c r="BO44" s="178"/>
      <c r="BP44" s="178"/>
      <c r="BQ44" s="178"/>
      <c r="BR44" s="178"/>
      <c r="BS44" s="178"/>
      <c r="BT44" s="178"/>
      <c r="BU44" s="178"/>
      <c r="BV44" s="178"/>
      <c r="BW44" s="178"/>
      <c r="BX44" s="178"/>
      <c r="BY44" s="178"/>
      <c r="BZ44" s="178"/>
      <c r="CA44" s="178"/>
    </row>
    <row r="45" spans="1:79" x14ac:dyDescent="0.25">
      <c r="A45" s="175"/>
      <c r="B45" s="221"/>
      <c r="C45" s="433"/>
      <c r="D45" s="212" t="s">
        <v>27</v>
      </c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1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193"/>
      <c r="AK45" s="207"/>
      <c r="AL45" s="305"/>
      <c r="AM45" s="206">
        <f>SUM(E45:AI45)</f>
        <v>0</v>
      </c>
      <c r="AN45" s="208"/>
      <c r="AO45" s="208"/>
      <c r="AP45" s="208"/>
      <c r="AQ45" s="208"/>
      <c r="AR45" s="208"/>
      <c r="AS45" s="208"/>
      <c r="AT45" s="206">
        <f>AM45*2</f>
        <v>0</v>
      </c>
      <c r="AU45" s="208">
        <f>AM45*C43*2</f>
        <v>0</v>
      </c>
      <c r="AV45" s="511"/>
      <c r="AW45" s="514"/>
      <c r="AX45" s="516"/>
      <c r="AY45" s="519"/>
      <c r="AZ45" s="519"/>
      <c r="BA45" s="519"/>
      <c r="BB45" s="519"/>
      <c r="BC45" s="519"/>
      <c r="BD45" s="519"/>
      <c r="BE45" s="503"/>
      <c r="BF45" s="506"/>
      <c r="BG45" s="178"/>
      <c r="BH45" s="178"/>
      <c r="BI45" s="178"/>
      <c r="BJ45" s="178"/>
      <c r="BK45" s="178"/>
      <c r="BL45" s="178"/>
      <c r="BM45" s="178"/>
      <c r="BN45" s="178"/>
      <c r="BO45" s="178"/>
      <c r="BP45" s="178"/>
      <c r="BQ45" s="178"/>
      <c r="BR45" s="178"/>
      <c r="BS45" s="178"/>
      <c r="BT45" s="178"/>
      <c r="BU45" s="178"/>
      <c r="BV45" s="178"/>
      <c r="BW45" s="178"/>
      <c r="BX45" s="178"/>
      <c r="BY45" s="178"/>
      <c r="BZ45" s="178"/>
      <c r="CA45" s="178"/>
    </row>
    <row r="46" spans="1:79" ht="15.75" thickBot="1" x14ac:dyDescent="0.3">
      <c r="A46" s="176"/>
      <c r="B46" s="221"/>
      <c r="C46" s="434"/>
      <c r="D46" s="182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194" t="s">
        <v>28</v>
      </c>
      <c r="AK46" s="180">
        <f>AK43+AK44</f>
        <v>26</v>
      </c>
      <c r="AL46" s="217"/>
      <c r="AM46" s="209"/>
      <c r="AN46" s="209"/>
      <c r="AO46" s="209"/>
      <c r="AP46" s="209"/>
      <c r="AQ46" s="180"/>
      <c r="AR46" s="209"/>
      <c r="AS46" s="209"/>
      <c r="AT46" s="209"/>
      <c r="AU46" s="209"/>
      <c r="AV46" s="512"/>
      <c r="AW46" s="515"/>
      <c r="AX46" s="517"/>
      <c r="AY46" s="520"/>
      <c r="AZ46" s="520"/>
      <c r="BA46" s="520"/>
      <c r="BB46" s="520"/>
      <c r="BC46" s="520"/>
      <c r="BD46" s="520"/>
      <c r="BE46" s="504"/>
      <c r="BF46" s="507"/>
      <c r="BG46" s="178"/>
      <c r="BH46" s="178"/>
      <c r="BI46" s="178"/>
      <c r="BJ46" s="178"/>
      <c r="BK46" s="178"/>
      <c r="BL46" s="178"/>
      <c r="BM46" s="178"/>
      <c r="BN46" s="178"/>
      <c r="BO46" s="178"/>
      <c r="BP46" s="178"/>
      <c r="BQ46" s="178"/>
      <c r="BR46" s="178"/>
      <c r="BS46" s="178"/>
      <c r="BT46" s="178"/>
      <c r="BU46" s="178"/>
      <c r="BV46" s="178"/>
      <c r="BW46" s="178"/>
      <c r="BX46" s="178"/>
      <c r="BY46" s="178"/>
      <c r="BZ46" s="178"/>
      <c r="CA46" s="178"/>
    </row>
    <row r="47" spans="1:79" ht="16.5" thickTop="1" thickBot="1" x14ac:dyDescent="0.3">
      <c r="A47" s="174" t="s">
        <v>80</v>
      </c>
      <c r="B47" s="275">
        <v>40000</v>
      </c>
      <c r="C47" s="432">
        <f t="shared" ref="C47" si="42">B47/225</f>
        <v>177.77777777777777</v>
      </c>
      <c r="D47" s="181" t="s">
        <v>25</v>
      </c>
      <c r="E47" s="60">
        <v>7.5</v>
      </c>
      <c r="F47" s="60">
        <v>7.5</v>
      </c>
      <c r="G47" s="60" t="s">
        <v>61</v>
      </c>
      <c r="H47" s="60">
        <v>7.5</v>
      </c>
      <c r="I47" s="60">
        <v>7.5</v>
      </c>
      <c r="J47" s="60">
        <v>7.5</v>
      </c>
      <c r="K47" s="60">
        <v>7.5</v>
      </c>
      <c r="L47" s="60">
        <v>7.5</v>
      </c>
      <c r="M47" s="60">
        <v>7.5</v>
      </c>
      <c r="N47" s="65" t="s">
        <v>61</v>
      </c>
      <c r="O47" s="65">
        <v>7.5</v>
      </c>
      <c r="P47" s="65">
        <v>7.5</v>
      </c>
      <c r="Q47" s="65">
        <v>7.5</v>
      </c>
      <c r="R47" s="314">
        <v>7.5</v>
      </c>
      <c r="S47" s="65">
        <v>7.5</v>
      </c>
      <c r="T47" s="65">
        <v>7.5</v>
      </c>
      <c r="U47" s="65" t="s">
        <v>61</v>
      </c>
      <c r="V47" s="65">
        <v>7.5</v>
      </c>
      <c r="W47" s="65">
        <v>7.5</v>
      </c>
      <c r="X47" s="65">
        <v>7.5</v>
      </c>
      <c r="Y47" s="65">
        <v>7.5</v>
      </c>
      <c r="Z47" s="65">
        <v>7.5</v>
      </c>
      <c r="AA47" s="65">
        <v>7.5</v>
      </c>
      <c r="AB47" s="65" t="s">
        <v>61</v>
      </c>
      <c r="AC47" s="65">
        <v>7.5</v>
      </c>
      <c r="AD47" s="65">
        <v>7.5</v>
      </c>
      <c r="AE47" s="65">
        <v>7.5</v>
      </c>
      <c r="AF47" s="65">
        <v>7.5</v>
      </c>
      <c r="AG47" s="65">
        <v>7.5</v>
      </c>
      <c r="AH47" s="65">
        <v>7.5</v>
      </c>
      <c r="AI47" s="65" t="s">
        <v>61</v>
      </c>
      <c r="AJ47" s="179"/>
      <c r="AK47" s="179">
        <f>COUNTIF(E47:AI47,"&gt;0")</f>
        <v>26</v>
      </c>
      <c r="AL47" s="305"/>
      <c r="AM47" s="205">
        <f>SUM(E47:AI47)/7.5</f>
        <v>26</v>
      </c>
      <c r="AN47" s="205">
        <f>COUNTIF(E47:AI47,"B")</f>
        <v>0</v>
      </c>
      <c r="AO47" s="205">
        <f>COUNTIF(E47:AI47,"h")</f>
        <v>5</v>
      </c>
      <c r="AP47" s="205">
        <f>COUNTIF(E47:AI47,"ik")</f>
        <v>0</v>
      </c>
      <c r="AQ47" s="205">
        <f>COUNTIF(E47:AI47,"İZ")</f>
        <v>0</v>
      </c>
      <c r="AR47" s="205">
        <f>COUNTIF(E47:AI47,"R")</f>
        <v>0</v>
      </c>
      <c r="AS47" s="205">
        <f>COUNTIF(E47:AI47,"0")</f>
        <v>0</v>
      </c>
      <c r="AT47" s="205">
        <f>IF((AM47+AN47+AO47+AP47+AQ47)&gt;30,30,(AM47+AN47+AO47+AP47+AQ47))</f>
        <v>30</v>
      </c>
      <c r="AU47" s="205">
        <f>(AT47)*C47*7.5</f>
        <v>40000</v>
      </c>
      <c r="AV47" s="511">
        <f t="shared" ref="AV47" si="43">IF(B48="CEMRE",SUM(AU47:AU49),0)</f>
        <v>40000</v>
      </c>
      <c r="AW47" s="513">
        <f t="shared" ref="AW47" si="44">IF(B48="SEFİNE",SUM(AU47:AU49),0)</f>
        <v>0</v>
      </c>
      <c r="AX47" s="516">
        <f t="shared" ref="AX47" si="45">IF(B48="TERSAN",SUM(AU47:AU49),0)</f>
        <v>0</v>
      </c>
      <c r="AY47" s="499"/>
      <c r="AZ47" s="518"/>
      <c r="BA47" s="518">
        <v>13500</v>
      </c>
      <c r="BB47" s="518">
        <v>4500</v>
      </c>
      <c r="BC47" s="518"/>
      <c r="BD47" s="518">
        <v>22000</v>
      </c>
      <c r="BE47" s="502"/>
      <c r="BF47" s="505">
        <f t="shared" ref="BF47" si="46">(AV47+AW47+AX47)-(AY47+AZ47+BA47)-(BB47+BC47)+BE47-(BD47)</f>
        <v>0</v>
      </c>
      <c r="BG47" s="178"/>
      <c r="BH47" s="178"/>
      <c r="BI47" s="178"/>
      <c r="BJ47" s="178"/>
      <c r="BK47" s="178"/>
      <c r="BL47" s="178"/>
      <c r="BM47" s="178"/>
      <c r="BN47" s="178"/>
      <c r="BO47" s="178"/>
      <c r="BP47" s="178"/>
      <c r="BQ47" s="178"/>
      <c r="BR47" s="178"/>
      <c r="BS47" s="178"/>
      <c r="BT47" s="178"/>
      <c r="BU47" s="178"/>
      <c r="BV47" s="178"/>
      <c r="BW47" s="178"/>
      <c r="BX47" s="178"/>
      <c r="BY47" s="178"/>
      <c r="BZ47" s="178"/>
      <c r="CA47" s="178"/>
    </row>
    <row r="48" spans="1:79" ht="15.75" thickTop="1" x14ac:dyDescent="0.25">
      <c r="A48" s="175"/>
      <c r="B48" s="221" t="s">
        <v>133</v>
      </c>
      <c r="C48" s="433"/>
      <c r="D48" s="211" t="s">
        <v>26</v>
      </c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7"/>
      <c r="AI48" s="227"/>
      <c r="AJ48" s="192"/>
      <c r="AK48" s="179">
        <f>COUNTIF(E48:AI48,"&gt;7")</f>
        <v>0</v>
      </c>
      <c r="AL48" s="305"/>
      <c r="AM48" s="206">
        <f>SUM(E48:AI48)</f>
        <v>0</v>
      </c>
      <c r="AN48" s="206"/>
      <c r="AO48" s="206"/>
      <c r="AP48" s="206"/>
      <c r="AQ48" s="206"/>
      <c r="AR48" s="206"/>
      <c r="AS48" s="206"/>
      <c r="AT48" s="206">
        <f>AM48*1.5</f>
        <v>0</v>
      </c>
      <c r="AU48" s="206">
        <f>AM48*C47*1.5</f>
        <v>0</v>
      </c>
      <c r="AV48" s="511"/>
      <c r="AW48" s="514"/>
      <c r="AX48" s="516"/>
      <c r="AY48" s="500"/>
      <c r="AZ48" s="519"/>
      <c r="BA48" s="519"/>
      <c r="BB48" s="519"/>
      <c r="BC48" s="519"/>
      <c r="BD48" s="519"/>
      <c r="BE48" s="503"/>
      <c r="BF48" s="506"/>
      <c r="BG48" s="178"/>
      <c r="BH48" s="178"/>
      <c r="BI48" s="178"/>
      <c r="BJ48" s="178"/>
      <c r="BK48" s="178"/>
      <c r="BL48" s="178"/>
      <c r="BM48" s="178"/>
      <c r="BN48" s="178"/>
      <c r="BO48" s="178"/>
      <c r="BP48" s="178"/>
      <c r="BQ48" s="178"/>
      <c r="BR48" s="178"/>
      <c r="BS48" s="178"/>
      <c r="BT48" s="178"/>
      <c r="BU48" s="178"/>
      <c r="BV48" s="178"/>
      <c r="BW48" s="178"/>
      <c r="BX48" s="178"/>
      <c r="BY48" s="178"/>
      <c r="BZ48" s="178"/>
      <c r="CA48" s="178"/>
    </row>
    <row r="49" spans="1:79" x14ac:dyDescent="0.25">
      <c r="A49" s="175"/>
      <c r="B49" s="221"/>
      <c r="C49" s="433"/>
      <c r="D49" s="212" t="s">
        <v>27</v>
      </c>
      <c r="E49" s="230"/>
      <c r="F49" s="230"/>
      <c r="G49" s="230"/>
      <c r="H49" s="230"/>
      <c r="I49" s="230"/>
      <c r="J49" s="230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0"/>
      <c r="AI49" s="230"/>
      <c r="AJ49" s="193"/>
      <c r="AK49" s="207"/>
      <c r="AL49" s="305"/>
      <c r="AM49" s="206">
        <f>SUM(E49:AI49)</f>
        <v>0</v>
      </c>
      <c r="AN49" s="208"/>
      <c r="AO49" s="208"/>
      <c r="AP49" s="208"/>
      <c r="AQ49" s="208"/>
      <c r="AR49" s="208"/>
      <c r="AS49" s="208"/>
      <c r="AT49" s="206">
        <f>AM49*2</f>
        <v>0</v>
      </c>
      <c r="AU49" s="208">
        <f>AM49*C47*2</f>
        <v>0</v>
      </c>
      <c r="AV49" s="511"/>
      <c r="AW49" s="514"/>
      <c r="AX49" s="516"/>
      <c r="AY49" s="500"/>
      <c r="AZ49" s="519"/>
      <c r="BA49" s="519"/>
      <c r="BB49" s="519"/>
      <c r="BC49" s="519"/>
      <c r="BD49" s="519"/>
      <c r="BE49" s="503"/>
      <c r="BF49" s="506"/>
      <c r="BG49" s="178"/>
      <c r="BH49" s="178"/>
      <c r="BI49" s="178"/>
      <c r="BJ49" s="178"/>
      <c r="BK49" s="178"/>
      <c r="BL49" s="178"/>
      <c r="BM49" s="178"/>
      <c r="BN49" s="178"/>
      <c r="BO49" s="178"/>
      <c r="BP49" s="178"/>
      <c r="BQ49" s="178"/>
      <c r="BR49" s="178"/>
      <c r="BS49" s="178"/>
      <c r="BT49" s="178"/>
      <c r="BU49" s="178"/>
      <c r="BV49" s="178"/>
      <c r="BW49" s="178"/>
      <c r="BX49" s="178"/>
      <c r="BY49" s="178"/>
      <c r="BZ49" s="178"/>
      <c r="CA49" s="178"/>
    </row>
    <row r="50" spans="1:79" ht="15.75" thickBot="1" x14ac:dyDescent="0.3">
      <c r="A50" s="176"/>
      <c r="B50" s="278"/>
      <c r="C50" s="434"/>
      <c r="D50" s="184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274" t="s">
        <v>28</v>
      </c>
      <c r="AK50" s="180">
        <f>AK47+AK48</f>
        <v>26</v>
      </c>
      <c r="AL50" s="217"/>
      <c r="AM50" s="209"/>
      <c r="AN50" s="209"/>
      <c r="AO50" s="209"/>
      <c r="AP50" s="209"/>
      <c r="AQ50" s="180"/>
      <c r="AR50" s="209"/>
      <c r="AS50" s="209"/>
      <c r="AT50" s="209"/>
      <c r="AU50" s="209"/>
      <c r="AV50" s="512"/>
      <c r="AW50" s="515"/>
      <c r="AX50" s="517"/>
      <c r="AY50" s="501"/>
      <c r="AZ50" s="520"/>
      <c r="BA50" s="520"/>
      <c r="BB50" s="520"/>
      <c r="BC50" s="520"/>
      <c r="BD50" s="520"/>
      <c r="BE50" s="504"/>
      <c r="BF50" s="507"/>
      <c r="BG50" s="178"/>
      <c r="BH50" s="178"/>
      <c r="BI50" s="178"/>
      <c r="BJ50" s="178"/>
      <c r="BK50" s="178"/>
      <c r="BL50" s="178"/>
      <c r="BM50" s="178"/>
      <c r="BN50" s="178"/>
      <c r="BO50" s="178"/>
      <c r="BP50" s="178"/>
      <c r="BQ50" s="178"/>
      <c r="BR50" s="178"/>
      <c r="BS50" s="178"/>
      <c r="BT50" s="178"/>
      <c r="BU50" s="178"/>
      <c r="BV50" s="178"/>
      <c r="BW50" s="178"/>
      <c r="BX50" s="178"/>
      <c r="BY50" s="178"/>
      <c r="BZ50" s="178"/>
      <c r="CA50" s="178"/>
    </row>
    <row r="51" spans="1:79" ht="15.75" thickTop="1" x14ac:dyDescent="0.25">
      <c r="A51" s="174" t="s">
        <v>82</v>
      </c>
      <c r="B51" s="221">
        <v>44400</v>
      </c>
      <c r="C51" s="432">
        <f t="shared" ref="C51" si="47">B51/225</f>
        <v>197.33333333333334</v>
      </c>
      <c r="D51" s="185" t="s">
        <v>25</v>
      </c>
      <c r="E51" s="273">
        <v>7.5</v>
      </c>
      <c r="F51" s="273">
        <v>7.5</v>
      </c>
      <c r="G51" s="95" t="s">
        <v>61</v>
      </c>
      <c r="H51" s="95">
        <v>7.5</v>
      </c>
      <c r="I51" s="95">
        <v>7.5</v>
      </c>
      <c r="J51" s="95">
        <v>7.5</v>
      </c>
      <c r="K51" s="95">
        <v>7.5</v>
      </c>
      <c r="L51" s="95">
        <v>7.5</v>
      </c>
      <c r="M51" s="95">
        <v>7.5</v>
      </c>
      <c r="N51" s="95" t="s">
        <v>61</v>
      </c>
      <c r="O51" s="95">
        <v>7.5</v>
      </c>
      <c r="P51" s="95">
        <v>7.5</v>
      </c>
      <c r="Q51" s="95">
        <v>0</v>
      </c>
      <c r="R51" s="95">
        <v>7.5</v>
      </c>
      <c r="S51" s="95">
        <v>7.5</v>
      </c>
      <c r="T51" s="95">
        <v>7.5</v>
      </c>
      <c r="U51" s="95">
        <v>7.5</v>
      </c>
      <c r="V51" s="95">
        <v>0</v>
      </c>
      <c r="W51" s="95">
        <v>7.5</v>
      </c>
      <c r="X51" s="95">
        <v>7.5</v>
      </c>
      <c r="Y51" s="95">
        <v>7.5</v>
      </c>
      <c r="Z51" s="95">
        <v>0</v>
      </c>
      <c r="AA51" s="95">
        <v>7.5</v>
      </c>
      <c r="AB51" s="95" t="s">
        <v>61</v>
      </c>
      <c r="AC51" s="95">
        <v>7.5</v>
      </c>
      <c r="AD51" s="95">
        <v>7.5</v>
      </c>
      <c r="AE51" s="95">
        <v>7.5</v>
      </c>
      <c r="AF51" s="95">
        <v>7.5</v>
      </c>
      <c r="AG51" s="95">
        <v>7.5</v>
      </c>
      <c r="AH51" s="95">
        <v>7.5</v>
      </c>
      <c r="AI51" s="95" t="s">
        <v>61</v>
      </c>
      <c r="AJ51" s="183"/>
      <c r="AK51" s="183"/>
      <c r="AL51" s="305"/>
      <c r="AM51" s="205">
        <f>SUM(E51:AI51)/7.5</f>
        <v>24</v>
      </c>
      <c r="AN51" s="205">
        <f>COUNTIF(E51:AI51,"B")</f>
        <v>0</v>
      </c>
      <c r="AO51" s="205">
        <f>COUNTIF(E51:AI51,"h")</f>
        <v>4</v>
      </c>
      <c r="AP51" s="205">
        <f>COUNTIF(E51:AI51,"ik")</f>
        <v>0</v>
      </c>
      <c r="AQ51" s="205">
        <f>COUNTIF(E51:AI51,"İZ")</f>
        <v>0</v>
      </c>
      <c r="AR51" s="205">
        <f>COUNTIF(E51:AI51,"R")</f>
        <v>0</v>
      </c>
      <c r="AS51" s="205">
        <f>COUNTIF(E51:AI51,"0")</f>
        <v>3</v>
      </c>
      <c r="AT51" s="205">
        <f>IF((AM51+AN51+AO51+AP51+AQ51)&gt;30,30,(AM51+AN51+AO51+AP51+AQ51))</f>
        <v>28</v>
      </c>
      <c r="AU51" s="205">
        <f>(AT51)*C51*7.5</f>
        <v>41440.000000000007</v>
      </c>
      <c r="AV51" s="511">
        <f t="shared" ref="AV51" si="48">IF(B52="CEMRE",SUM(AU51:AU53),0)</f>
        <v>61420.000000000007</v>
      </c>
      <c r="AW51" s="513">
        <f t="shared" ref="AW51" si="49">IF(B52="SEFİNE",SUM(AU51:AU53),0)</f>
        <v>0</v>
      </c>
      <c r="AX51" s="516">
        <f t="shared" ref="AX51" si="50">IF(B52="TERSAN",SUM(AU51:AU53),0)</f>
        <v>0</v>
      </c>
      <c r="AY51" s="499">
        <v>16800</v>
      </c>
      <c r="AZ51" s="518"/>
      <c r="BA51" s="518"/>
      <c r="BB51" s="518"/>
      <c r="BC51" s="518"/>
      <c r="BD51" s="518">
        <v>44620</v>
      </c>
      <c r="BE51" s="502"/>
      <c r="BF51" s="505">
        <f t="shared" ref="BF51" si="51">(AV51+AW51+AX51)-(AY51+AZ51+BA51)-(BB51+BC51)+BE51-(BD51)</f>
        <v>0</v>
      </c>
      <c r="BG51" s="178"/>
      <c r="BH51" s="178"/>
      <c r="BI51" s="178"/>
      <c r="BJ51" s="178"/>
      <c r="BK51" s="178"/>
      <c r="BL51" s="178"/>
      <c r="BM51" s="178"/>
      <c r="BN51" s="178"/>
      <c r="BO51" s="178"/>
      <c r="BP51" s="178"/>
      <c r="BQ51" s="178"/>
      <c r="BR51" s="178"/>
      <c r="BS51" s="178"/>
      <c r="BT51" s="178"/>
      <c r="BU51" s="178"/>
      <c r="BV51" s="178"/>
      <c r="BW51" s="178"/>
      <c r="BX51" s="178"/>
      <c r="BY51" s="178"/>
      <c r="BZ51" s="178"/>
      <c r="CA51" s="178"/>
    </row>
    <row r="52" spans="1:79" x14ac:dyDescent="0.25">
      <c r="A52" s="175"/>
      <c r="B52" s="221" t="s">
        <v>133</v>
      </c>
      <c r="C52" s="433"/>
      <c r="D52" s="186" t="s">
        <v>26</v>
      </c>
      <c r="E52" s="247">
        <v>2.5</v>
      </c>
      <c r="F52" s="241">
        <v>2.5</v>
      </c>
      <c r="G52" s="241">
        <v>7.5</v>
      </c>
      <c r="H52" s="241"/>
      <c r="I52" s="241">
        <v>2.5</v>
      </c>
      <c r="J52" s="241">
        <v>2.5</v>
      </c>
      <c r="K52" s="241">
        <v>2.5</v>
      </c>
      <c r="L52" s="241">
        <v>2.5</v>
      </c>
      <c r="M52" s="241"/>
      <c r="N52" s="241">
        <v>7.5</v>
      </c>
      <c r="O52" s="241"/>
      <c r="P52" s="241">
        <v>2.5</v>
      </c>
      <c r="Q52" s="241"/>
      <c r="R52" s="241">
        <v>2.5</v>
      </c>
      <c r="S52" s="241">
        <v>2.5</v>
      </c>
      <c r="T52" s="241">
        <v>2.5</v>
      </c>
      <c r="U52" s="241">
        <v>7.5</v>
      </c>
      <c r="V52" s="241"/>
      <c r="W52" s="241">
        <v>2.5</v>
      </c>
      <c r="X52" s="241">
        <v>2.5</v>
      </c>
      <c r="Y52" s="241">
        <v>2.5</v>
      </c>
      <c r="Z52" s="241"/>
      <c r="AA52" s="241"/>
      <c r="AB52" s="241">
        <v>7.5</v>
      </c>
      <c r="AC52" s="241"/>
      <c r="AD52" s="241">
        <v>2.5</v>
      </c>
      <c r="AE52" s="241">
        <v>2.5</v>
      </c>
      <c r="AF52" s="241"/>
      <c r="AG52" s="241"/>
      <c r="AH52" s="241"/>
      <c r="AI52" s="241"/>
      <c r="AJ52" s="213"/>
      <c r="AK52" s="213"/>
      <c r="AL52" s="305"/>
      <c r="AM52" s="206">
        <f>SUM(E52:AI52)</f>
        <v>67.5</v>
      </c>
      <c r="AN52" s="206"/>
      <c r="AO52" s="206"/>
      <c r="AP52" s="206"/>
      <c r="AQ52" s="206"/>
      <c r="AR52" s="206"/>
      <c r="AS52" s="206"/>
      <c r="AT52" s="206">
        <f>AM52*1.5</f>
        <v>101.25</v>
      </c>
      <c r="AU52" s="206">
        <f>AM52*C51*1.5</f>
        <v>19980</v>
      </c>
      <c r="AV52" s="511"/>
      <c r="AW52" s="514"/>
      <c r="AX52" s="516"/>
      <c r="AY52" s="500"/>
      <c r="AZ52" s="519"/>
      <c r="BA52" s="519"/>
      <c r="BB52" s="519"/>
      <c r="BC52" s="519"/>
      <c r="BD52" s="519"/>
      <c r="BE52" s="503"/>
      <c r="BF52" s="506"/>
      <c r="BG52" s="178"/>
      <c r="BH52" s="178"/>
      <c r="BI52" s="178"/>
      <c r="BJ52" s="178"/>
      <c r="BK52" s="178"/>
      <c r="BL52" s="178"/>
      <c r="BM52" s="178"/>
      <c r="BN52" s="178"/>
      <c r="BO52" s="178"/>
      <c r="BP52" s="178"/>
      <c r="BQ52" s="178"/>
      <c r="BR52" s="178"/>
      <c r="BS52" s="178"/>
      <c r="BT52" s="178"/>
      <c r="BU52" s="178"/>
      <c r="BV52" s="178"/>
      <c r="BW52" s="178"/>
      <c r="BX52" s="178"/>
      <c r="BY52" s="178"/>
      <c r="BZ52" s="178"/>
      <c r="CA52" s="178"/>
    </row>
    <row r="53" spans="1:79" x14ac:dyDescent="0.25">
      <c r="A53" s="175"/>
      <c r="B53" s="221"/>
      <c r="C53" s="433"/>
      <c r="D53" s="187" t="s">
        <v>27</v>
      </c>
      <c r="E53" s="248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7"/>
      <c r="AB53" s="237"/>
      <c r="AC53" s="237"/>
      <c r="AD53" s="237"/>
      <c r="AE53" s="237"/>
      <c r="AF53" s="237"/>
      <c r="AG53" s="237"/>
      <c r="AH53" s="237"/>
      <c r="AI53" s="237"/>
      <c r="AJ53" s="213"/>
      <c r="AK53" s="213"/>
      <c r="AL53" s="305"/>
      <c r="AM53" s="206">
        <f>SUM(E53:AI53)</f>
        <v>0</v>
      </c>
      <c r="AN53" s="208"/>
      <c r="AO53" s="208"/>
      <c r="AP53" s="208"/>
      <c r="AQ53" s="208"/>
      <c r="AR53" s="208"/>
      <c r="AS53" s="208"/>
      <c r="AT53" s="206">
        <f>AM53*2</f>
        <v>0</v>
      </c>
      <c r="AU53" s="208">
        <f>AM53*C51*2</f>
        <v>0</v>
      </c>
      <c r="AV53" s="511"/>
      <c r="AW53" s="514"/>
      <c r="AX53" s="516"/>
      <c r="AY53" s="500"/>
      <c r="AZ53" s="519"/>
      <c r="BA53" s="519"/>
      <c r="BB53" s="519"/>
      <c r="BC53" s="519"/>
      <c r="BD53" s="519"/>
      <c r="BE53" s="503"/>
      <c r="BF53" s="506"/>
      <c r="BG53" s="178"/>
      <c r="BH53" s="178"/>
      <c r="BI53" s="178"/>
      <c r="BJ53" s="178"/>
      <c r="BK53" s="178"/>
      <c r="BL53" s="178"/>
      <c r="BM53" s="178"/>
      <c r="BN53" s="178"/>
      <c r="BO53" s="178"/>
      <c r="BP53" s="178"/>
      <c r="BQ53" s="178"/>
      <c r="BR53" s="178"/>
      <c r="BS53" s="178"/>
      <c r="BT53" s="178"/>
      <c r="BU53" s="178"/>
      <c r="BV53" s="178"/>
      <c r="BW53" s="178"/>
      <c r="BX53" s="178"/>
      <c r="BY53" s="178"/>
      <c r="BZ53" s="178"/>
      <c r="CA53" s="178"/>
    </row>
    <row r="54" spans="1:79" ht="15.75" thickBot="1" x14ac:dyDescent="0.3">
      <c r="A54" s="176"/>
      <c r="B54" s="221"/>
      <c r="C54" s="434"/>
      <c r="D54" s="188"/>
      <c r="E54" s="248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37"/>
      <c r="X54" s="237"/>
      <c r="Y54" s="237"/>
      <c r="Z54" s="237"/>
      <c r="AA54" s="237"/>
      <c r="AB54" s="237"/>
      <c r="AC54" s="237"/>
      <c r="AD54" s="237"/>
      <c r="AE54" s="237"/>
      <c r="AF54" s="237"/>
      <c r="AG54" s="237"/>
      <c r="AH54" s="237"/>
      <c r="AI54" s="237"/>
      <c r="AJ54" s="189" t="s">
        <v>28</v>
      </c>
      <c r="AK54" s="180">
        <f>AK51+AK52</f>
        <v>0</v>
      </c>
      <c r="AL54" s="305"/>
      <c r="AM54" s="209"/>
      <c r="AN54" s="209"/>
      <c r="AO54" s="209"/>
      <c r="AP54" s="209"/>
      <c r="AQ54" s="180"/>
      <c r="AR54" s="209"/>
      <c r="AS54" s="209"/>
      <c r="AT54" s="209"/>
      <c r="AU54" s="209"/>
      <c r="AV54" s="512"/>
      <c r="AW54" s="515"/>
      <c r="AX54" s="517"/>
      <c r="AY54" s="501"/>
      <c r="AZ54" s="520"/>
      <c r="BA54" s="520"/>
      <c r="BB54" s="520"/>
      <c r="BC54" s="520"/>
      <c r="BD54" s="520"/>
      <c r="BE54" s="504"/>
      <c r="BF54" s="507"/>
      <c r="BG54" s="178"/>
      <c r="BH54" s="178"/>
      <c r="BI54" s="178"/>
      <c r="BJ54" s="178"/>
      <c r="BK54" s="178"/>
      <c r="BL54" s="178"/>
      <c r="BM54" s="178"/>
      <c r="BN54" s="178"/>
      <c r="BO54" s="178"/>
      <c r="BP54" s="178"/>
      <c r="BQ54" s="178"/>
      <c r="BR54" s="178"/>
      <c r="BS54" s="178"/>
      <c r="BT54" s="178"/>
      <c r="BU54" s="178"/>
      <c r="BV54" s="178"/>
      <c r="BW54" s="178"/>
      <c r="BX54" s="178"/>
      <c r="BY54" s="178"/>
      <c r="BZ54" s="178"/>
      <c r="CA54" s="178"/>
    </row>
    <row r="55" spans="1:79" ht="16.5" thickTop="1" thickBot="1" x14ac:dyDescent="0.3">
      <c r="A55" s="260" t="s">
        <v>109</v>
      </c>
      <c r="B55" s="276">
        <v>24000</v>
      </c>
      <c r="C55" s="432">
        <f t="shared" ref="C55" si="52">B55/225</f>
        <v>106.66666666666667</v>
      </c>
      <c r="D55" s="181" t="s">
        <v>25</v>
      </c>
      <c r="E55" s="245" t="s">
        <v>92</v>
      </c>
      <c r="F55" s="245" t="s">
        <v>92</v>
      </c>
      <c r="G55" s="101" t="s">
        <v>92</v>
      </c>
      <c r="H55" s="101">
        <v>7.5</v>
      </c>
      <c r="I55" s="245">
        <v>7.5</v>
      </c>
      <c r="J55" s="245">
        <v>7.5</v>
      </c>
      <c r="K55" s="245">
        <v>7.5</v>
      </c>
      <c r="L55" s="245">
        <v>7.5</v>
      </c>
      <c r="M55" s="245">
        <v>7.5</v>
      </c>
      <c r="N55" s="101" t="s">
        <v>61</v>
      </c>
      <c r="O55" s="101">
        <v>7.5</v>
      </c>
      <c r="P55" s="101">
        <v>7.5</v>
      </c>
      <c r="Q55" s="101">
        <v>7.5</v>
      </c>
      <c r="R55" s="101">
        <v>7.5</v>
      </c>
      <c r="S55" s="101">
        <v>7.5</v>
      </c>
      <c r="T55" s="101">
        <v>0</v>
      </c>
      <c r="U55" s="101">
        <v>0</v>
      </c>
      <c r="V55" s="101">
        <v>7.5</v>
      </c>
      <c r="W55" s="101">
        <v>7.5</v>
      </c>
      <c r="X55" s="60">
        <v>7.5</v>
      </c>
      <c r="Y55" s="60">
        <v>7.5</v>
      </c>
      <c r="Z55" s="60">
        <v>7.5</v>
      </c>
      <c r="AA55" s="60">
        <v>0</v>
      </c>
      <c r="AB55" s="60">
        <v>0</v>
      </c>
      <c r="AC55" s="60">
        <v>7.5</v>
      </c>
      <c r="AD55" s="60">
        <v>7.5</v>
      </c>
      <c r="AE55" s="101">
        <v>0</v>
      </c>
      <c r="AF55" s="60">
        <v>7.5</v>
      </c>
      <c r="AG55" s="60">
        <v>7.5</v>
      </c>
      <c r="AH55" s="60">
        <v>7.5</v>
      </c>
      <c r="AI55" s="60">
        <v>0</v>
      </c>
      <c r="AJ55" s="179"/>
      <c r="AK55" s="179">
        <f>COUNTIF(E55:AI55,"&gt;0")</f>
        <v>21</v>
      </c>
      <c r="AL55" s="508"/>
      <c r="AM55" s="205">
        <f>SUM(E55:AI55)/7.5</f>
        <v>21</v>
      </c>
      <c r="AN55" s="205">
        <f>COUNTIF(E55:AI55,"B")</f>
        <v>0</v>
      </c>
      <c r="AO55" s="205">
        <f>COUNTIF(E55:AI55,"h")</f>
        <v>1</v>
      </c>
      <c r="AP55" s="205">
        <f>COUNTIF(E55:AI55,"ik")</f>
        <v>0</v>
      </c>
      <c r="AQ55" s="205">
        <f>COUNTIF(E55:AI55,"İZ")</f>
        <v>0</v>
      </c>
      <c r="AR55" s="205">
        <f>COUNTIF(E55:AI55,"R")</f>
        <v>3</v>
      </c>
      <c r="AS55" s="205">
        <f>COUNTIF(E55:AI55,"0")</f>
        <v>6</v>
      </c>
      <c r="AT55" s="205">
        <f>IF((AM55+AN55+AO55+AP55+AQ55)&gt;30,30,(AM55+AN55+AO55+AP55+AQ55))</f>
        <v>22</v>
      </c>
      <c r="AU55" s="205">
        <f>(AT55)*C55*7.5</f>
        <v>17600.000000000004</v>
      </c>
      <c r="AV55" s="511">
        <f t="shared" ref="AV55" si="53">IF(B56="CEMRE",SUM(AU55:AU57),0)</f>
        <v>18000.000000000004</v>
      </c>
      <c r="AW55" s="513">
        <f t="shared" ref="AW55" si="54">IF(B56="SEFİNE",SUM(AU55:AU57),0)</f>
        <v>0</v>
      </c>
      <c r="AX55" s="516">
        <f t="shared" ref="AX55" si="55">IF(B56="TERSAN",SUM(AU55:AU57),0)</f>
        <v>0</v>
      </c>
      <c r="AY55" s="518">
        <v>13200</v>
      </c>
      <c r="AZ55" s="518"/>
      <c r="BA55" s="518"/>
      <c r="BB55" s="518"/>
      <c r="BC55" s="518"/>
      <c r="BD55" s="518">
        <v>4800</v>
      </c>
      <c r="BE55" s="502"/>
      <c r="BF55" s="505">
        <f t="shared" ref="BF55" si="56">(AV55+AW55+AX55)-(AY55+AZ55+BA55)-(BB55+BC55)+BE55-(BD55)</f>
        <v>0</v>
      </c>
      <c r="BG55" s="178"/>
      <c r="BH55" s="178"/>
      <c r="BI55" s="178"/>
      <c r="BJ55" s="178"/>
      <c r="BK55" s="178"/>
      <c r="BL55" s="178"/>
      <c r="BM55" s="178"/>
      <c r="BN55" s="178"/>
      <c r="BO55" s="178"/>
      <c r="BP55" s="178"/>
      <c r="BQ55" s="178"/>
      <c r="BR55" s="178"/>
      <c r="BS55" s="178"/>
      <c r="BT55" s="178"/>
      <c r="BU55" s="178"/>
      <c r="BV55" s="178"/>
      <c r="BW55" s="178"/>
      <c r="BX55" s="178"/>
      <c r="BY55" s="178"/>
      <c r="BZ55" s="178"/>
      <c r="CA55" s="178"/>
    </row>
    <row r="56" spans="1:79" ht="15.75" thickTop="1" x14ac:dyDescent="0.25">
      <c r="A56" s="261"/>
      <c r="B56" s="221" t="s">
        <v>133</v>
      </c>
      <c r="C56" s="433"/>
      <c r="D56" s="211" t="s">
        <v>26</v>
      </c>
      <c r="E56" s="227"/>
      <c r="F56" s="227"/>
      <c r="G56" s="227"/>
      <c r="H56" s="227"/>
      <c r="I56" s="227">
        <v>2.5</v>
      </c>
      <c r="J56" s="227"/>
      <c r="K56" s="227"/>
      <c r="L56" s="227"/>
      <c r="M56" s="227"/>
      <c r="N56" s="227"/>
      <c r="O56" s="227"/>
      <c r="P56" s="227"/>
      <c r="Q56" s="227"/>
      <c r="R56" s="227"/>
      <c r="S56" s="241"/>
      <c r="T56" s="227"/>
      <c r="U56" s="227"/>
      <c r="V56" s="227"/>
      <c r="W56" s="227"/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8"/>
      <c r="AI56" s="229"/>
      <c r="AJ56" s="192"/>
      <c r="AK56" s="179">
        <f>COUNTIF(E56:AI56,"&gt;7")</f>
        <v>0</v>
      </c>
      <c r="AL56" s="509"/>
      <c r="AM56" s="206">
        <f>SUM(E56:AI56)</f>
        <v>2.5</v>
      </c>
      <c r="AN56" s="206"/>
      <c r="AO56" s="206"/>
      <c r="AP56" s="206"/>
      <c r="AQ56" s="206"/>
      <c r="AR56" s="206"/>
      <c r="AS56" s="206"/>
      <c r="AT56" s="206">
        <f>AM56*1.5</f>
        <v>3.75</v>
      </c>
      <c r="AU56" s="206">
        <f>AM56*C55*1.5</f>
        <v>400</v>
      </c>
      <c r="AV56" s="511"/>
      <c r="AW56" s="514"/>
      <c r="AX56" s="516"/>
      <c r="AY56" s="519"/>
      <c r="AZ56" s="519"/>
      <c r="BA56" s="519"/>
      <c r="BB56" s="519"/>
      <c r="BC56" s="519"/>
      <c r="BD56" s="519"/>
      <c r="BE56" s="503"/>
      <c r="BF56" s="506"/>
      <c r="BG56" s="178"/>
      <c r="BH56" s="178"/>
      <c r="BI56" s="178"/>
      <c r="BJ56" s="178"/>
      <c r="BK56" s="178"/>
      <c r="BL56" s="178"/>
      <c r="BM56" s="178"/>
      <c r="BN56" s="178"/>
      <c r="BO56" s="178"/>
      <c r="BP56" s="178"/>
      <c r="BQ56" s="178"/>
      <c r="BR56" s="178"/>
      <c r="BS56" s="178"/>
      <c r="BT56" s="178"/>
      <c r="BU56" s="178"/>
      <c r="BV56" s="178"/>
      <c r="BW56" s="178"/>
      <c r="BX56" s="178"/>
      <c r="BY56" s="178"/>
      <c r="BZ56" s="178"/>
      <c r="CA56" s="178"/>
    </row>
    <row r="57" spans="1:79" x14ac:dyDescent="0.25">
      <c r="A57" s="261"/>
      <c r="B57" s="221"/>
      <c r="C57" s="433"/>
      <c r="D57" s="212" t="s">
        <v>27</v>
      </c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0"/>
      <c r="P57" s="230"/>
      <c r="Q57" s="230"/>
      <c r="R57" s="230"/>
      <c r="S57" s="230"/>
      <c r="T57" s="230"/>
      <c r="U57" s="230"/>
      <c r="V57" s="230"/>
      <c r="W57" s="230"/>
      <c r="X57" s="230"/>
      <c r="Y57" s="230"/>
      <c r="Z57" s="230"/>
      <c r="AA57" s="230"/>
      <c r="AB57" s="230"/>
      <c r="AC57" s="230"/>
      <c r="AD57" s="230"/>
      <c r="AE57" s="230"/>
      <c r="AF57" s="230"/>
      <c r="AG57" s="230"/>
      <c r="AH57" s="232"/>
      <c r="AI57" s="233"/>
      <c r="AJ57" s="193"/>
      <c r="AK57" s="207"/>
      <c r="AL57" s="509"/>
      <c r="AM57" s="206">
        <f>SUM(E57:AI57)</f>
        <v>0</v>
      </c>
      <c r="AN57" s="208"/>
      <c r="AO57" s="208"/>
      <c r="AP57" s="208"/>
      <c r="AQ57" s="208"/>
      <c r="AR57" s="208"/>
      <c r="AS57" s="208"/>
      <c r="AT57" s="206">
        <f>AM57*2</f>
        <v>0</v>
      </c>
      <c r="AU57" s="208">
        <f>AM57*C55*2</f>
        <v>0</v>
      </c>
      <c r="AV57" s="511"/>
      <c r="AW57" s="514"/>
      <c r="AX57" s="516"/>
      <c r="AY57" s="519"/>
      <c r="AZ57" s="519"/>
      <c r="BA57" s="519"/>
      <c r="BB57" s="519"/>
      <c r="BC57" s="519"/>
      <c r="BD57" s="519"/>
      <c r="BE57" s="503"/>
      <c r="BF57" s="506"/>
      <c r="BG57" s="178"/>
      <c r="BH57" s="178"/>
      <c r="BI57" s="178"/>
      <c r="BJ57" s="178"/>
      <c r="BK57" s="178"/>
      <c r="BL57" s="178"/>
      <c r="BM57" s="178"/>
      <c r="BN57" s="178"/>
      <c r="BO57" s="178"/>
      <c r="BP57" s="178"/>
      <c r="BQ57" s="178"/>
      <c r="BR57" s="178"/>
      <c r="BS57" s="178"/>
      <c r="BT57" s="178"/>
      <c r="BU57" s="178"/>
      <c r="BV57" s="178"/>
      <c r="BW57" s="178"/>
      <c r="BX57" s="178"/>
      <c r="BY57" s="178"/>
      <c r="BZ57" s="178"/>
      <c r="CA57" s="178"/>
    </row>
    <row r="58" spans="1:79" ht="15.75" thickBot="1" x14ac:dyDescent="0.3">
      <c r="A58" s="262"/>
      <c r="B58" s="277"/>
      <c r="C58" s="434"/>
      <c r="D58" s="182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194" t="s">
        <v>28</v>
      </c>
      <c r="AK58" s="180">
        <f>AK55+AK56</f>
        <v>21</v>
      </c>
      <c r="AL58" s="510"/>
      <c r="AM58" s="209"/>
      <c r="AN58" s="209"/>
      <c r="AO58" s="209"/>
      <c r="AP58" s="209"/>
      <c r="AQ58" s="180"/>
      <c r="AR58" s="209"/>
      <c r="AS58" s="209"/>
      <c r="AT58" s="209"/>
      <c r="AU58" s="209"/>
      <c r="AV58" s="512"/>
      <c r="AW58" s="515"/>
      <c r="AX58" s="517"/>
      <c r="AY58" s="520"/>
      <c r="AZ58" s="520"/>
      <c r="BA58" s="520"/>
      <c r="BB58" s="520"/>
      <c r="BC58" s="520"/>
      <c r="BD58" s="520"/>
      <c r="BE58" s="504"/>
      <c r="BF58" s="507"/>
      <c r="BG58" s="178"/>
      <c r="BH58" s="178"/>
      <c r="BI58" s="178"/>
      <c r="BJ58" s="178"/>
      <c r="BK58" s="178"/>
      <c r="BL58" s="178"/>
      <c r="BM58" s="178"/>
      <c r="BN58" s="178"/>
      <c r="BO58" s="178"/>
      <c r="BP58" s="178"/>
      <c r="BQ58" s="178"/>
      <c r="BR58" s="178"/>
      <c r="BS58" s="178"/>
      <c r="BT58" s="178"/>
      <c r="BU58" s="178"/>
      <c r="BV58" s="178"/>
      <c r="BW58" s="178"/>
      <c r="BX58" s="178"/>
      <c r="BY58" s="178"/>
      <c r="BZ58" s="178"/>
      <c r="CA58" s="178"/>
    </row>
    <row r="59" spans="1:79" ht="16.5" thickTop="1" thickBot="1" x14ac:dyDescent="0.3">
      <c r="A59" s="174" t="s">
        <v>112</v>
      </c>
      <c r="B59" s="221">
        <v>30000</v>
      </c>
      <c r="C59" s="432">
        <f t="shared" ref="C59" si="57">B59/225</f>
        <v>133.33333333333334</v>
      </c>
      <c r="D59" s="181" t="s">
        <v>25</v>
      </c>
      <c r="E59" s="60">
        <v>7.5</v>
      </c>
      <c r="F59" s="60">
        <v>7.5</v>
      </c>
      <c r="G59" s="60" t="s">
        <v>61</v>
      </c>
      <c r="H59" s="60">
        <v>7.5</v>
      </c>
      <c r="I59" s="60">
        <v>7.5</v>
      </c>
      <c r="J59" s="245">
        <v>7.5</v>
      </c>
      <c r="K59" s="245">
        <v>7.5</v>
      </c>
      <c r="L59" s="245">
        <v>7.5</v>
      </c>
      <c r="M59" s="245">
        <v>7.5</v>
      </c>
      <c r="N59" s="101" t="s">
        <v>61</v>
      </c>
      <c r="O59" s="101">
        <v>7.5</v>
      </c>
      <c r="P59" s="101">
        <v>7.5</v>
      </c>
      <c r="Q59" s="101">
        <v>7.5</v>
      </c>
      <c r="R59" s="101">
        <v>7.5</v>
      </c>
      <c r="S59" s="101">
        <v>7.5</v>
      </c>
      <c r="T59" s="245">
        <v>7.5</v>
      </c>
      <c r="U59" s="101">
        <v>7.5</v>
      </c>
      <c r="V59" s="101">
        <v>7.5</v>
      </c>
      <c r="W59" s="101">
        <v>7.5</v>
      </c>
      <c r="X59" s="60">
        <v>7.5</v>
      </c>
      <c r="Y59" s="60">
        <v>7.5</v>
      </c>
      <c r="Z59" s="60">
        <v>7.5</v>
      </c>
      <c r="AA59" s="60">
        <v>7.5</v>
      </c>
      <c r="AB59" s="60" t="s">
        <v>61</v>
      </c>
      <c r="AC59" s="245">
        <v>7.5</v>
      </c>
      <c r="AD59" s="101">
        <v>7.5</v>
      </c>
      <c r="AE59" s="60">
        <v>7.5</v>
      </c>
      <c r="AF59" s="101">
        <v>7.5</v>
      </c>
      <c r="AG59" s="245">
        <v>7.5</v>
      </c>
      <c r="AH59" s="245">
        <v>7.5</v>
      </c>
      <c r="AI59" s="60" t="s">
        <v>61</v>
      </c>
      <c r="AJ59" s="179"/>
      <c r="AK59" s="179">
        <f>COUNTIF(E59:AI59,"&gt;0")</f>
        <v>27</v>
      </c>
      <c r="AL59" s="508"/>
      <c r="AM59" s="205">
        <f>SUM(E59:AI59)/7.5</f>
        <v>27</v>
      </c>
      <c r="AN59" s="205">
        <f>COUNTIF(E59:AI59,"B")</f>
        <v>0</v>
      </c>
      <c r="AO59" s="205">
        <f>COUNTIF(E59:AI59,"h")</f>
        <v>4</v>
      </c>
      <c r="AP59" s="205">
        <f>COUNTIF(E59:AI59,"ik")</f>
        <v>0</v>
      </c>
      <c r="AQ59" s="205">
        <f>COUNTIF(E59:AI59,"İZ")</f>
        <v>0</v>
      </c>
      <c r="AR59" s="205">
        <f>COUNTIF(E59:AI59,"R")</f>
        <v>0</v>
      </c>
      <c r="AS59" s="205">
        <f>COUNTIF(E59:AI59,"0")</f>
        <v>0</v>
      </c>
      <c r="AT59" s="205">
        <f>IF((AM59+AN59+AO59+AP59+AQ59)&gt;30,30,(AM59+AN59+AO59+AP59+AQ59))</f>
        <v>30</v>
      </c>
      <c r="AU59" s="205">
        <f>(AT59)*C59*7.5</f>
        <v>30000.000000000004</v>
      </c>
      <c r="AV59" s="511">
        <f t="shared" ref="AV59" si="58">IF(B60="CEMRE",SUM(AU59:AU61),0)</f>
        <v>43500</v>
      </c>
      <c r="AW59" s="513">
        <f t="shared" ref="AW59" si="59">IF(B60="SEFİNE",SUM(AU59:AU61),0)</f>
        <v>0</v>
      </c>
      <c r="AX59" s="516">
        <f t="shared" ref="AX59" si="60">IF(B60="TERSAN",SUM(AU59:AU61),0)</f>
        <v>0</v>
      </c>
      <c r="AY59" s="518">
        <v>18797</v>
      </c>
      <c r="AZ59" s="518"/>
      <c r="BA59" s="518"/>
      <c r="BB59" s="518"/>
      <c r="BC59" s="518"/>
      <c r="BD59" s="518">
        <v>24703</v>
      </c>
      <c r="BE59" s="502"/>
      <c r="BF59" s="505">
        <f t="shared" ref="BF59" si="61">(AV59+AW59+AX59)-(AY59+AZ59+BA59)-(BB59+BC59)+BE59-(BD59)</f>
        <v>0</v>
      </c>
      <c r="BG59" s="178"/>
      <c r="BH59" s="178"/>
      <c r="BI59" s="178"/>
      <c r="BJ59" s="178"/>
      <c r="BK59" s="178"/>
      <c r="BL59" s="178"/>
      <c r="BM59" s="178"/>
      <c r="BN59" s="178"/>
      <c r="BO59" s="178"/>
      <c r="BP59" s="178"/>
      <c r="BQ59" s="178"/>
      <c r="BR59" s="178"/>
      <c r="BS59" s="178"/>
      <c r="BT59" s="178"/>
      <c r="BU59" s="178"/>
      <c r="BV59" s="178"/>
      <c r="BW59" s="178"/>
      <c r="BX59" s="178"/>
      <c r="BY59" s="178"/>
      <c r="BZ59" s="178"/>
      <c r="CA59" s="178"/>
    </row>
    <row r="60" spans="1:79" ht="15.75" thickTop="1" x14ac:dyDescent="0.25">
      <c r="A60" s="175"/>
      <c r="B60" s="221" t="s">
        <v>133</v>
      </c>
      <c r="C60" s="433"/>
      <c r="D60" s="211" t="s">
        <v>26</v>
      </c>
      <c r="E60" s="241">
        <v>2.5</v>
      </c>
      <c r="F60" s="241"/>
      <c r="G60" s="241">
        <v>7.5</v>
      </c>
      <c r="H60" s="241"/>
      <c r="I60" s="241">
        <v>2.5</v>
      </c>
      <c r="J60" s="241">
        <v>2.5</v>
      </c>
      <c r="K60" s="241">
        <v>2.5</v>
      </c>
      <c r="L60" s="241">
        <v>2.5</v>
      </c>
      <c r="M60" s="241"/>
      <c r="N60" s="241">
        <v>7.5</v>
      </c>
      <c r="O60" s="241"/>
      <c r="P60" s="241">
        <v>2.5</v>
      </c>
      <c r="Q60" s="241">
        <v>2.5</v>
      </c>
      <c r="R60" s="241">
        <v>2.5</v>
      </c>
      <c r="S60" s="241">
        <v>2.5</v>
      </c>
      <c r="T60" s="241">
        <v>2.5</v>
      </c>
      <c r="U60" s="241">
        <v>7.5</v>
      </c>
      <c r="V60" s="241"/>
      <c r="W60" s="241">
        <v>2.5</v>
      </c>
      <c r="X60" s="241">
        <v>2.5</v>
      </c>
      <c r="Y60" s="241">
        <v>2.5</v>
      </c>
      <c r="Z60" s="241"/>
      <c r="AA60" s="241"/>
      <c r="AB60" s="241">
        <v>7.5</v>
      </c>
      <c r="AC60" s="241"/>
      <c r="AD60" s="241">
        <v>2.5</v>
      </c>
      <c r="AE60" s="241"/>
      <c r="AF60" s="241"/>
      <c r="AG60" s="241">
        <v>2.5</v>
      </c>
      <c r="AH60" s="249"/>
      <c r="AI60" s="250"/>
      <c r="AJ60" s="192"/>
      <c r="AK60" s="179">
        <f>COUNTIF(E60:AI60,"&gt;7")</f>
        <v>4</v>
      </c>
      <c r="AL60" s="509"/>
      <c r="AM60" s="206">
        <f>SUM(E60:AI60)</f>
        <v>67.5</v>
      </c>
      <c r="AN60" s="206"/>
      <c r="AO60" s="206"/>
      <c r="AP60" s="206"/>
      <c r="AQ60" s="206"/>
      <c r="AR60" s="206"/>
      <c r="AS60" s="206"/>
      <c r="AT60" s="206">
        <f>AM60*1.5</f>
        <v>101.25</v>
      </c>
      <c r="AU60" s="206">
        <f>AM60*C59*1.5</f>
        <v>13500</v>
      </c>
      <c r="AV60" s="511"/>
      <c r="AW60" s="514"/>
      <c r="AX60" s="516"/>
      <c r="AY60" s="519"/>
      <c r="AZ60" s="519"/>
      <c r="BA60" s="519"/>
      <c r="BB60" s="519"/>
      <c r="BC60" s="519"/>
      <c r="BD60" s="519"/>
      <c r="BE60" s="503"/>
      <c r="BF60" s="506"/>
      <c r="BG60" s="178"/>
      <c r="BH60" s="178"/>
      <c r="BI60" s="178"/>
      <c r="BJ60" s="178"/>
      <c r="BK60" s="178"/>
      <c r="BL60" s="178"/>
      <c r="BM60" s="178"/>
      <c r="BN60" s="178"/>
      <c r="BO60" s="178"/>
      <c r="BP60" s="178"/>
      <c r="BQ60" s="178"/>
      <c r="BR60" s="178"/>
      <c r="BS60" s="178"/>
      <c r="BT60" s="178"/>
      <c r="BU60" s="178"/>
      <c r="BV60" s="178"/>
      <c r="BW60" s="178"/>
      <c r="BX60" s="178"/>
      <c r="BY60" s="178"/>
      <c r="BZ60" s="178"/>
      <c r="CA60" s="178"/>
    </row>
    <row r="61" spans="1:79" x14ac:dyDescent="0.25">
      <c r="A61" s="175"/>
      <c r="B61" s="221"/>
      <c r="C61" s="433"/>
      <c r="D61" s="212" t="s">
        <v>27</v>
      </c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6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2"/>
      <c r="AI61" s="233"/>
      <c r="AJ61" s="193"/>
      <c r="AK61" s="207"/>
      <c r="AL61" s="509"/>
      <c r="AM61" s="206">
        <f>SUM(E61:AI61)</f>
        <v>0</v>
      </c>
      <c r="AN61" s="208"/>
      <c r="AO61" s="208"/>
      <c r="AP61" s="208"/>
      <c r="AQ61" s="208"/>
      <c r="AR61" s="208"/>
      <c r="AS61" s="208"/>
      <c r="AT61" s="206">
        <f>AM61*2</f>
        <v>0</v>
      </c>
      <c r="AU61" s="208">
        <f>AM61*C59*2</f>
        <v>0</v>
      </c>
      <c r="AV61" s="511"/>
      <c r="AW61" s="514"/>
      <c r="AX61" s="516"/>
      <c r="AY61" s="519"/>
      <c r="AZ61" s="519"/>
      <c r="BA61" s="519"/>
      <c r="BB61" s="519"/>
      <c r="BC61" s="519"/>
      <c r="BD61" s="519"/>
      <c r="BE61" s="503"/>
      <c r="BF61" s="506"/>
      <c r="BG61" s="178"/>
      <c r="BH61" s="178"/>
      <c r="BI61" s="178"/>
      <c r="BJ61" s="178"/>
      <c r="BK61" s="178"/>
      <c r="BL61" s="178"/>
      <c r="BM61" s="178"/>
      <c r="BN61" s="178"/>
      <c r="BO61" s="178"/>
      <c r="BP61" s="178"/>
      <c r="BQ61" s="178"/>
      <c r="BR61" s="178"/>
      <c r="BS61" s="178"/>
      <c r="BT61" s="178"/>
      <c r="BU61" s="178"/>
      <c r="BV61" s="178"/>
      <c r="BW61" s="178"/>
      <c r="BX61" s="178"/>
      <c r="BY61" s="178"/>
      <c r="BZ61" s="178"/>
      <c r="CA61" s="178"/>
    </row>
    <row r="62" spans="1:79" ht="15.75" thickBot="1" x14ac:dyDescent="0.3">
      <c r="A62" s="176"/>
      <c r="B62" s="277"/>
      <c r="C62" s="434"/>
      <c r="D62" s="182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251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194" t="s">
        <v>28</v>
      </c>
      <c r="AK62" s="180">
        <f>AK59+AK60</f>
        <v>31</v>
      </c>
      <c r="AL62" s="510"/>
      <c r="AM62" s="209"/>
      <c r="AN62" s="209"/>
      <c r="AO62" s="209"/>
      <c r="AP62" s="209"/>
      <c r="AQ62" s="180"/>
      <c r="AR62" s="209"/>
      <c r="AS62" s="209"/>
      <c r="AT62" s="209"/>
      <c r="AU62" s="209"/>
      <c r="AV62" s="512"/>
      <c r="AW62" s="515"/>
      <c r="AX62" s="517"/>
      <c r="AY62" s="520"/>
      <c r="AZ62" s="520"/>
      <c r="BA62" s="520"/>
      <c r="BB62" s="520"/>
      <c r="BC62" s="520"/>
      <c r="BD62" s="520"/>
      <c r="BE62" s="504"/>
      <c r="BF62" s="507"/>
      <c r="BG62" s="178"/>
      <c r="BH62" s="178"/>
      <c r="BI62" s="178"/>
      <c r="BJ62" s="178"/>
      <c r="BK62" s="178"/>
      <c r="BL62" s="178"/>
      <c r="BM62" s="178"/>
      <c r="BN62" s="178"/>
      <c r="BO62" s="178"/>
      <c r="BP62" s="178"/>
      <c r="BQ62" s="178"/>
      <c r="BR62" s="178"/>
      <c r="BS62" s="178"/>
      <c r="BT62" s="178"/>
      <c r="BU62" s="178"/>
      <c r="BV62" s="178"/>
      <c r="BW62" s="178"/>
      <c r="BX62" s="178"/>
      <c r="BY62" s="178"/>
      <c r="BZ62" s="178"/>
      <c r="CA62" s="178"/>
    </row>
    <row r="63" spans="1:79" ht="16.5" thickTop="1" thickBot="1" x14ac:dyDescent="0.3">
      <c r="A63" s="174" t="s">
        <v>108</v>
      </c>
      <c r="B63" s="221">
        <v>30000</v>
      </c>
      <c r="C63" s="432">
        <f t="shared" ref="C63" si="62">B63/225</f>
        <v>133.33333333333334</v>
      </c>
      <c r="D63" s="181" t="s">
        <v>25</v>
      </c>
      <c r="E63" s="60">
        <v>0</v>
      </c>
      <c r="F63" s="60">
        <v>7.5</v>
      </c>
      <c r="G63" s="60" t="s">
        <v>61</v>
      </c>
      <c r="H63" s="60">
        <v>7.5</v>
      </c>
      <c r="I63" s="60">
        <v>7.5</v>
      </c>
      <c r="J63" s="245">
        <v>7.5</v>
      </c>
      <c r="K63" s="245">
        <v>7.5</v>
      </c>
      <c r="L63" s="245">
        <v>7.5</v>
      </c>
      <c r="M63" s="245">
        <v>7.5</v>
      </c>
      <c r="N63" s="101" t="s">
        <v>61</v>
      </c>
      <c r="O63" s="101">
        <v>7.5</v>
      </c>
      <c r="P63" s="101">
        <v>7.5</v>
      </c>
      <c r="Q63" s="101">
        <v>7.5</v>
      </c>
      <c r="R63" s="101">
        <v>0</v>
      </c>
      <c r="S63" s="101">
        <v>7.5</v>
      </c>
      <c r="T63" s="101">
        <v>7.5</v>
      </c>
      <c r="U63" s="101">
        <v>0</v>
      </c>
      <c r="V63" s="101">
        <v>7.5</v>
      </c>
      <c r="W63" s="101">
        <v>7.5</v>
      </c>
      <c r="X63" s="60">
        <v>0</v>
      </c>
      <c r="Y63" s="60">
        <v>7.5</v>
      </c>
      <c r="Z63" s="60">
        <v>0</v>
      </c>
      <c r="AA63" s="60">
        <v>7.5</v>
      </c>
      <c r="AB63" s="60">
        <v>0</v>
      </c>
      <c r="AC63" s="245">
        <v>0</v>
      </c>
      <c r="AD63" s="101">
        <v>7.5</v>
      </c>
      <c r="AE63" s="60">
        <v>7.5</v>
      </c>
      <c r="AF63" s="101">
        <v>7.5</v>
      </c>
      <c r="AG63" s="245">
        <v>7.5</v>
      </c>
      <c r="AH63" s="245">
        <v>7.5</v>
      </c>
      <c r="AI63" s="60" t="s">
        <v>61</v>
      </c>
      <c r="AJ63" s="179"/>
      <c r="AK63" s="179">
        <f t="shared" ref="AK63" si="63">COUNTIF(E63:AI63,"&gt;0")</f>
        <v>21</v>
      </c>
      <c r="AL63" s="508"/>
      <c r="AM63" s="205">
        <f t="shared" ref="AM63" si="64">SUM(E63:AI63)/7.5</f>
        <v>21</v>
      </c>
      <c r="AN63" s="205">
        <f t="shared" ref="AN63" si="65">COUNTIF(E63:AI63,"B")</f>
        <v>0</v>
      </c>
      <c r="AO63" s="205">
        <f t="shared" ref="AO63" si="66">COUNTIF(E63:AI63,"h")</f>
        <v>3</v>
      </c>
      <c r="AP63" s="205">
        <f t="shared" ref="AP63" si="67">COUNTIF(E63:AI63,"ik")</f>
        <v>0</v>
      </c>
      <c r="AQ63" s="205">
        <f t="shared" ref="AQ63" si="68">COUNTIF(E63:AI63,"İZ")</f>
        <v>0</v>
      </c>
      <c r="AR63" s="205">
        <f t="shared" ref="AR63" si="69">COUNTIF(E63:AI63,"R")</f>
        <v>0</v>
      </c>
      <c r="AS63" s="205">
        <f t="shared" ref="AS63" si="70">COUNTIF(E63:AI63,"0")</f>
        <v>7</v>
      </c>
      <c r="AT63" s="205">
        <f t="shared" ref="AT63" si="71">IF((AM63+AN63+AO63+AP63+AQ63)&gt;30,30,(AM63+AN63+AO63+AP63+AQ63))</f>
        <v>24</v>
      </c>
      <c r="AU63" s="205">
        <f t="shared" ref="AU63" si="72">(AT63)*C63*7.5</f>
        <v>24000</v>
      </c>
      <c r="AV63" s="511">
        <f t="shared" ref="AV63" si="73">IF(B64="CEMRE",SUM(AU63:AU65),0)</f>
        <v>24000</v>
      </c>
      <c r="AW63" s="513">
        <f t="shared" ref="AW63" si="74">IF(B64="SEFİNE",SUM(AU63:AU65),0)</f>
        <v>0</v>
      </c>
      <c r="AX63" s="516">
        <f t="shared" ref="AX63" si="75">IF(B64="TERSAN",SUM(AU63:AU65),0)</f>
        <v>0</v>
      </c>
      <c r="AY63" s="518">
        <v>13200</v>
      </c>
      <c r="AZ63" s="518"/>
      <c r="BA63" s="518"/>
      <c r="BB63" s="518"/>
      <c r="BC63" s="518"/>
      <c r="BD63" s="518">
        <v>10800</v>
      </c>
      <c r="BE63" s="502"/>
      <c r="BF63" s="505">
        <f t="shared" ref="BF63" si="76">(AV63+AW63+AX63)-(AY63+AZ63+BA63)-(BB63+BC63)+BE63-(BD63)</f>
        <v>0</v>
      </c>
      <c r="BG63" s="178"/>
      <c r="BH63" s="178"/>
      <c r="BI63" s="178"/>
      <c r="BJ63" s="178"/>
      <c r="BK63" s="178"/>
      <c r="BL63" s="178"/>
      <c r="BM63" s="178"/>
      <c r="BN63" s="178"/>
      <c r="BO63" s="178"/>
      <c r="BP63" s="178"/>
      <c r="BQ63" s="178"/>
      <c r="BR63" s="178"/>
      <c r="BS63" s="178"/>
      <c r="BT63" s="178"/>
      <c r="BU63" s="178"/>
      <c r="BV63" s="178"/>
      <c r="BW63" s="178"/>
      <c r="BX63" s="178"/>
      <c r="BY63" s="178"/>
      <c r="BZ63" s="178"/>
      <c r="CA63" s="178"/>
    </row>
    <row r="64" spans="1:79" ht="15.75" thickTop="1" x14ac:dyDescent="0.25">
      <c r="A64" s="175"/>
      <c r="B64" s="221" t="s">
        <v>133</v>
      </c>
      <c r="C64" s="433"/>
      <c r="D64" s="211" t="s">
        <v>26</v>
      </c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1"/>
      <c r="U64" s="241"/>
      <c r="V64" s="241"/>
      <c r="W64" s="241"/>
      <c r="X64" s="241"/>
      <c r="Y64" s="241"/>
      <c r="Z64" s="241"/>
      <c r="AA64" s="241"/>
      <c r="AB64" s="241"/>
      <c r="AC64" s="241"/>
      <c r="AD64" s="241"/>
      <c r="AE64" s="241"/>
      <c r="AF64" s="241"/>
      <c r="AG64" s="241"/>
      <c r="AH64" s="249"/>
      <c r="AI64" s="250"/>
      <c r="AJ64" s="192"/>
      <c r="AK64" s="179">
        <f t="shared" ref="AK64" si="77">COUNTIF(E64:AI64,"&gt;7")</f>
        <v>0</v>
      </c>
      <c r="AL64" s="509"/>
      <c r="AM64" s="206">
        <f t="shared" ref="AM64:AM65" si="78">SUM(E64:AI64)</f>
        <v>0</v>
      </c>
      <c r="AN64" s="206"/>
      <c r="AO64" s="206"/>
      <c r="AP64" s="206"/>
      <c r="AQ64" s="206"/>
      <c r="AR64" s="206"/>
      <c r="AS64" s="206"/>
      <c r="AT64" s="206">
        <f t="shared" ref="AT64" si="79">AM64*1.5</f>
        <v>0</v>
      </c>
      <c r="AU64" s="206">
        <f t="shared" ref="AU64" si="80">AM64*C63*1.5</f>
        <v>0</v>
      </c>
      <c r="AV64" s="511"/>
      <c r="AW64" s="514"/>
      <c r="AX64" s="516"/>
      <c r="AY64" s="519"/>
      <c r="AZ64" s="519"/>
      <c r="BA64" s="519"/>
      <c r="BB64" s="519"/>
      <c r="BC64" s="519"/>
      <c r="BD64" s="519"/>
      <c r="BE64" s="503"/>
      <c r="BF64" s="506"/>
      <c r="BG64" s="178"/>
      <c r="BH64" s="178"/>
      <c r="BI64" s="178"/>
      <c r="BJ64" s="178"/>
      <c r="BK64" s="178"/>
      <c r="BL64" s="178"/>
      <c r="BM64" s="178"/>
      <c r="BN64" s="178"/>
      <c r="BO64" s="178"/>
      <c r="BP64" s="178"/>
      <c r="BQ64" s="178"/>
      <c r="BR64" s="178"/>
      <c r="BS64" s="178"/>
      <c r="BT64" s="178"/>
      <c r="BU64" s="178"/>
      <c r="BV64" s="178"/>
      <c r="BW64" s="178"/>
      <c r="BX64" s="178"/>
      <c r="BY64" s="178"/>
      <c r="BZ64" s="178"/>
      <c r="CA64" s="178"/>
    </row>
    <row r="65" spans="1:79" x14ac:dyDescent="0.25">
      <c r="A65" s="175"/>
      <c r="B65" s="221"/>
      <c r="C65" s="433"/>
      <c r="D65" s="212" t="s">
        <v>27</v>
      </c>
      <c r="E65" s="230"/>
      <c r="F65" s="230"/>
      <c r="G65" s="230"/>
      <c r="H65" s="230"/>
      <c r="I65" s="230"/>
      <c r="J65" s="230"/>
      <c r="K65" s="230"/>
      <c r="L65" s="230"/>
      <c r="M65" s="230"/>
      <c r="N65" s="230"/>
      <c r="O65" s="230"/>
      <c r="P65" s="230"/>
      <c r="Q65" s="230"/>
      <c r="R65" s="236"/>
      <c r="S65" s="236"/>
      <c r="T65" s="230"/>
      <c r="U65" s="230"/>
      <c r="V65" s="230"/>
      <c r="W65" s="230"/>
      <c r="X65" s="230"/>
      <c r="Y65" s="230"/>
      <c r="Z65" s="230"/>
      <c r="AA65" s="230"/>
      <c r="AB65" s="230"/>
      <c r="AC65" s="230"/>
      <c r="AD65" s="230"/>
      <c r="AE65" s="230"/>
      <c r="AF65" s="230"/>
      <c r="AG65" s="230"/>
      <c r="AH65" s="232"/>
      <c r="AI65" s="233"/>
      <c r="AJ65" s="193"/>
      <c r="AK65" s="207"/>
      <c r="AL65" s="509"/>
      <c r="AM65" s="206">
        <f t="shared" si="78"/>
        <v>0</v>
      </c>
      <c r="AN65" s="208"/>
      <c r="AO65" s="208"/>
      <c r="AP65" s="208"/>
      <c r="AQ65" s="208"/>
      <c r="AR65" s="208"/>
      <c r="AS65" s="208"/>
      <c r="AT65" s="206">
        <f t="shared" ref="AT65" si="81">AM65*2</f>
        <v>0</v>
      </c>
      <c r="AU65" s="208">
        <f t="shared" ref="AU65" si="82">AM65*C63*2</f>
        <v>0</v>
      </c>
      <c r="AV65" s="511"/>
      <c r="AW65" s="514"/>
      <c r="AX65" s="516"/>
      <c r="AY65" s="519"/>
      <c r="AZ65" s="519"/>
      <c r="BA65" s="519"/>
      <c r="BB65" s="519"/>
      <c r="BC65" s="519"/>
      <c r="BD65" s="519"/>
      <c r="BE65" s="503"/>
      <c r="BF65" s="506"/>
      <c r="BG65" s="178"/>
      <c r="BH65" s="178"/>
      <c r="BI65" s="178"/>
      <c r="BJ65" s="178"/>
      <c r="BK65" s="178"/>
      <c r="BL65" s="178"/>
      <c r="BM65" s="178"/>
      <c r="BN65" s="178"/>
      <c r="BO65" s="178"/>
      <c r="BP65" s="178"/>
      <c r="BQ65" s="178"/>
      <c r="BR65" s="178"/>
      <c r="BS65" s="178"/>
      <c r="BT65" s="178"/>
      <c r="BU65" s="178"/>
      <c r="BV65" s="178"/>
      <c r="BW65" s="178"/>
      <c r="BX65" s="178"/>
      <c r="BY65" s="178"/>
      <c r="BZ65" s="178"/>
      <c r="CA65" s="178"/>
    </row>
    <row r="66" spans="1:79" ht="15.75" thickBot="1" x14ac:dyDescent="0.3">
      <c r="A66" s="176"/>
      <c r="B66" s="277"/>
      <c r="C66" s="434"/>
      <c r="D66" s="182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251"/>
      <c r="S66" s="251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194" t="s">
        <v>28</v>
      </c>
      <c r="AK66" s="180">
        <f t="shared" ref="AK66" si="83">AK63+AK64</f>
        <v>21</v>
      </c>
      <c r="AL66" s="510"/>
      <c r="AM66" s="209"/>
      <c r="AN66" s="209"/>
      <c r="AO66" s="209"/>
      <c r="AP66" s="209"/>
      <c r="AQ66" s="180"/>
      <c r="AR66" s="209"/>
      <c r="AS66" s="209"/>
      <c r="AT66" s="209"/>
      <c r="AU66" s="209"/>
      <c r="AV66" s="512"/>
      <c r="AW66" s="515"/>
      <c r="AX66" s="517"/>
      <c r="AY66" s="520"/>
      <c r="AZ66" s="520"/>
      <c r="BA66" s="520"/>
      <c r="BB66" s="520"/>
      <c r="BC66" s="520"/>
      <c r="BD66" s="520"/>
      <c r="BE66" s="504"/>
      <c r="BF66" s="507"/>
      <c r="BG66" s="178"/>
      <c r="BH66" s="178"/>
      <c r="BI66" s="178"/>
      <c r="BJ66" s="178"/>
      <c r="BK66" s="178"/>
      <c r="BL66" s="178"/>
      <c r="BM66" s="178"/>
      <c r="BN66" s="178"/>
      <c r="BO66" s="178"/>
      <c r="BP66" s="178"/>
      <c r="BQ66" s="178"/>
      <c r="BR66" s="178"/>
      <c r="BS66" s="178"/>
      <c r="BT66" s="178"/>
      <c r="BU66" s="178"/>
      <c r="BV66" s="178"/>
      <c r="BW66" s="178"/>
      <c r="BX66" s="178"/>
      <c r="BY66" s="178"/>
      <c r="BZ66" s="178"/>
      <c r="CA66" s="178"/>
    </row>
    <row r="67" spans="1:79" ht="16.5" thickTop="1" thickBot="1" x14ac:dyDescent="0.3">
      <c r="A67" s="174" t="s">
        <v>110</v>
      </c>
      <c r="B67" s="221">
        <v>32000</v>
      </c>
      <c r="C67" s="432">
        <f t="shared" ref="C67" si="84">B67/225</f>
        <v>142.22222222222223</v>
      </c>
      <c r="D67" s="181" t="s">
        <v>25</v>
      </c>
      <c r="E67" s="60">
        <v>7.5</v>
      </c>
      <c r="F67" s="60">
        <v>7.5</v>
      </c>
      <c r="G67" s="60" t="s">
        <v>61</v>
      </c>
      <c r="H67" s="60">
        <v>7.5</v>
      </c>
      <c r="I67" s="60">
        <v>0</v>
      </c>
      <c r="J67" s="245">
        <v>7.5</v>
      </c>
      <c r="K67" s="245">
        <v>7.5</v>
      </c>
      <c r="L67" s="245">
        <v>7.5</v>
      </c>
      <c r="M67" s="245">
        <v>7.5</v>
      </c>
      <c r="N67" s="101" t="s">
        <v>61</v>
      </c>
      <c r="O67" s="101">
        <v>7.5</v>
      </c>
      <c r="P67" s="101">
        <v>7.5</v>
      </c>
      <c r="Q67" s="101">
        <v>7.5</v>
      </c>
      <c r="R67" s="101">
        <v>7.5</v>
      </c>
      <c r="S67" s="101">
        <v>7.5</v>
      </c>
      <c r="T67" s="101">
        <v>7.5</v>
      </c>
      <c r="U67" s="101">
        <v>7.5</v>
      </c>
      <c r="V67" s="101">
        <v>7.5</v>
      </c>
      <c r="W67" s="101">
        <v>7.5</v>
      </c>
      <c r="X67" s="60">
        <v>7.5</v>
      </c>
      <c r="Y67" s="60">
        <v>7.5</v>
      </c>
      <c r="Z67" s="60">
        <v>7.5</v>
      </c>
      <c r="AA67" s="60">
        <v>7.5</v>
      </c>
      <c r="AB67" s="60" t="s">
        <v>61</v>
      </c>
      <c r="AC67" s="245">
        <v>7.5</v>
      </c>
      <c r="AD67" s="101">
        <v>7.5</v>
      </c>
      <c r="AE67" s="60">
        <v>7.5</v>
      </c>
      <c r="AF67" s="101">
        <v>7.5</v>
      </c>
      <c r="AG67" s="245">
        <v>7.5</v>
      </c>
      <c r="AH67" s="245">
        <v>7.5</v>
      </c>
      <c r="AI67" s="60" t="s">
        <v>61</v>
      </c>
      <c r="AJ67" s="179"/>
      <c r="AK67" s="179">
        <f t="shared" ref="AK67" si="85">COUNTIF(E67:AI67,"&gt;0")</f>
        <v>26</v>
      </c>
      <c r="AL67" s="508"/>
      <c r="AM67" s="205">
        <f t="shared" ref="AM67" si="86">SUM(E67:AI67)/7.5</f>
        <v>26</v>
      </c>
      <c r="AN67" s="205">
        <f t="shared" ref="AN67" si="87">COUNTIF(E67:AI67,"B")</f>
        <v>0</v>
      </c>
      <c r="AO67" s="205">
        <f t="shared" ref="AO67" si="88">COUNTIF(E67:AI67,"h")</f>
        <v>4</v>
      </c>
      <c r="AP67" s="205">
        <f t="shared" ref="AP67" si="89">COUNTIF(E67:AI67,"ik")</f>
        <v>0</v>
      </c>
      <c r="AQ67" s="205">
        <f t="shared" ref="AQ67" si="90">COUNTIF(E67:AI67,"İZ")</f>
        <v>0</v>
      </c>
      <c r="AR67" s="205">
        <f t="shared" ref="AR67" si="91">COUNTIF(E67:AI67,"R")</f>
        <v>0</v>
      </c>
      <c r="AS67" s="205">
        <f t="shared" ref="AS67" si="92">COUNTIF(E67:AI67,"0")</f>
        <v>1</v>
      </c>
      <c r="AT67" s="205">
        <f t="shared" ref="AT67" si="93">IF((AM67+AN67+AO67+AP67+AQ67)&gt;30,30,(AM67+AN67+AO67+AP67+AQ67))</f>
        <v>30</v>
      </c>
      <c r="AU67" s="205">
        <f t="shared" ref="AU67" si="94">(AT67)*C67*7.5</f>
        <v>32000.000000000004</v>
      </c>
      <c r="AV67" s="511">
        <f t="shared" ref="AV67" si="95">IF(B68="CEMRE",SUM(AU67:AU69),0)</f>
        <v>41066.666666666672</v>
      </c>
      <c r="AW67" s="513">
        <f t="shared" ref="AW67" si="96">IF(B68="SEFİNE",SUM(AU67:AU69),0)</f>
        <v>0</v>
      </c>
      <c r="AX67" s="516">
        <f t="shared" ref="AX67" si="97">IF(B68="TERSAN",SUM(AU67:AU69),0)</f>
        <v>0</v>
      </c>
      <c r="AY67" s="518">
        <v>18000</v>
      </c>
      <c r="AZ67" s="518"/>
      <c r="BA67" s="518"/>
      <c r="BB67" s="518"/>
      <c r="BC67" s="518"/>
      <c r="BD67" s="518">
        <v>23067</v>
      </c>
      <c r="BE67" s="502"/>
      <c r="BF67" s="505">
        <f t="shared" ref="BF67" si="98">(AV67+AW67+AX67)-(AY67+AZ67+BA67)-(BB67+BC67)+BE67-(BD67)</f>
        <v>-0.33333333332848269</v>
      </c>
      <c r="BG67" s="178"/>
      <c r="BH67" s="178"/>
      <c r="BI67" s="178"/>
      <c r="BJ67" s="178"/>
      <c r="BK67" s="178"/>
      <c r="BL67" s="178"/>
      <c r="BM67" s="178"/>
      <c r="BN67" s="178"/>
      <c r="BO67" s="178"/>
      <c r="BP67" s="178"/>
      <c r="BQ67" s="178"/>
      <c r="BR67" s="178"/>
      <c r="BS67" s="178"/>
      <c r="BT67" s="178"/>
      <c r="BU67" s="178"/>
      <c r="BV67" s="178"/>
      <c r="BW67" s="178"/>
      <c r="BX67" s="178"/>
      <c r="BY67" s="178"/>
      <c r="BZ67" s="178"/>
      <c r="CA67" s="178"/>
    </row>
    <row r="68" spans="1:79" ht="15.75" thickTop="1" x14ac:dyDescent="0.25">
      <c r="A68" s="175"/>
      <c r="B68" s="221" t="s">
        <v>133</v>
      </c>
      <c r="C68" s="433"/>
      <c r="D68" s="211" t="s">
        <v>26</v>
      </c>
      <c r="E68" s="227"/>
      <c r="F68" s="227">
        <v>2.5</v>
      </c>
      <c r="G68" s="227">
        <v>7.5</v>
      </c>
      <c r="H68" s="227"/>
      <c r="I68" s="227"/>
      <c r="J68" s="227">
        <v>2.5</v>
      </c>
      <c r="K68" s="227"/>
      <c r="L68" s="227">
        <v>2.5</v>
      </c>
      <c r="M68" s="227"/>
      <c r="N68" s="227">
        <v>7.5</v>
      </c>
      <c r="O68" s="227"/>
      <c r="P68" s="227">
        <v>2.5</v>
      </c>
      <c r="Q68" s="227">
        <v>2.5</v>
      </c>
      <c r="R68" s="227">
        <v>2.5</v>
      </c>
      <c r="S68" s="227">
        <v>2.5</v>
      </c>
      <c r="T68" s="227"/>
      <c r="U68" s="227">
        <v>7.5</v>
      </c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>
        <v>2.5</v>
      </c>
      <c r="AH68" s="228"/>
      <c r="AI68" s="229"/>
      <c r="AJ68" s="192"/>
      <c r="AK68" s="179">
        <f t="shared" ref="AK68" si="99">COUNTIF(E68:AI68,"&gt;7")</f>
        <v>3</v>
      </c>
      <c r="AL68" s="509"/>
      <c r="AM68" s="206">
        <f t="shared" ref="AM68:AM69" si="100">SUM(E68:AI68)</f>
        <v>42.5</v>
      </c>
      <c r="AN68" s="206"/>
      <c r="AO68" s="206"/>
      <c r="AP68" s="206"/>
      <c r="AQ68" s="206"/>
      <c r="AR68" s="206"/>
      <c r="AS68" s="206"/>
      <c r="AT68" s="206">
        <f t="shared" ref="AT68" si="101">AM68*1.5</f>
        <v>63.75</v>
      </c>
      <c r="AU68" s="206">
        <f t="shared" ref="AU68" si="102">AM68*C67*1.5</f>
        <v>9066.6666666666661</v>
      </c>
      <c r="AV68" s="511"/>
      <c r="AW68" s="514"/>
      <c r="AX68" s="516"/>
      <c r="AY68" s="519"/>
      <c r="AZ68" s="519"/>
      <c r="BA68" s="519"/>
      <c r="BB68" s="519"/>
      <c r="BC68" s="519"/>
      <c r="BD68" s="519"/>
      <c r="BE68" s="503"/>
      <c r="BF68" s="506"/>
      <c r="BG68" s="178"/>
      <c r="BH68" s="178"/>
      <c r="BI68" s="178"/>
      <c r="BJ68" s="178"/>
      <c r="BK68" s="178"/>
      <c r="BL68" s="178"/>
      <c r="BM68" s="178"/>
      <c r="BN68" s="178"/>
      <c r="BO68" s="178"/>
      <c r="BP68" s="178"/>
      <c r="BQ68" s="178"/>
      <c r="BR68" s="178"/>
      <c r="BS68" s="178"/>
      <c r="BT68" s="178"/>
      <c r="BU68" s="178"/>
      <c r="BV68" s="178"/>
      <c r="BW68" s="178"/>
      <c r="BX68" s="178"/>
      <c r="BY68" s="178"/>
      <c r="BZ68" s="178"/>
      <c r="CA68" s="178"/>
    </row>
    <row r="69" spans="1:79" x14ac:dyDescent="0.25">
      <c r="A69" s="175"/>
      <c r="B69" s="221"/>
      <c r="C69" s="433"/>
      <c r="D69" s="212" t="s">
        <v>27</v>
      </c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2"/>
      <c r="AI69" s="233"/>
      <c r="AJ69" s="193"/>
      <c r="AK69" s="207"/>
      <c r="AL69" s="509"/>
      <c r="AM69" s="206">
        <f t="shared" si="100"/>
        <v>0</v>
      </c>
      <c r="AN69" s="208"/>
      <c r="AO69" s="208"/>
      <c r="AP69" s="208"/>
      <c r="AQ69" s="208"/>
      <c r="AR69" s="208"/>
      <c r="AS69" s="208"/>
      <c r="AT69" s="206">
        <f t="shared" ref="AT69" si="103">AM69*2</f>
        <v>0</v>
      </c>
      <c r="AU69" s="208">
        <f t="shared" ref="AU69" si="104">AM69*C67*2</f>
        <v>0</v>
      </c>
      <c r="AV69" s="511"/>
      <c r="AW69" s="514"/>
      <c r="AX69" s="516"/>
      <c r="AY69" s="519"/>
      <c r="AZ69" s="519"/>
      <c r="BA69" s="519"/>
      <c r="BB69" s="519"/>
      <c r="BC69" s="519"/>
      <c r="BD69" s="519"/>
      <c r="BE69" s="503"/>
      <c r="BF69" s="506"/>
      <c r="BG69" s="178"/>
      <c r="BH69" s="178"/>
      <c r="BI69" s="178"/>
      <c r="BJ69" s="178"/>
      <c r="BK69" s="178"/>
      <c r="BL69" s="178"/>
      <c r="BM69" s="178"/>
      <c r="BN69" s="178"/>
      <c r="BO69" s="178"/>
      <c r="BP69" s="178"/>
      <c r="BQ69" s="178"/>
      <c r="BR69" s="178"/>
      <c r="BS69" s="178"/>
      <c r="BT69" s="178"/>
      <c r="BU69" s="178"/>
      <c r="BV69" s="178"/>
      <c r="BW69" s="178"/>
      <c r="BX69" s="178"/>
      <c r="BY69" s="178"/>
      <c r="BZ69" s="178"/>
      <c r="CA69" s="178"/>
    </row>
    <row r="70" spans="1:79" ht="15.75" thickBot="1" x14ac:dyDescent="0.3">
      <c r="A70" s="176"/>
      <c r="B70" s="221"/>
      <c r="C70" s="434"/>
      <c r="D70" s="182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194" t="s">
        <v>28</v>
      </c>
      <c r="AK70" s="180">
        <f t="shared" ref="AK70" si="105">AK67+AK68</f>
        <v>29</v>
      </c>
      <c r="AL70" s="510"/>
      <c r="AM70" s="209"/>
      <c r="AN70" s="209"/>
      <c r="AO70" s="209"/>
      <c r="AP70" s="209"/>
      <c r="AQ70" s="180"/>
      <c r="AR70" s="209"/>
      <c r="AS70" s="209"/>
      <c r="AT70" s="209"/>
      <c r="AU70" s="209"/>
      <c r="AV70" s="512"/>
      <c r="AW70" s="515"/>
      <c r="AX70" s="517"/>
      <c r="AY70" s="520"/>
      <c r="AZ70" s="520"/>
      <c r="BA70" s="520"/>
      <c r="BB70" s="520"/>
      <c r="BC70" s="520"/>
      <c r="BD70" s="520"/>
      <c r="BE70" s="504"/>
      <c r="BF70" s="507"/>
      <c r="BG70" s="178"/>
      <c r="BH70" s="178"/>
      <c r="BI70" s="178"/>
      <c r="BJ70" s="178"/>
      <c r="BK70" s="178"/>
      <c r="BL70" s="178"/>
      <c r="BM70" s="178"/>
      <c r="BN70" s="178"/>
      <c r="BO70" s="178"/>
      <c r="BP70" s="178"/>
      <c r="BQ70" s="178"/>
      <c r="BR70" s="178"/>
      <c r="BS70" s="178"/>
      <c r="BT70" s="178"/>
      <c r="BU70" s="178"/>
      <c r="BV70" s="178"/>
      <c r="BW70" s="178"/>
      <c r="BX70" s="178"/>
      <c r="BY70" s="178"/>
      <c r="BZ70" s="178"/>
      <c r="CA70" s="178"/>
    </row>
    <row r="71" spans="1:79" ht="16.5" thickTop="1" thickBot="1" x14ac:dyDescent="0.3">
      <c r="A71" s="174" t="s">
        <v>33</v>
      </c>
      <c r="B71" s="276">
        <v>37200</v>
      </c>
      <c r="C71" s="432">
        <f t="shared" ref="C71" si="106">B71/225</f>
        <v>165.33333333333334</v>
      </c>
      <c r="D71" s="181" t="s">
        <v>25</v>
      </c>
      <c r="E71" s="60">
        <v>7.5</v>
      </c>
      <c r="F71" s="60">
        <v>7.5</v>
      </c>
      <c r="G71" s="60" t="s">
        <v>61</v>
      </c>
      <c r="H71" s="60">
        <v>7.5</v>
      </c>
      <c r="I71" s="60">
        <v>7.5</v>
      </c>
      <c r="J71" s="60">
        <v>7.5</v>
      </c>
      <c r="K71" s="60">
        <v>7.5</v>
      </c>
      <c r="L71" s="60">
        <v>7.5</v>
      </c>
      <c r="M71" s="60">
        <v>7.5</v>
      </c>
      <c r="N71" s="60" t="s">
        <v>61</v>
      </c>
      <c r="O71" s="60">
        <v>0</v>
      </c>
      <c r="P71" s="60">
        <v>7.5</v>
      </c>
      <c r="Q71" s="60">
        <v>7.5</v>
      </c>
      <c r="R71" s="60">
        <v>7.5</v>
      </c>
      <c r="S71" s="60">
        <v>7.5</v>
      </c>
      <c r="T71" s="60">
        <v>7.5</v>
      </c>
      <c r="U71" s="60">
        <v>7.5</v>
      </c>
      <c r="V71" s="60">
        <v>7.5</v>
      </c>
      <c r="W71" s="60">
        <v>7.5</v>
      </c>
      <c r="X71" s="60">
        <v>7.5</v>
      </c>
      <c r="Y71" s="60">
        <v>7.5</v>
      </c>
      <c r="Z71" s="60">
        <v>0</v>
      </c>
      <c r="AA71" s="60">
        <v>7.5</v>
      </c>
      <c r="AB71" s="60" t="s">
        <v>61</v>
      </c>
      <c r="AC71" s="60">
        <v>7.5</v>
      </c>
      <c r="AD71" s="60">
        <v>0</v>
      </c>
      <c r="AE71" s="60">
        <v>7.5</v>
      </c>
      <c r="AF71" s="60">
        <v>7.5</v>
      </c>
      <c r="AG71" s="60">
        <v>7.5</v>
      </c>
      <c r="AH71" s="60">
        <v>7.5</v>
      </c>
      <c r="AI71" s="60" t="s">
        <v>61</v>
      </c>
      <c r="AJ71" s="179"/>
      <c r="AK71" s="179">
        <f t="shared" ref="AK71" si="107">COUNTIF(E71:AI71,"&gt;0")</f>
        <v>24</v>
      </c>
      <c r="AL71" s="508"/>
      <c r="AM71" s="205">
        <f t="shared" ref="AM71" si="108">SUM(E71:AI71)/7.5</f>
        <v>24</v>
      </c>
      <c r="AN71" s="205">
        <f t="shared" ref="AN71" si="109">COUNTIF(E71:AI71,"B")</f>
        <v>0</v>
      </c>
      <c r="AO71" s="205">
        <f t="shared" ref="AO71" si="110">COUNTIF(E71:AI71,"h")</f>
        <v>4</v>
      </c>
      <c r="AP71" s="205">
        <f t="shared" ref="AP71" si="111">COUNTIF(E71:AI71,"ik")</f>
        <v>0</v>
      </c>
      <c r="AQ71" s="205">
        <f t="shared" ref="AQ71" si="112">COUNTIF(E71:AI71,"İZ")</f>
        <v>0</v>
      </c>
      <c r="AR71" s="205">
        <f t="shared" ref="AR71" si="113">COUNTIF(E71:AI71,"R")</f>
        <v>0</v>
      </c>
      <c r="AS71" s="205">
        <f t="shared" ref="AS71" si="114">COUNTIF(E71:AI71,"0")</f>
        <v>3</v>
      </c>
      <c r="AT71" s="205">
        <f t="shared" ref="AT71" si="115">IF((AM71+AN71+AO71+AP71+AQ71)&gt;30,30,(AM71+AN71+AO71+AP71+AQ71))</f>
        <v>28</v>
      </c>
      <c r="AU71" s="205">
        <f t="shared" ref="AU71" si="116">(AT71)*C71*7.5</f>
        <v>34720.000000000007</v>
      </c>
      <c r="AV71" s="511">
        <f t="shared" ref="AV71" si="117">IF(B72="CEMRE",SUM(AU71:AU73),0)</f>
        <v>47740.000000000007</v>
      </c>
      <c r="AW71" s="513">
        <f t="shared" ref="AW71" si="118">IF(B72="SEFİNE",SUM(AU71:AU73),0)</f>
        <v>0</v>
      </c>
      <c r="AX71" s="516">
        <f t="shared" ref="AX71" si="119">IF(B72="TERSAN",SUM(AU71:AU73),0)</f>
        <v>0</v>
      </c>
      <c r="AY71" s="518">
        <v>11700</v>
      </c>
      <c r="AZ71" s="518"/>
      <c r="BA71" s="518"/>
      <c r="BB71" s="518">
        <v>3900</v>
      </c>
      <c r="BC71" s="518"/>
      <c r="BD71" s="518">
        <v>32140</v>
      </c>
      <c r="BE71" s="502"/>
      <c r="BF71" s="505">
        <f t="shared" ref="BF71" si="120">(AV71+AW71+AX71)-(AY71+AZ71+BA71)-(BB71+BC71)+BE71-(BD71)</f>
        <v>0</v>
      </c>
      <c r="BG71" s="178"/>
      <c r="BH71" s="178"/>
      <c r="BI71" s="178"/>
      <c r="BJ71" s="178"/>
      <c r="BK71" s="178"/>
      <c r="BL71" s="178"/>
      <c r="BM71" s="178"/>
      <c r="BN71" s="178"/>
      <c r="BO71" s="178"/>
      <c r="BP71" s="178"/>
      <c r="BQ71" s="178"/>
      <c r="BR71" s="178"/>
      <c r="BS71" s="178"/>
      <c r="BT71" s="178"/>
      <c r="BU71" s="178"/>
      <c r="BV71" s="178"/>
      <c r="BW71" s="178"/>
      <c r="BX71" s="178"/>
      <c r="BY71" s="178"/>
      <c r="BZ71" s="178"/>
      <c r="CA71" s="178"/>
    </row>
    <row r="72" spans="1:79" ht="15.75" thickTop="1" x14ac:dyDescent="0.25">
      <c r="A72" s="175"/>
      <c r="B72" s="221" t="s">
        <v>133</v>
      </c>
      <c r="C72" s="433"/>
      <c r="D72" s="211" t="s">
        <v>26</v>
      </c>
      <c r="E72" s="227"/>
      <c r="F72" s="227">
        <v>2.5</v>
      </c>
      <c r="G72" s="227">
        <v>7.5</v>
      </c>
      <c r="H72" s="227"/>
      <c r="I72" s="227">
        <v>2.5</v>
      </c>
      <c r="J72" s="227">
        <v>2.5</v>
      </c>
      <c r="K72" s="227">
        <v>2.5</v>
      </c>
      <c r="L72" s="227">
        <v>2.5</v>
      </c>
      <c r="M72" s="227"/>
      <c r="N72" s="227">
        <v>7.5</v>
      </c>
      <c r="O72" s="227"/>
      <c r="P72" s="227"/>
      <c r="Q72" s="227"/>
      <c r="R72" s="227">
        <v>2.5</v>
      </c>
      <c r="S72" s="227"/>
      <c r="T72" s="227">
        <v>2.5</v>
      </c>
      <c r="U72" s="227">
        <v>7.5</v>
      </c>
      <c r="V72" s="227"/>
      <c r="W72" s="227">
        <v>2.5</v>
      </c>
      <c r="X72" s="227"/>
      <c r="Y72" s="227">
        <v>2.5</v>
      </c>
      <c r="Z72" s="227"/>
      <c r="AA72" s="227"/>
      <c r="AB72" s="227">
        <v>7.5</v>
      </c>
      <c r="AC72" s="227"/>
      <c r="AD72" s="227"/>
      <c r="AE72" s="227"/>
      <c r="AF72" s="227"/>
      <c r="AG72" s="227"/>
      <c r="AH72" s="228"/>
      <c r="AI72" s="229"/>
      <c r="AJ72" s="192"/>
      <c r="AK72" s="179">
        <f t="shared" ref="AK72" si="121">COUNTIF(E72:AI72,"&gt;7")</f>
        <v>4</v>
      </c>
      <c r="AL72" s="509"/>
      <c r="AM72" s="206">
        <f t="shared" ref="AM72:AM73" si="122">SUM(E72:AI72)</f>
        <v>52.5</v>
      </c>
      <c r="AN72" s="206"/>
      <c r="AO72" s="206"/>
      <c r="AP72" s="206"/>
      <c r="AQ72" s="206"/>
      <c r="AR72" s="206"/>
      <c r="AS72" s="206"/>
      <c r="AT72" s="206">
        <f t="shared" ref="AT72" si="123">AM72*1.5</f>
        <v>78.75</v>
      </c>
      <c r="AU72" s="206">
        <f t="shared" ref="AU72" si="124">AM72*C71*1.5</f>
        <v>13020</v>
      </c>
      <c r="AV72" s="511"/>
      <c r="AW72" s="514"/>
      <c r="AX72" s="516"/>
      <c r="AY72" s="519"/>
      <c r="AZ72" s="519"/>
      <c r="BA72" s="519"/>
      <c r="BB72" s="519"/>
      <c r="BC72" s="519"/>
      <c r="BD72" s="519"/>
      <c r="BE72" s="503"/>
      <c r="BF72" s="506"/>
      <c r="BG72" s="178"/>
      <c r="BH72" s="178"/>
      <c r="BI72" s="178"/>
      <c r="BJ72" s="178"/>
      <c r="BK72" s="178"/>
      <c r="BL72" s="178"/>
      <c r="BM72" s="178"/>
      <c r="BN72" s="178"/>
      <c r="BO72" s="178"/>
      <c r="BP72" s="178"/>
      <c r="BQ72" s="178"/>
      <c r="BR72" s="178"/>
      <c r="BS72" s="178"/>
      <c r="BT72" s="178"/>
      <c r="BU72" s="178"/>
      <c r="BV72" s="178"/>
      <c r="BW72" s="178"/>
      <c r="BX72" s="178"/>
      <c r="BY72" s="178"/>
      <c r="BZ72" s="178"/>
      <c r="CA72" s="178"/>
    </row>
    <row r="73" spans="1:79" x14ac:dyDescent="0.25">
      <c r="A73" s="175"/>
      <c r="B73" s="221"/>
      <c r="C73" s="433"/>
      <c r="D73" s="212" t="s">
        <v>27</v>
      </c>
      <c r="E73" s="230"/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2"/>
      <c r="AI73" s="233"/>
      <c r="AJ73" s="193"/>
      <c r="AK73" s="207"/>
      <c r="AL73" s="509"/>
      <c r="AM73" s="206">
        <f t="shared" si="122"/>
        <v>0</v>
      </c>
      <c r="AN73" s="208"/>
      <c r="AO73" s="208"/>
      <c r="AP73" s="208"/>
      <c r="AQ73" s="208"/>
      <c r="AR73" s="208"/>
      <c r="AS73" s="208"/>
      <c r="AT73" s="206">
        <f t="shared" ref="AT73" si="125">AM73*2</f>
        <v>0</v>
      </c>
      <c r="AU73" s="208">
        <f t="shared" ref="AU73" si="126">AM73*C71*2</f>
        <v>0</v>
      </c>
      <c r="AV73" s="511"/>
      <c r="AW73" s="514"/>
      <c r="AX73" s="516"/>
      <c r="AY73" s="519"/>
      <c r="AZ73" s="519"/>
      <c r="BA73" s="519"/>
      <c r="BB73" s="519"/>
      <c r="BC73" s="519"/>
      <c r="BD73" s="519"/>
      <c r="BE73" s="503"/>
      <c r="BF73" s="506"/>
      <c r="BG73" s="178"/>
      <c r="BH73" s="178"/>
      <c r="BI73" s="178"/>
      <c r="BJ73" s="178"/>
      <c r="BK73" s="178"/>
      <c r="BL73" s="178"/>
      <c r="BM73" s="178"/>
      <c r="BN73" s="178"/>
      <c r="BO73" s="178"/>
      <c r="BP73" s="178"/>
      <c r="BQ73" s="178"/>
      <c r="BR73" s="178"/>
      <c r="BS73" s="178"/>
      <c r="BT73" s="178"/>
      <c r="BU73" s="178"/>
      <c r="BV73" s="178"/>
      <c r="BW73" s="178"/>
      <c r="BX73" s="178"/>
      <c r="BY73" s="178"/>
      <c r="BZ73" s="178"/>
      <c r="CA73" s="178"/>
    </row>
    <row r="74" spans="1:79" ht="15.75" thickBot="1" x14ac:dyDescent="0.3">
      <c r="A74" s="176"/>
      <c r="B74" s="221"/>
      <c r="C74" s="434"/>
      <c r="D74" s="182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194" t="s">
        <v>28</v>
      </c>
      <c r="AK74" s="180">
        <f t="shared" ref="AK74" si="127">AK71+AK72</f>
        <v>28</v>
      </c>
      <c r="AL74" s="510"/>
      <c r="AM74" s="209"/>
      <c r="AN74" s="209"/>
      <c r="AO74" s="209"/>
      <c r="AP74" s="209"/>
      <c r="AQ74" s="180"/>
      <c r="AR74" s="209"/>
      <c r="AS74" s="209"/>
      <c r="AT74" s="209"/>
      <c r="AU74" s="209"/>
      <c r="AV74" s="512"/>
      <c r="AW74" s="515"/>
      <c r="AX74" s="517"/>
      <c r="AY74" s="520"/>
      <c r="AZ74" s="520"/>
      <c r="BA74" s="520"/>
      <c r="BB74" s="520"/>
      <c r="BC74" s="520"/>
      <c r="BD74" s="520"/>
      <c r="BE74" s="504"/>
      <c r="BF74" s="507"/>
      <c r="BG74" s="178"/>
      <c r="BH74" s="178"/>
      <c r="BI74" s="178"/>
      <c r="BJ74" s="178"/>
      <c r="BK74" s="178"/>
      <c r="BL74" s="178"/>
      <c r="BM74" s="178"/>
      <c r="BN74" s="178"/>
      <c r="BO74" s="178"/>
      <c r="BP74" s="178"/>
      <c r="BQ74" s="178"/>
      <c r="BR74" s="178"/>
      <c r="BS74" s="178"/>
      <c r="BT74" s="178"/>
      <c r="BU74" s="178"/>
      <c r="BV74" s="178"/>
      <c r="BW74" s="178"/>
      <c r="BX74" s="178"/>
      <c r="BY74" s="178"/>
      <c r="BZ74" s="178"/>
      <c r="CA74" s="178"/>
    </row>
    <row r="75" spans="1:79" ht="16.5" thickTop="1" thickBot="1" x14ac:dyDescent="0.3">
      <c r="A75" s="174" t="s">
        <v>111</v>
      </c>
      <c r="B75" s="276">
        <v>24000</v>
      </c>
      <c r="C75" s="432">
        <f t="shared" ref="C75" si="128">B75/225</f>
        <v>106.66666666666667</v>
      </c>
      <c r="D75" s="181" t="s">
        <v>25</v>
      </c>
      <c r="E75" s="60">
        <v>0</v>
      </c>
      <c r="F75" s="60">
        <v>0</v>
      </c>
      <c r="G75" s="60">
        <v>0</v>
      </c>
      <c r="H75" s="60">
        <v>0</v>
      </c>
      <c r="I75" s="60"/>
      <c r="J75" s="245"/>
      <c r="K75" s="245"/>
      <c r="L75" s="245"/>
      <c r="M75" s="245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179"/>
      <c r="AK75" s="179">
        <f t="shared" ref="AK75" si="129">COUNTIF(E75:AI75,"&gt;0")</f>
        <v>0</v>
      </c>
      <c r="AL75" s="508"/>
      <c r="AM75" s="205">
        <f t="shared" ref="AM75" si="130">SUM(E75:AI75)/7.5</f>
        <v>0</v>
      </c>
      <c r="AN75" s="205">
        <f t="shared" ref="AN75" si="131">COUNTIF(E75:AI75,"B")</f>
        <v>0</v>
      </c>
      <c r="AO75" s="205">
        <f t="shared" ref="AO75" si="132">COUNTIF(E75:AI75,"h")</f>
        <v>0</v>
      </c>
      <c r="AP75" s="205">
        <f t="shared" ref="AP75" si="133">COUNTIF(E75:AI75,"ik")</f>
        <v>0</v>
      </c>
      <c r="AQ75" s="205">
        <f t="shared" ref="AQ75" si="134">COUNTIF(E75:AI75,"İZ")</f>
        <v>0</v>
      </c>
      <c r="AR75" s="205">
        <f t="shared" ref="AR75" si="135">COUNTIF(E75:AI75,"R")</f>
        <v>0</v>
      </c>
      <c r="AS75" s="205">
        <f t="shared" ref="AS75" si="136">COUNTIF(E75:AI75,"0")</f>
        <v>4</v>
      </c>
      <c r="AT75" s="205">
        <f t="shared" ref="AT75" si="137">IF((AM75+AN75+AO75+AP75+AQ75)&gt;30,30,(AM75+AN75+AO75+AP75+AQ75))</f>
        <v>0</v>
      </c>
      <c r="AU75" s="205">
        <f t="shared" ref="AU75" si="138">(AT75)*C75*7.5</f>
        <v>0</v>
      </c>
      <c r="AV75" s="511">
        <f t="shared" ref="AV75" si="139">IF(B76="CEMRE",SUM(AU75:AU77),0)</f>
        <v>0</v>
      </c>
      <c r="AW75" s="513">
        <f t="shared" ref="AW75" si="140">IF(B76="SEFİNE",SUM(AU75:AU77),0)</f>
        <v>0</v>
      </c>
      <c r="AX75" s="516">
        <f t="shared" ref="AX75" si="141">IF(B76="TERSAN",SUM(AU75:AU77),0)</f>
        <v>0</v>
      </c>
      <c r="AY75" s="499"/>
      <c r="AZ75" s="518"/>
      <c r="BA75" s="518"/>
      <c r="BB75" s="518"/>
      <c r="BC75" s="518"/>
      <c r="BD75" s="518"/>
      <c r="BE75" s="502"/>
      <c r="BF75" s="505">
        <f t="shared" ref="BF75" si="142">(AV75+AW75+AX75)-(AY75+AZ75+BA75)-(BB75+BC75)+BE75-(BD75)</f>
        <v>0</v>
      </c>
      <c r="BG75" s="178"/>
      <c r="BH75" s="178"/>
      <c r="BI75" s="178"/>
      <c r="BJ75" s="178"/>
      <c r="BK75" s="178"/>
      <c r="BL75" s="178"/>
      <c r="BM75" s="178"/>
      <c r="BN75" s="178"/>
      <c r="BO75" s="178"/>
      <c r="BP75" s="178"/>
      <c r="BQ75" s="178"/>
      <c r="BR75" s="178"/>
      <c r="BS75" s="178"/>
      <c r="BT75" s="178"/>
      <c r="BU75" s="178"/>
      <c r="BV75" s="178"/>
      <c r="BW75" s="178"/>
      <c r="BX75" s="178"/>
      <c r="BY75" s="178"/>
      <c r="BZ75" s="178"/>
      <c r="CA75" s="178"/>
    </row>
    <row r="76" spans="1:79" ht="15.75" thickTop="1" x14ac:dyDescent="0.25">
      <c r="A76" s="175"/>
      <c r="B76" s="221" t="s">
        <v>133</v>
      </c>
      <c r="C76" s="433"/>
      <c r="D76" s="211" t="s">
        <v>26</v>
      </c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41"/>
      <c r="S76" s="241"/>
      <c r="T76" s="241"/>
      <c r="U76" s="241"/>
      <c r="V76" s="241"/>
      <c r="W76" s="241"/>
      <c r="X76" s="241"/>
      <c r="Y76" s="241"/>
      <c r="Z76" s="241"/>
      <c r="AA76" s="241"/>
      <c r="AB76" s="241"/>
      <c r="AC76" s="241"/>
      <c r="AD76" s="241"/>
      <c r="AE76" s="241"/>
      <c r="AF76" s="241"/>
      <c r="AG76" s="241"/>
      <c r="AH76" s="249"/>
      <c r="AI76" s="250"/>
      <c r="AJ76" s="192"/>
      <c r="AK76" s="179">
        <f t="shared" ref="AK76" si="143">COUNTIF(E76:AI76,"&gt;7")</f>
        <v>0</v>
      </c>
      <c r="AL76" s="509"/>
      <c r="AM76" s="206">
        <f t="shared" ref="AM76:AM77" si="144">SUM(E76:AI76)</f>
        <v>0</v>
      </c>
      <c r="AN76" s="206"/>
      <c r="AO76" s="206"/>
      <c r="AP76" s="206"/>
      <c r="AQ76" s="206"/>
      <c r="AR76" s="206"/>
      <c r="AS76" s="206"/>
      <c r="AT76" s="206">
        <f t="shared" ref="AT76" si="145">AM76*1.5</f>
        <v>0</v>
      </c>
      <c r="AU76" s="206">
        <f t="shared" ref="AU76" si="146">AM76*C75*1.5</f>
        <v>0</v>
      </c>
      <c r="AV76" s="511"/>
      <c r="AW76" s="514"/>
      <c r="AX76" s="516"/>
      <c r="AY76" s="500"/>
      <c r="AZ76" s="519"/>
      <c r="BA76" s="519"/>
      <c r="BB76" s="519"/>
      <c r="BC76" s="519"/>
      <c r="BD76" s="519"/>
      <c r="BE76" s="503"/>
      <c r="BF76" s="506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78"/>
      <c r="BU76" s="178"/>
      <c r="BV76" s="178"/>
      <c r="BW76" s="178"/>
      <c r="BX76" s="178"/>
      <c r="BY76" s="178"/>
      <c r="BZ76" s="178"/>
      <c r="CA76" s="178"/>
    </row>
    <row r="77" spans="1:79" x14ac:dyDescent="0.25">
      <c r="A77" s="175"/>
      <c r="B77" s="221"/>
      <c r="C77" s="433"/>
      <c r="D77" s="212" t="s">
        <v>27</v>
      </c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2"/>
      <c r="AI77" s="233"/>
      <c r="AJ77" s="193"/>
      <c r="AK77" s="207"/>
      <c r="AL77" s="509"/>
      <c r="AM77" s="206">
        <f t="shared" si="144"/>
        <v>0</v>
      </c>
      <c r="AN77" s="208"/>
      <c r="AO77" s="208"/>
      <c r="AP77" s="208"/>
      <c r="AQ77" s="208"/>
      <c r="AR77" s="208"/>
      <c r="AS77" s="208"/>
      <c r="AT77" s="206">
        <f t="shared" ref="AT77" si="147">AM77*2</f>
        <v>0</v>
      </c>
      <c r="AU77" s="208">
        <f t="shared" ref="AU77" si="148">AM77*C75*2</f>
        <v>0</v>
      </c>
      <c r="AV77" s="511"/>
      <c r="AW77" s="514"/>
      <c r="AX77" s="516"/>
      <c r="AY77" s="500"/>
      <c r="AZ77" s="519"/>
      <c r="BA77" s="519"/>
      <c r="BB77" s="519"/>
      <c r="BC77" s="519"/>
      <c r="BD77" s="519"/>
      <c r="BE77" s="503"/>
      <c r="BF77" s="506"/>
      <c r="BG77" s="178"/>
      <c r="BH77" s="178"/>
      <c r="BI77" s="178"/>
      <c r="BJ77" s="178"/>
      <c r="BK77" s="178"/>
      <c r="BL77" s="178"/>
      <c r="BM77" s="178"/>
      <c r="BN77" s="178"/>
      <c r="BO77" s="178"/>
      <c r="BP77" s="178"/>
      <c r="BQ77" s="178"/>
      <c r="BR77" s="178"/>
      <c r="BS77" s="178"/>
      <c r="BT77" s="178"/>
      <c r="BU77" s="178"/>
      <c r="BV77" s="178"/>
      <c r="BW77" s="178"/>
      <c r="BX77" s="178"/>
      <c r="BY77" s="178"/>
      <c r="BZ77" s="178"/>
      <c r="CA77" s="178"/>
    </row>
    <row r="78" spans="1:79" ht="15.75" thickBot="1" x14ac:dyDescent="0.3">
      <c r="A78" s="175"/>
      <c r="B78" s="221"/>
      <c r="C78" s="434"/>
      <c r="D78" s="182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194" t="s">
        <v>28</v>
      </c>
      <c r="AK78" s="180">
        <f t="shared" ref="AK78" si="149">AK75+AK76</f>
        <v>0</v>
      </c>
      <c r="AL78" s="510"/>
      <c r="AM78" s="209"/>
      <c r="AN78" s="209"/>
      <c r="AO78" s="209"/>
      <c r="AP78" s="209"/>
      <c r="AQ78" s="180"/>
      <c r="AR78" s="209"/>
      <c r="AS78" s="209"/>
      <c r="AT78" s="209"/>
      <c r="AU78" s="209"/>
      <c r="AV78" s="512"/>
      <c r="AW78" s="515"/>
      <c r="AX78" s="517"/>
      <c r="AY78" s="501"/>
      <c r="AZ78" s="520"/>
      <c r="BA78" s="520"/>
      <c r="BB78" s="520"/>
      <c r="BC78" s="520"/>
      <c r="BD78" s="520"/>
      <c r="BE78" s="504"/>
      <c r="BF78" s="507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78"/>
      <c r="BU78" s="178"/>
      <c r="BV78" s="178"/>
      <c r="BW78" s="178"/>
      <c r="BX78" s="178"/>
      <c r="BY78" s="178"/>
      <c r="BZ78" s="178"/>
      <c r="CA78" s="178"/>
    </row>
    <row r="79" spans="1:79" ht="16.5" thickTop="1" thickBot="1" x14ac:dyDescent="0.3">
      <c r="A79" s="263" t="s">
        <v>122</v>
      </c>
      <c r="B79" s="279">
        <v>39000</v>
      </c>
      <c r="C79" s="432">
        <f t="shared" ref="C79" si="150">B79/225</f>
        <v>173.33333333333334</v>
      </c>
      <c r="D79" s="181" t="s">
        <v>25</v>
      </c>
      <c r="E79" s="60">
        <v>7.5</v>
      </c>
      <c r="F79" s="60">
        <v>7.5</v>
      </c>
      <c r="G79" s="60" t="s">
        <v>61</v>
      </c>
      <c r="H79" s="60">
        <v>7.5</v>
      </c>
      <c r="I79" s="60">
        <v>7.5</v>
      </c>
      <c r="J79" s="245">
        <v>7.5</v>
      </c>
      <c r="K79" s="245">
        <v>7.5</v>
      </c>
      <c r="L79" s="245">
        <v>7.5</v>
      </c>
      <c r="M79" s="245">
        <v>7.5</v>
      </c>
      <c r="N79" s="101" t="s">
        <v>61</v>
      </c>
      <c r="O79" s="101">
        <v>7.5</v>
      </c>
      <c r="P79" s="101">
        <v>7.5</v>
      </c>
      <c r="Q79" s="101">
        <v>7.5</v>
      </c>
      <c r="R79" s="101">
        <v>7.5</v>
      </c>
      <c r="S79" s="101">
        <v>7.5</v>
      </c>
      <c r="T79" s="101">
        <v>7.5</v>
      </c>
      <c r="U79" s="101" t="s">
        <v>61</v>
      </c>
      <c r="V79" s="101">
        <v>7.5</v>
      </c>
      <c r="W79" s="101">
        <v>7.5</v>
      </c>
      <c r="X79" s="60">
        <v>7.5</v>
      </c>
      <c r="Y79" s="60">
        <v>7.5</v>
      </c>
      <c r="Z79" s="60">
        <v>7.5</v>
      </c>
      <c r="AA79" s="60">
        <v>7.5</v>
      </c>
      <c r="AB79" s="60" t="s">
        <v>61</v>
      </c>
      <c r="AC79" s="245">
        <v>0</v>
      </c>
      <c r="AD79" s="101">
        <v>7.5</v>
      </c>
      <c r="AE79" s="60">
        <v>7.5</v>
      </c>
      <c r="AF79" s="101">
        <v>7.5</v>
      </c>
      <c r="AG79" s="245">
        <v>7.5</v>
      </c>
      <c r="AH79" s="245">
        <v>7.5</v>
      </c>
      <c r="AI79" s="60" t="s">
        <v>61</v>
      </c>
      <c r="AJ79" s="179"/>
      <c r="AK79" s="179">
        <f t="shared" ref="AK79" si="151">COUNTIF(E79:AI79,"&gt;0")</f>
        <v>25</v>
      </c>
      <c r="AL79" s="508"/>
      <c r="AM79" s="205">
        <f t="shared" ref="AM79" si="152">SUM(E79:AI79)/7.5</f>
        <v>25</v>
      </c>
      <c r="AN79" s="205">
        <f t="shared" ref="AN79" si="153">COUNTIF(E79:AI79,"B")</f>
        <v>0</v>
      </c>
      <c r="AO79" s="205">
        <f t="shared" ref="AO79" si="154">COUNTIF(E79:AI79,"h")</f>
        <v>5</v>
      </c>
      <c r="AP79" s="205">
        <f t="shared" ref="AP79" si="155">COUNTIF(E79:AI79,"ik")</f>
        <v>0</v>
      </c>
      <c r="AQ79" s="205">
        <f t="shared" ref="AQ79" si="156">COUNTIF(E79:AI79,"İZ")</f>
        <v>0</v>
      </c>
      <c r="AR79" s="205">
        <f t="shared" ref="AR79" si="157">COUNTIF(E79:AI79,"R")</f>
        <v>0</v>
      </c>
      <c r="AS79" s="205">
        <f t="shared" ref="AS79" si="158">COUNTIF(E79:AI79,"0")</f>
        <v>1</v>
      </c>
      <c r="AT79" s="205">
        <f t="shared" ref="AT79" si="159">IF((AM79+AN79+AO79+AP79+AQ79)&gt;30,30,(AM79+AN79+AO79+AP79+AQ79))</f>
        <v>30</v>
      </c>
      <c r="AU79" s="205">
        <f t="shared" ref="AU79" si="160">(AT79)*C79*7.5</f>
        <v>39000</v>
      </c>
      <c r="AV79" s="511">
        <f t="shared" ref="AV79" si="161">IF(B80="CEMRE",SUM(AU79:AU81),0)</f>
        <v>39000</v>
      </c>
      <c r="AW79" s="513">
        <f t="shared" ref="AW79" si="162">IF(B80="SEFİNE",SUM(AU79:AU81),0)</f>
        <v>0</v>
      </c>
      <c r="AX79" s="516">
        <f t="shared" ref="AX79" si="163">IF(B80="TERSAN",SUM(AU79:AU81),0)</f>
        <v>0</v>
      </c>
      <c r="AY79" s="499">
        <v>18000</v>
      </c>
      <c r="AZ79" s="518"/>
      <c r="BA79" s="518"/>
      <c r="BB79" s="518"/>
      <c r="BC79" s="518"/>
      <c r="BD79" s="518">
        <v>21000</v>
      </c>
      <c r="BE79" s="502"/>
      <c r="BF79" s="505">
        <f t="shared" ref="BF79" si="164">(AV79+AW79+AX79)-(AY79+AZ79+BA79)-(BB79+BC79)+BE79-(BD79)</f>
        <v>0</v>
      </c>
      <c r="BG79" s="178"/>
      <c r="BH79" s="178"/>
      <c r="BI79" s="178"/>
      <c r="BJ79" s="178"/>
      <c r="BK79" s="178"/>
      <c r="BL79" s="178"/>
      <c r="BM79" s="178"/>
      <c r="BN79" s="178"/>
      <c r="BO79" s="178"/>
      <c r="BP79" s="178"/>
      <c r="BQ79" s="178"/>
      <c r="BR79" s="178"/>
      <c r="BS79" s="178"/>
      <c r="BT79" s="178"/>
      <c r="BU79" s="178"/>
      <c r="BV79" s="178"/>
      <c r="BW79" s="178"/>
      <c r="BX79" s="178"/>
      <c r="BY79" s="178"/>
      <c r="BZ79" s="178"/>
      <c r="CA79" s="178"/>
    </row>
    <row r="80" spans="1:79" ht="15.75" thickTop="1" x14ac:dyDescent="0.25">
      <c r="A80" s="175"/>
      <c r="B80" s="221" t="s">
        <v>133</v>
      </c>
      <c r="C80" s="433"/>
      <c r="D80" s="211" t="s">
        <v>26</v>
      </c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8"/>
      <c r="AI80" s="229"/>
      <c r="AJ80" s="192"/>
      <c r="AK80" s="179">
        <f t="shared" ref="AK80" si="165">COUNTIF(E80:AI80,"&gt;7")</f>
        <v>0</v>
      </c>
      <c r="AL80" s="509"/>
      <c r="AM80" s="206">
        <f t="shared" ref="AM80:AM81" si="166">SUM(E80:AI80)</f>
        <v>0</v>
      </c>
      <c r="AN80" s="206"/>
      <c r="AO80" s="206"/>
      <c r="AP80" s="206"/>
      <c r="AQ80" s="206"/>
      <c r="AR80" s="206"/>
      <c r="AS80" s="206"/>
      <c r="AT80" s="206">
        <f t="shared" ref="AT80" si="167">AM80*1.5</f>
        <v>0</v>
      </c>
      <c r="AU80" s="206">
        <f t="shared" ref="AU80" si="168">AM80*C79*1.5</f>
        <v>0</v>
      </c>
      <c r="AV80" s="511"/>
      <c r="AW80" s="514"/>
      <c r="AX80" s="516"/>
      <c r="AY80" s="500"/>
      <c r="AZ80" s="519"/>
      <c r="BA80" s="519"/>
      <c r="BB80" s="519"/>
      <c r="BC80" s="519"/>
      <c r="BD80" s="519"/>
      <c r="BE80" s="503"/>
      <c r="BF80" s="506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178"/>
      <c r="BS80" s="178"/>
      <c r="BT80" s="178"/>
      <c r="BU80" s="178"/>
      <c r="BV80" s="178"/>
      <c r="BW80" s="178"/>
      <c r="BX80" s="178"/>
      <c r="BY80" s="178"/>
      <c r="BZ80" s="178"/>
      <c r="CA80" s="178"/>
    </row>
    <row r="81" spans="1:79" x14ac:dyDescent="0.25">
      <c r="A81" s="175"/>
      <c r="B81" s="221"/>
      <c r="C81" s="433"/>
      <c r="D81" s="212" t="s">
        <v>27</v>
      </c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30"/>
      <c r="S81" s="230"/>
      <c r="T81" s="230"/>
      <c r="U81" s="230"/>
      <c r="V81" s="230"/>
      <c r="W81" s="230"/>
      <c r="X81" s="230"/>
      <c r="Y81" s="230"/>
      <c r="Z81" s="230"/>
      <c r="AA81" s="230"/>
      <c r="AB81" s="230"/>
      <c r="AC81" s="230"/>
      <c r="AD81" s="230"/>
      <c r="AE81" s="230"/>
      <c r="AF81" s="230"/>
      <c r="AG81" s="230"/>
      <c r="AH81" s="232"/>
      <c r="AI81" s="233"/>
      <c r="AJ81" s="193"/>
      <c r="AK81" s="207"/>
      <c r="AL81" s="509"/>
      <c r="AM81" s="206">
        <f t="shared" si="166"/>
        <v>0</v>
      </c>
      <c r="AN81" s="208"/>
      <c r="AO81" s="208"/>
      <c r="AP81" s="208"/>
      <c r="AQ81" s="208"/>
      <c r="AR81" s="208"/>
      <c r="AS81" s="208"/>
      <c r="AT81" s="206">
        <f t="shared" ref="AT81" si="169">AM81*2</f>
        <v>0</v>
      </c>
      <c r="AU81" s="208">
        <f t="shared" ref="AU81" si="170">AM81*C79*2</f>
        <v>0</v>
      </c>
      <c r="AV81" s="511"/>
      <c r="AW81" s="514"/>
      <c r="AX81" s="516"/>
      <c r="AY81" s="500"/>
      <c r="AZ81" s="519"/>
      <c r="BA81" s="519"/>
      <c r="BB81" s="519"/>
      <c r="BC81" s="519"/>
      <c r="BD81" s="519"/>
      <c r="BE81" s="503"/>
      <c r="BF81" s="506"/>
      <c r="BG81" s="178"/>
      <c r="BH81" s="178"/>
      <c r="BI81" s="178"/>
      <c r="BJ81" s="178"/>
      <c r="BK81" s="178"/>
      <c r="BL81" s="178"/>
      <c r="BM81" s="178"/>
      <c r="BN81" s="178"/>
      <c r="BO81" s="178"/>
      <c r="BP81" s="178"/>
      <c r="BQ81" s="178"/>
      <c r="BR81" s="178"/>
      <c r="BS81" s="178"/>
      <c r="BT81" s="178"/>
      <c r="BU81" s="178"/>
      <c r="BV81" s="178"/>
      <c r="BW81" s="178"/>
      <c r="BX81" s="178"/>
      <c r="BY81" s="178"/>
      <c r="BZ81" s="178"/>
      <c r="CA81" s="178"/>
    </row>
    <row r="82" spans="1:79" ht="15.75" thickBot="1" x14ac:dyDescent="0.3">
      <c r="A82" s="176"/>
      <c r="B82" s="277"/>
      <c r="C82" s="434"/>
      <c r="D82" s="182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194" t="s">
        <v>28</v>
      </c>
      <c r="AK82" s="180">
        <f t="shared" ref="AK82" si="171">AK79+AK80</f>
        <v>25</v>
      </c>
      <c r="AL82" s="510"/>
      <c r="AM82" s="209"/>
      <c r="AN82" s="209"/>
      <c r="AO82" s="209"/>
      <c r="AP82" s="209"/>
      <c r="AQ82" s="180"/>
      <c r="AR82" s="209"/>
      <c r="AS82" s="209"/>
      <c r="AT82" s="209"/>
      <c r="AU82" s="209"/>
      <c r="AV82" s="512"/>
      <c r="AW82" s="515"/>
      <c r="AX82" s="517"/>
      <c r="AY82" s="501"/>
      <c r="AZ82" s="520"/>
      <c r="BA82" s="520"/>
      <c r="BB82" s="520"/>
      <c r="BC82" s="520"/>
      <c r="BD82" s="520"/>
      <c r="BE82" s="504"/>
      <c r="BF82" s="507"/>
      <c r="BG82" s="178"/>
      <c r="BH82" s="178"/>
      <c r="BI82" s="178"/>
      <c r="BJ82" s="178"/>
      <c r="BK82" s="178"/>
      <c r="BL82" s="178"/>
      <c r="BM82" s="178"/>
      <c r="BN82" s="178"/>
      <c r="BO82" s="178"/>
      <c r="BP82" s="178"/>
      <c r="BQ82" s="178"/>
      <c r="BR82" s="178"/>
      <c r="BS82" s="178"/>
      <c r="BT82" s="178"/>
      <c r="BU82" s="178"/>
      <c r="BV82" s="178"/>
      <c r="BW82" s="178"/>
      <c r="BX82" s="178"/>
      <c r="BY82" s="178"/>
      <c r="BZ82" s="178"/>
      <c r="CA82" s="178"/>
    </row>
    <row r="83" spans="1:79" ht="16.5" thickTop="1" thickBot="1" x14ac:dyDescent="0.3">
      <c r="A83" s="174" t="s">
        <v>130</v>
      </c>
      <c r="B83" s="221">
        <v>25000</v>
      </c>
      <c r="C83" s="432">
        <f t="shared" ref="C83" si="172">B83/225</f>
        <v>111.11111111111111</v>
      </c>
      <c r="D83" s="181" t="s">
        <v>25</v>
      </c>
      <c r="E83" s="101">
        <v>7.5</v>
      </c>
      <c r="F83" s="101">
        <v>0</v>
      </c>
      <c r="G83" s="101">
        <v>0</v>
      </c>
      <c r="H83" s="101">
        <v>7.5</v>
      </c>
      <c r="I83" s="101">
        <v>7.5</v>
      </c>
      <c r="J83" s="101">
        <v>7.5</v>
      </c>
      <c r="K83" s="101">
        <v>7.5</v>
      </c>
      <c r="L83" s="101">
        <v>7.5</v>
      </c>
      <c r="M83" s="101">
        <v>7.5</v>
      </c>
      <c r="N83" s="101" t="s">
        <v>61</v>
      </c>
      <c r="O83" s="101">
        <v>7.5</v>
      </c>
      <c r="P83" s="101">
        <v>7.5</v>
      </c>
      <c r="Q83" s="101">
        <v>0</v>
      </c>
      <c r="R83" s="101">
        <v>7.5</v>
      </c>
      <c r="S83" s="101">
        <v>7.5</v>
      </c>
      <c r="T83" s="101">
        <v>7.5</v>
      </c>
      <c r="U83" s="101">
        <v>0</v>
      </c>
      <c r="V83" s="101">
        <v>7.5</v>
      </c>
      <c r="W83" s="101">
        <v>0</v>
      </c>
      <c r="X83" s="101">
        <v>7.5</v>
      </c>
      <c r="Y83" s="101">
        <v>7.5</v>
      </c>
      <c r="Z83" s="101">
        <v>7.5</v>
      </c>
      <c r="AA83" s="101">
        <v>7.5</v>
      </c>
      <c r="AB83" s="101">
        <v>0</v>
      </c>
      <c r="AC83" s="101">
        <v>5</v>
      </c>
      <c r="AD83" s="101">
        <v>0</v>
      </c>
      <c r="AE83" s="101">
        <v>7.5</v>
      </c>
      <c r="AF83" s="101">
        <v>7.5</v>
      </c>
      <c r="AG83" s="101">
        <v>0</v>
      </c>
      <c r="AH83" s="101"/>
      <c r="AI83" s="101"/>
      <c r="AJ83" s="179"/>
      <c r="AK83" s="179">
        <f>COUNTIF(E83:AI83,"&gt;0")</f>
        <v>20</v>
      </c>
      <c r="AL83" s="576"/>
      <c r="AM83" s="205">
        <f>SUM(E83:AI83)/7.5</f>
        <v>19.666666666666668</v>
      </c>
      <c r="AN83" s="205">
        <f>COUNTIF(E83:AI83,"B")</f>
        <v>0</v>
      </c>
      <c r="AO83" s="205">
        <f>COUNTIF(E83:AI83,"h")</f>
        <v>1</v>
      </c>
      <c r="AP83" s="205">
        <f>COUNTIF(E83:AI83,"ik")</f>
        <v>0</v>
      </c>
      <c r="AQ83" s="205">
        <f>COUNTIF(E83:AI83,"İZ")</f>
        <v>0</v>
      </c>
      <c r="AR83" s="205">
        <f>COUNTIF(E83:AI83,"R")</f>
        <v>0</v>
      </c>
      <c r="AS83" s="205">
        <f>COUNTIF(E83:AI83,"0")</f>
        <v>8</v>
      </c>
      <c r="AT83" s="205">
        <f>IF((AM83+AN83+AO83+AP83+AQ83)&gt;30,30,(AM83+AN83+AO83+AP83+AQ83))</f>
        <v>20.666666666666668</v>
      </c>
      <c r="AU83" s="205">
        <f>(AT83)*C83*7.5</f>
        <v>17222.222222222223</v>
      </c>
      <c r="AV83" s="511">
        <f t="shared" ref="AV83" si="173">IF(B84="CEMRE",SUM(AU83:AU85),0)</f>
        <v>17222.222222222223</v>
      </c>
      <c r="AW83" s="513">
        <f t="shared" ref="AW83" si="174">IF(B84="SEFİNE",SUM(AU83:AU85),0)</f>
        <v>0</v>
      </c>
      <c r="AX83" s="516">
        <f t="shared" ref="AX83" si="175">IF(B84="TERSAN",SUM(AU83:AU85),0)</f>
        <v>0</v>
      </c>
      <c r="AY83" s="499">
        <v>12735</v>
      </c>
      <c r="AZ83" s="518"/>
      <c r="BA83" s="518"/>
      <c r="BB83" s="518">
        <v>465</v>
      </c>
      <c r="BC83" s="518"/>
      <c r="BD83" s="518">
        <v>4022</v>
      </c>
      <c r="BE83" s="502"/>
      <c r="BF83" s="505">
        <f t="shared" ref="BF83" si="176">(AV83+AW83+AX83)-(AY83+AZ83+BA83)-(BB83+BC83)+BE83-(BD83)</f>
        <v>0.22222222222262644</v>
      </c>
      <c r="BG83" s="178"/>
      <c r="BH83" s="178"/>
      <c r="BI83" s="178"/>
      <c r="BJ83" s="178"/>
      <c r="BK83" s="178"/>
      <c r="BL83" s="178"/>
      <c r="BM83" s="178"/>
      <c r="BN83" s="178"/>
      <c r="BO83" s="178"/>
      <c r="BP83" s="178"/>
      <c r="BQ83" s="178"/>
      <c r="BR83" s="178"/>
      <c r="BS83" s="178"/>
      <c r="BT83" s="178"/>
      <c r="BU83" s="178"/>
      <c r="BV83" s="178"/>
      <c r="BW83" s="178"/>
      <c r="BX83" s="178"/>
      <c r="BY83" s="178"/>
      <c r="BZ83" s="178"/>
      <c r="CA83" s="178"/>
    </row>
    <row r="84" spans="1:79" ht="15.75" thickTop="1" x14ac:dyDescent="0.25">
      <c r="A84" s="175"/>
      <c r="B84" s="221" t="s">
        <v>133</v>
      </c>
      <c r="C84" s="433"/>
      <c r="D84" s="211" t="s">
        <v>26</v>
      </c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8"/>
      <c r="AI84" s="229"/>
      <c r="AJ84" s="192"/>
      <c r="AK84" s="179">
        <f>COUNTIF(E84:AI84,"&gt;7")</f>
        <v>0</v>
      </c>
      <c r="AL84" s="577"/>
      <c r="AM84" s="206">
        <f>SUM(E84:AI84)</f>
        <v>0</v>
      </c>
      <c r="AN84" s="206"/>
      <c r="AO84" s="206"/>
      <c r="AP84" s="206"/>
      <c r="AQ84" s="206"/>
      <c r="AR84" s="206"/>
      <c r="AS84" s="206"/>
      <c r="AT84" s="206">
        <f>AM84*1.5</f>
        <v>0</v>
      </c>
      <c r="AU84" s="206">
        <f>AM84*C83*1.5</f>
        <v>0</v>
      </c>
      <c r="AV84" s="511"/>
      <c r="AW84" s="514"/>
      <c r="AX84" s="516"/>
      <c r="AY84" s="500"/>
      <c r="AZ84" s="519"/>
      <c r="BA84" s="519"/>
      <c r="BB84" s="519"/>
      <c r="BC84" s="519"/>
      <c r="BD84" s="519"/>
      <c r="BE84" s="503"/>
      <c r="BF84" s="506"/>
      <c r="BG84" s="178"/>
      <c r="BH84" s="178"/>
      <c r="BI84" s="178"/>
      <c r="BJ84" s="178"/>
      <c r="BK84" s="178"/>
      <c r="BL84" s="178"/>
      <c r="BM84" s="178"/>
      <c r="BN84" s="178"/>
      <c r="BO84" s="178"/>
      <c r="BP84" s="178"/>
      <c r="BQ84" s="178"/>
      <c r="BR84" s="178"/>
      <c r="BS84" s="178"/>
      <c r="BT84" s="178"/>
      <c r="BU84" s="178"/>
      <c r="BV84" s="178"/>
      <c r="BW84" s="178"/>
      <c r="BX84" s="178"/>
      <c r="BY84" s="178"/>
      <c r="BZ84" s="178"/>
      <c r="CA84" s="178"/>
    </row>
    <row r="85" spans="1:79" x14ac:dyDescent="0.25">
      <c r="A85" s="175"/>
      <c r="B85" s="221"/>
      <c r="C85" s="433"/>
      <c r="D85" s="212" t="s">
        <v>27</v>
      </c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2"/>
      <c r="AI85" s="233"/>
      <c r="AJ85" s="193"/>
      <c r="AK85" s="207"/>
      <c r="AL85" s="577"/>
      <c r="AM85" s="206">
        <f>SUM(E85:AI85)</f>
        <v>0</v>
      </c>
      <c r="AN85" s="208"/>
      <c r="AO85" s="208"/>
      <c r="AP85" s="208"/>
      <c r="AQ85" s="208"/>
      <c r="AR85" s="208"/>
      <c r="AS85" s="208"/>
      <c r="AT85" s="206">
        <f>AM85*2</f>
        <v>0</v>
      </c>
      <c r="AU85" s="208">
        <f>AM85*C83*2</f>
        <v>0</v>
      </c>
      <c r="AV85" s="511"/>
      <c r="AW85" s="514"/>
      <c r="AX85" s="516"/>
      <c r="AY85" s="500"/>
      <c r="AZ85" s="519"/>
      <c r="BA85" s="519"/>
      <c r="BB85" s="519"/>
      <c r="BC85" s="519"/>
      <c r="BD85" s="519"/>
      <c r="BE85" s="503"/>
      <c r="BF85" s="506"/>
      <c r="BG85" s="178"/>
      <c r="BH85" s="178"/>
      <c r="BI85" s="178"/>
      <c r="BJ85" s="178"/>
      <c r="BK85" s="178"/>
      <c r="BL85" s="178"/>
      <c r="BM85" s="178"/>
      <c r="BN85" s="178"/>
      <c r="BO85" s="178"/>
      <c r="BP85" s="178"/>
      <c r="BQ85" s="178"/>
      <c r="BR85" s="178"/>
      <c r="BS85" s="178"/>
      <c r="BT85" s="178"/>
      <c r="BU85" s="178"/>
      <c r="BV85" s="178"/>
      <c r="BW85" s="178"/>
      <c r="BX85" s="178"/>
      <c r="BY85" s="178"/>
      <c r="BZ85" s="178"/>
      <c r="CA85" s="178"/>
    </row>
    <row r="86" spans="1:79" ht="15.75" thickBot="1" x14ac:dyDescent="0.3">
      <c r="A86" s="176"/>
      <c r="B86" s="277"/>
      <c r="C86" s="434"/>
      <c r="D86" s="182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194" t="s">
        <v>28</v>
      </c>
      <c r="AK86" s="180">
        <f>AK83+AK84</f>
        <v>20</v>
      </c>
      <c r="AL86" s="578"/>
      <c r="AM86" s="209"/>
      <c r="AN86" s="209"/>
      <c r="AO86" s="209"/>
      <c r="AP86" s="209"/>
      <c r="AQ86" s="180"/>
      <c r="AR86" s="209"/>
      <c r="AS86" s="209"/>
      <c r="AT86" s="209"/>
      <c r="AU86" s="209"/>
      <c r="AV86" s="512"/>
      <c r="AW86" s="515"/>
      <c r="AX86" s="517"/>
      <c r="AY86" s="501"/>
      <c r="AZ86" s="520"/>
      <c r="BA86" s="520"/>
      <c r="BB86" s="520"/>
      <c r="BC86" s="520"/>
      <c r="BD86" s="520"/>
      <c r="BE86" s="504"/>
      <c r="BF86" s="507"/>
      <c r="BG86" s="178"/>
      <c r="BH86" s="178"/>
      <c r="BI86" s="178"/>
      <c r="BJ86" s="178"/>
      <c r="BK86" s="178"/>
      <c r="BL86" s="178"/>
      <c r="BM86" s="178"/>
      <c r="BN86" s="178"/>
      <c r="BO86" s="178"/>
      <c r="BP86" s="178"/>
      <c r="BQ86" s="178"/>
      <c r="BR86" s="178"/>
      <c r="BS86" s="178"/>
      <c r="BT86" s="178"/>
      <c r="BU86" s="178"/>
      <c r="BV86" s="178"/>
      <c r="BW86" s="178"/>
      <c r="BX86" s="178"/>
      <c r="BY86" s="178"/>
      <c r="BZ86" s="178"/>
      <c r="CA86" s="178"/>
    </row>
    <row r="87" spans="1:79" ht="16.5" thickTop="1" thickBot="1" x14ac:dyDescent="0.3">
      <c r="A87" s="174" t="s">
        <v>30</v>
      </c>
      <c r="B87" s="221">
        <v>60000</v>
      </c>
      <c r="C87" s="432">
        <f t="shared" ref="C87" si="177">B87/225</f>
        <v>266.66666666666669</v>
      </c>
      <c r="D87" s="181" t="s">
        <v>25</v>
      </c>
      <c r="E87" s="60">
        <v>7.5</v>
      </c>
      <c r="F87" s="60">
        <v>7.5</v>
      </c>
      <c r="G87" s="60" t="s">
        <v>61</v>
      </c>
      <c r="H87" s="60">
        <v>7.5</v>
      </c>
      <c r="I87" s="60">
        <v>7.5</v>
      </c>
      <c r="J87" s="60">
        <v>7.5</v>
      </c>
      <c r="K87" s="60">
        <v>7.5</v>
      </c>
      <c r="L87" s="60">
        <v>7.5</v>
      </c>
      <c r="M87" s="60">
        <v>7.5</v>
      </c>
      <c r="N87" s="60" t="s">
        <v>61</v>
      </c>
      <c r="O87" s="60">
        <v>7.5</v>
      </c>
      <c r="P87" s="60">
        <v>7.5</v>
      </c>
      <c r="Q87" s="60">
        <v>7.5</v>
      </c>
      <c r="R87" s="60">
        <v>7.5</v>
      </c>
      <c r="S87" s="60">
        <v>7.5</v>
      </c>
      <c r="T87" s="60">
        <v>7.5</v>
      </c>
      <c r="U87" s="60" t="s">
        <v>61</v>
      </c>
      <c r="V87" s="60">
        <v>7.5</v>
      </c>
      <c r="W87" s="60">
        <v>7.5</v>
      </c>
      <c r="X87" s="60">
        <v>7.5</v>
      </c>
      <c r="Y87" s="60">
        <v>7.5</v>
      </c>
      <c r="Z87" s="60">
        <v>7.5</v>
      </c>
      <c r="AA87" s="60">
        <v>7.5</v>
      </c>
      <c r="AB87" s="60" t="s">
        <v>61</v>
      </c>
      <c r="AC87" s="60">
        <v>7.5</v>
      </c>
      <c r="AD87" s="60">
        <v>7.5</v>
      </c>
      <c r="AE87" s="60">
        <v>7.5</v>
      </c>
      <c r="AF87" s="60">
        <v>7.5</v>
      </c>
      <c r="AG87" s="60">
        <v>7.5</v>
      </c>
      <c r="AH87" s="60">
        <v>7.5</v>
      </c>
      <c r="AI87" s="60" t="s">
        <v>61</v>
      </c>
      <c r="AJ87" s="179"/>
      <c r="AK87" s="179">
        <f>COUNTIF(E87:AI87,"&gt;0")</f>
        <v>26</v>
      </c>
      <c r="AL87" s="508"/>
      <c r="AM87" s="205">
        <f>SUM(E87:AI87)/7.5</f>
        <v>26</v>
      </c>
      <c r="AN87" s="205">
        <f>COUNTIF(E87:AI87,"B")</f>
        <v>0</v>
      </c>
      <c r="AO87" s="205">
        <f>COUNTIF(E87:AI87,"h")</f>
        <v>5</v>
      </c>
      <c r="AP87" s="205">
        <f>COUNTIF(E87:AI87,"ik")</f>
        <v>0</v>
      </c>
      <c r="AQ87" s="205">
        <f>COUNTIF(E87:AI87,"İZ")</f>
        <v>0</v>
      </c>
      <c r="AR87" s="205">
        <f>COUNTIF(E87:AI87,"R")</f>
        <v>0</v>
      </c>
      <c r="AS87" s="205">
        <f>COUNTIF(E87:AI87,"0")</f>
        <v>0</v>
      </c>
      <c r="AT87" s="205">
        <f>IF((AM87+AN87+AO87+AP87+AQ87)&gt;30,30,(AM87+AN87+AO87+AP87+AQ87))</f>
        <v>30</v>
      </c>
      <c r="AU87" s="205">
        <f>(AT87)*C87*7.5</f>
        <v>60000.000000000007</v>
      </c>
      <c r="AV87" s="511">
        <f t="shared" ref="AV87" si="178">IF(B88="CEMRE",SUM(AU87:AU89),0)</f>
        <v>0</v>
      </c>
      <c r="AW87" s="513">
        <f t="shared" ref="AW87" si="179">IF(B88="SEFİNE",SUM(AU87:AU89),0)</f>
        <v>60000.000000000007</v>
      </c>
      <c r="AX87" s="516">
        <f t="shared" ref="AX87" si="180">IF(B88="TERSAN",SUM(AU87:AU89),0)</f>
        <v>0</v>
      </c>
      <c r="AY87" s="499"/>
      <c r="AZ87" s="518">
        <v>18000</v>
      </c>
      <c r="BA87" s="518">
        <v>4200</v>
      </c>
      <c r="BB87" s="518"/>
      <c r="BC87" s="518"/>
      <c r="BD87" s="518">
        <v>37800</v>
      </c>
      <c r="BE87" s="502"/>
      <c r="BF87" s="505">
        <f t="shared" ref="BF87" si="181">(AV87+AW87+AX87)-(AY87+AZ87+BA87)-(BB87+BC87)+BE87-(BD87)</f>
        <v>0</v>
      </c>
      <c r="BG87" s="178"/>
      <c r="BH87" s="178"/>
      <c r="BI87" s="178"/>
      <c r="BJ87" s="178"/>
      <c r="BK87" s="178"/>
      <c r="BL87" s="178"/>
      <c r="BM87" s="178"/>
      <c r="BN87" s="178"/>
      <c r="BO87" s="178"/>
      <c r="BP87" s="178"/>
      <c r="BQ87" s="178"/>
      <c r="BR87" s="178"/>
      <c r="BS87" s="178"/>
      <c r="BT87" s="178"/>
      <c r="BU87" s="178"/>
      <c r="BV87" s="178"/>
      <c r="BW87" s="178"/>
      <c r="BX87" s="178"/>
      <c r="BY87" s="178"/>
      <c r="BZ87" s="178"/>
      <c r="CA87" s="178"/>
    </row>
    <row r="88" spans="1:79" ht="15.75" thickTop="1" x14ac:dyDescent="0.25">
      <c r="A88" s="175"/>
      <c r="B88" s="221" t="s">
        <v>134</v>
      </c>
      <c r="C88" s="433"/>
      <c r="D88" s="211" t="s">
        <v>26</v>
      </c>
      <c r="E88" s="227"/>
      <c r="F88" s="227"/>
      <c r="G88" s="227"/>
      <c r="H88" s="227"/>
      <c r="I88" s="227"/>
      <c r="J88" s="227"/>
      <c r="K88" s="227"/>
      <c r="L88" s="227"/>
      <c r="M88" s="227"/>
      <c r="N88" s="227"/>
      <c r="O88" s="227"/>
      <c r="P88" s="227"/>
      <c r="Q88" s="227"/>
      <c r="R88" s="227"/>
      <c r="S88" s="227"/>
      <c r="T88" s="227"/>
      <c r="U88" s="227"/>
      <c r="V88" s="227"/>
      <c r="W88" s="227"/>
      <c r="X88" s="227"/>
      <c r="Y88" s="227"/>
      <c r="Z88" s="227"/>
      <c r="AA88" s="227"/>
      <c r="AB88" s="227"/>
      <c r="AC88" s="227"/>
      <c r="AD88" s="227"/>
      <c r="AE88" s="227"/>
      <c r="AF88" s="227"/>
      <c r="AG88" s="227"/>
      <c r="AH88" s="228"/>
      <c r="AI88" s="229"/>
      <c r="AJ88" s="192"/>
      <c r="AK88" s="179">
        <f>COUNTIF(E88:AI88,"&gt;7")</f>
        <v>0</v>
      </c>
      <c r="AL88" s="509"/>
      <c r="AM88" s="206">
        <f>SUM(E88:AI88)</f>
        <v>0</v>
      </c>
      <c r="AN88" s="206"/>
      <c r="AO88" s="206"/>
      <c r="AP88" s="206"/>
      <c r="AQ88" s="206"/>
      <c r="AR88" s="206"/>
      <c r="AS88" s="206"/>
      <c r="AT88" s="206">
        <f>AM88*1.5</f>
        <v>0</v>
      </c>
      <c r="AU88" s="206">
        <f>AM88*C87*1.5</f>
        <v>0</v>
      </c>
      <c r="AV88" s="511"/>
      <c r="AW88" s="514"/>
      <c r="AX88" s="516"/>
      <c r="AY88" s="500"/>
      <c r="AZ88" s="519"/>
      <c r="BA88" s="519"/>
      <c r="BB88" s="519"/>
      <c r="BC88" s="519"/>
      <c r="BD88" s="519"/>
      <c r="BE88" s="503"/>
      <c r="BF88" s="506"/>
      <c r="BG88" s="178"/>
      <c r="BH88" s="178"/>
      <c r="BI88" s="178"/>
      <c r="BJ88" s="178"/>
      <c r="BK88" s="178"/>
      <c r="BL88" s="178"/>
      <c r="BM88" s="178"/>
      <c r="BN88" s="178"/>
      <c r="BO88" s="178"/>
      <c r="BP88" s="178"/>
      <c r="BQ88" s="178"/>
      <c r="BR88" s="178"/>
      <c r="BS88" s="178"/>
      <c r="BT88" s="178"/>
      <c r="BU88" s="178"/>
      <c r="BV88" s="178"/>
      <c r="BW88" s="178"/>
      <c r="BX88" s="178"/>
      <c r="BY88" s="178"/>
      <c r="BZ88" s="178"/>
      <c r="CA88" s="178"/>
    </row>
    <row r="89" spans="1:79" x14ac:dyDescent="0.25">
      <c r="A89" s="175"/>
      <c r="B89" s="221"/>
      <c r="C89" s="433"/>
      <c r="D89" s="212" t="s">
        <v>27</v>
      </c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30"/>
      <c r="S89" s="230"/>
      <c r="T89" s="230"/>
      <c r="U89" s="230"/>
      <c r="V89" s="230"/>
      <c r="W89" s="230"/>
      <c r="X89" s="230"/>
      <c r="Y89" s="230"/>
      <c r="Z89" s="230"/>
      <c r="AA89" s="230"/>
      <c r="AB89" s="230"/>
      <c r="AC89" s="230"/>
      <c r="AD89" s="230"/>
      <c r="AE89" s="230"/>
      <c r="AF89" s="230"/>
      <c r="AG89" s="230"/>
      <c r="AH89" s="232"/>
      <c r="AI89" s="233"/>
      <c r="AJ89" s="193"/>
      <c r="AK89" s="207"/>
      <c r="AL89" s="509"/>
      <c r="AM89" s="206">
        <f>SUM(E89:AI89)</f>
        <v>0</v>
      </c>
      <c r="AN89" s="208"/>
      <c r="AO89" s="208"/>
      <c r="AP89" s="208"/>
      <c r="AQ89" s="208"/>
      <c r="AR89" s="208"/>
      <c r="AS89" s="208"/>
      <c r="AT89" s="206">
        <f>AM89*2</f>
        <v>0</v>
      </c>
      <c r="AU89" s="208">
        <f>AM89*C87*2</f>
        <v>0</v>
      </c>
      <c r="AV89" s="511"/>
      <c r="AW89" s="514"/>
      <c r="AX89" s="516"/>
      <c r="AY89" s="500"/>
      <c r="AZ89" s="519"/>
      <c r="BA89" s="519"/>
      <c r="BB89" s="519"/>
      <c r="BC89" s="519"/>
      <c r="BD89" s="519"/>
      <c r="BE89" s="503"/>
      <c r="BF89" s="506"/>
      <c r="BG89" s="178"/>
      <c r="BH89" s="178"/>
      <c r="BI89" s="178"/>
      <c r="BJ89" s="178"/>
      <c r="BK89" s="178"/>
      <c r="BL89" s="178"/>
      <c r="BM89" s="178"/>
      <c r="BN89" s="178"/>
      <c r="BO89" s="178"/>
      <c r="BP89" s="178"/>
      <c r="BQ89" s="178"/>
      <c r="BR89" s="178"/>
      <c r="BS89" s="178"/>
      <c r="BT89" s="178"/>
      <c r="BU89" s="178"/>
      <c r="BV89" s="178"/>
      <c r="BW89" s="178"/>
      <c r="BX89" s="178"/>
      <c r="BY89" s="178"/>
      <c r="BZ89" s="178"/>
      <c r="CA89" s="178"/>
    </row>
    <row r="90" spans="1:79" ht="15.75" thickBot="1" x14ac:dyDescent="0.3">
      <c r="A90" s="176"/>
      <c r="B90" s="221"/>
      <c r="C90" s="434"/>
      <c r="D90" s="182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194" t="s">
        <v>28</v>
      </c>
      <c r="AK90" s="180">
        <f>AK87+AK88</f>
        <v>26</v>
      </c>
      <c r="AL90" s="510"/>
      <c r="AM90" s="209"/>
      <c r="AN90" s="209"/>
      <c r="AO90" s="209"/>
      <c r="AP90" s="209"/>
      <c r="AQ90" s="180"/>
      <c r="AR90" s="209"/>
      <c r="AS90" s="209"/>
      <c r="AT90" s="209"/>
      <c r="AU90" s="209"/>
      <c r="AV90" s="512"/>
      <c r="AW90" s="515"/>
      <c r="AX90" s="517"/>
      <c r="AY90" s="501"/>
      <c r="AZ90" s="520"/>
      <c r="BA90" s="520"/>
      <c r="BB90" s="520"/>
      <c r="BC90" s="520"/>
      <c r="BD90" s="520"/>
      <c r="BE90" s="504"/>
      <c r="BF90" s="507"/>
      <c r="BG90" s="178"/>
      <c r="BH90" s="178"/>
      <c r="BI90" s="178"/>
      <c r="BJ90" s="178"/>
      <c r="BK90" s="178"/>
      <c r="BL90" s="178"/>
      <c r="BM90" s="178"/>
      <c r="BN90" s="178"/>
      <c r="BO90" s="178"/>
      <c r="BP90" s="178"/>
      <c r="BQ90" s="178"/>
      <c r="BR90" s="178"/>
      <c r="BS90" s="178"/>
      <c r="BT90" s="178"/>
      <c r="BU90" s="178"/>
      <c r="BV90" s="178"/>
      <c r="BW90" s="178"/>
      <c r="BX90" s="178"/>
      <c r="BY90" s="178"/>
      <c r="BZ90" s="178"/>
      <c r="CA90" s="178"/>
    </row>
    <row r="91" spans="1:79" ht="15.75" thickTop="1" x14ac:dyDescent="0.25">
      <c r="A91" s="264" t="s">
        <v>125</v>
      </c>
      <c r="B91" s="276">
        <v>45000</v>
      </c>
      <c r="C91" s="432">
        <f t="shared" ref="C91" si="182">B91/225</f>
        <v>200</v>
      </c>
      <c r="D91" s="181" t="s">
        <v>25</v>
      </c>
      <c r="E91" s="67">
        <v>7.5</v>
      </c>
      <c r="F91" s="67">
        <v>7.5</v>
      </c>
      <c r="G91" s="67" t="s">
        <v>61</v>
      </c>
      <c r="H91" s="67">
        <v>7.5</v>
      </c>
      <c r="I91" s="67">
        <v>7.5</v>
      </c>
      <c r="J91" s="67">
        <v>7.5</v>
      </c>
      <c r="K91" s="67">
        <v>7.5</v>
      </c>
      <c r="L91" s="67">
        <v>0</v>
      </c>
      <c r="M91" s="67">
        <v>7.5</v>
      </c>
      <c r="N91" s="67" t="s">
        <v>61</v>
      </c>
      <c r="O91" s="67">
        <v>7.5</v>
      </c>
      <c r="P91" s="67">
        <v>7.5</v>
      </c>
      <c r="Q91" s="67">
        <v>7.5</v>
      </c>
      <c r="R91" s="67">
        <v>7.5</v>
      </c>
      <c r="S91" s="67">
        <v>7.5</v>
      </c>
      <c r="T91" s="67">
        <v>7.5</v>
      </c>
      <c r="U91" s="67" t="s">
        <v>61</v>
      </c>
      <c r="V91" s="67">
        <v>7.5</v>
      </c>
      <c r="W91" s="95">
        <v>7.5</v>
      </c>
      <c r="X91" s="67">
        <v>7.5</v>
      </c>
      <c r="Y91" s="67">
        <v>7.5</v>
      </c>
      <c r="Z91" s="67">
        <v>7.5</v>
      </c>
      <c r="AA91" s="67">
        <v>7.5</v>
      </c>
      <c r="AB91" s="67" t="s">
        <v>61</v>
      </c>
      <c r="AC91" s="67">
        <v>7.5</v>
      </c>
      <c r="AD91" s="67">
        <v>7.5</v>
      </c>
      <c r="AE91" s="67">
        <v>7.5</v>
      </c>
      <c r="AF91" s="67">
        <v>7.5</v>
      </c>
      <c r="AG91" s="67">
        <v>7.5</v>
      </c>
      <c r="AH91" s="67">
        <v>7.5</v>
      </c>
      <c r="AI91" s="67" t="s">
        <v>61</v>
      </c>
      <c r="AJ91" s="183"/>
      <c r="AK91" s="190"/>
      <c r="AL91" s="305"/>
      <c r="AM91" s="205">
        <f>SUM(E91:AI91)/7.5</f>
        <v>25</v>
      </c>
      <c r="AN91" s="205">
        <f>COUNTIF(E91:AI91,"B")</f>
        <v>0</v>
      </c>
      <c r="AO91" s="205">
        <f>COUNTIF(E91:AI91,"h")</f>
        <v>5</v>
      </c>
      <c r="AP91" s="205">
        <f>COUNTIF(E91:AI91,"ik")</f>
        <v>0</v>
      </c>
      <c r="AQ91" s="205">
        <f>COUNTIF(E91:AI91,"İZ")</f>
        <v>0</v>
      </c>
      <c r="AR91" s="205">
        <f>COUNTIF(E91:AI91,"R")</f>
        <v>0</v>
      </c>
      <c r="AS91" s="205">
        <f>COUNTIF(E91:AI91,"0")</f>
        <v>1</v>
      </c>
      <c r="AT91" s="205">
        <f>IF((AM91+AN91+AO91+AP91+AQ91)&gt;30,30,(AM91+AN91+AO91+AP91+AQ91))</f>
        <v>30</v>
      </c>
      <c r="AU91" s="205">
        <f>(AT91)*C91*7.5</f>
        <v>45000</v>
      </c>
      <c r="AV91" s="511">
        <f t="shared" ref="AV91" si="183">IF(B92="CEMRE",SUM(AU91:AU93),0)</f>
        <v>0</v>
      </c>
      <c r="AW91" s="513">
        <f t="shared" ref="AW91" si="184">IF(B92="SEFİNE",SUM(AU91:AU93),0)</f>
        <v>45000</v>
      </c>
      <c r="AX91" s="516">
        <f t="shared" ref="AX91" si="185">IF(B92="TERSAN",SUM(AU91:AU93),0)</f>
        <v>0</v>
      </c>
      <c r="AY91" s="499"/>
      <c r="AZ91" s="518">
        <v>18796.46</v>
      </c>
      <c r="BA91" s="518"/>
      <c r="BB91" s="518"/>
      <c r="BC91" s="584">
        <v>10000</v>
      </c>
      <c r="BD91" s="518">
        <v>16204</v>
      </c>
      <c r="BE91" s="502"/>
      <c r="BF91" s="505">
        <f t="shared" ref="BF91" si="186">(AV91+AW91+AX91)-(AY91+AZ91+BA91)-(BB91+BC91)+BE91-(BD91)</f>
        <v>-0.45999999999912689</v>
      </c>
      <c r="BG91" s="178"/>
      <c r="BH91" s="178"/>
      <c r="BI91" s="178"/>
      <c r="BJ91" s="178"/>
      <c r="BK91" s="178"/>
      <c r="BL91" s="178"/>
      <c r="BM91" s="178"/>
      <c r="BN91" s="178"/>
      <c r="BO91" s="178"/>
      <c r="BP91" s="178"/>
      <c r="BQ91" s="178"/>
      <c r="BR91" s="178"/>
      <c r="BS91" s="178"/>
      <c r="BT91" s="178"/>
      <c r="BU91" s="178"/>
      <c r="BV91" s="178"/>
      <c r="BW91" s="178"/>
      <c r="BX91" s="178"/>
      <c r="BY91" s="178"/>
      <c r="BZ91" s="178"/>
      <c r="CA91" s="178"/>
    </row>
    <row r="92" spans="1:79" x14ac:dyDescent="0.25">
      <c r="A92" s="265"/>
      <c r="B92" s="221" t="s">
        <v>134</v>
      </c>
      <c r="C92" s="433"/>
      <c r="D92" s="211" t="s">
        <v>26</v>
      </c>
      <c r="E92" s="227"/>
      <c r="F92" s="227"/>
      <c r="G92" s="22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227"/>
      <c r="W92" s="227"/>
      <c r="X92" s="227"/>
      <c r="Y92" s="227"/>
      <c r="Z92" s="227"/>
      <c r="AA92" s="227"/>
      <c r="AB92" s="227"/>
      <c r="AC92" s="227"/>
      <c r="AD92" s="227"/>
      <c r="AE92" s="227"/>
      <c r="AF92" s="227"/>
      <c r="AG92" s="227"/>
      <c r="AH92" s="227"/>
      <c r="AI92" s="227"/>
      <c r="AJ92" s="192"/>
      <c r="AK92" s="210">
        <f>COUNTIF(E92:AI92,"&gt;7")</f>
        <v>0</v>
      </c>
      <c r="AL92" s="305"/>
      <c r="AM92" s="206">
        <f>SUM(E92:AI92)</f>
        <v>0</v>
      </c>
      <c r="AN92" s="206"/>
      <c r="AO92" s="206"/>
      <c r="AP92" s="206"/>
      <c r="AQ92" s="206"/>
      <c r="AR92" s="206"/>
      <c r="AS92" s="206"/>
      <c r="AT92" s="206">
        <f>AM92*1.5</f>
        <v>0</v>
      </c>
      <c r="AU92" s="206">
        <f>AM92*C91*1.5</f>
        <v>0</v>
      </c>
      <c r="AV92" s="511"/>
      <c r="AW92" s="514"/>
      <c r="AX92" s="516"/>
      <c r="AY92" s="500"/>
      <c r="AZ92" s="519"/>
      <c r="BA92" s="519"/>
      <c r="BB92" s="519"/>
      <c r="BC92" s="585"/>
      <c r="BD92" s="519"/>
      <c r="BE92" s="503"/>
      <c r="BF92" s="506"/>
      <c r="BG92" s="178"/>
      <c r="BH92" s="178"/>
      <c r="BI92" s="178"/>
      <c r="BJ92" s="178"/>
      <c r="BK92" s="178"/>
      <c r="BL92" s="178"/>
      <c r="BM92" s="178"/>
      <c r="BN92" s="178"/>
      <c r="BO92" s="178"/>
      <c r="BP92" s="178"/>
      <c r="BQ92" s="178"/>
      <c r="BR92" s="178"/>
      <c r="BS92" s="178"/>
      <c r="BT92" s="178"/>
      <c r="BU92" s="178"/>
      <c r="BV92" s="178"/>
      <c r="BW92" s="178"/>
      <c r="BX92" s="178"/>
      <c r="BY92" s="178"/>
      <c r="BZ92" s="178"/>
      <c r="CA92" s="178"/>
    </row>
    <row r="93" spans="1:79" x14ac:dyDescent="0.25">
      <c r="A93" s="265"/>
      <c r="B93" s="221"/>
      <c r="C93" s="433"/>
      <c r="D93" s="212" t="s">
        <v>27</v>
      </c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30"/>
      <c r="S93" s="230"/>
      <c r="T93" s="230"/>
      <c r="U93" s="230"/>
      <c r="V93" s="230"/>
      <c r="W93" s="230"/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  <c r="AI93" s="230"/>
      <c r="AJ93" s="193"/>
      <c r="AK93" s="207"/>
      <c r="AL93" s="305"/>
      <c r="AM93" s="206">
        <f>SUM(E93:AI93)</f>
        <v>0</v>
      </c>
      <c r="AN93" s="208"/>
      <c r="AO93" s="208"/>
      <c r="AP93" s="208"/>
      <c r="AQ93" s="208"/>
      <c r="AR93" s="208"/>
      <c r="AS93" s="208"/>
      <c r="AT93" s="206">
        <f>AM93*2</f>
        <v>0</v>
      </c>
      <c r="AU93" s="208">
        <f>AM93*C91*2</f>
        <v>0</v>
      </c>
      <c r="AV93" s="511"/>
      <c r="AW93" s="514"/>
      <c r="AX93" s="516"/>
      <c r="AY93" s="500"/>
      <c r="AZ93" s="519"/>
      <c r="BA93" s="519"/>
      <c r="BB93" s="519"/>
      <c r="BC93" s="585"/>
      <c r="BD93" s="519"/>
      <c r="BE93" s="503"/>
      <c r="BF93" s="506"/>
      <c r="BG93" s="178"/>
      <c r="BH93" s="178"/>
      <c r="BI93" s="178"/>
      <c r="BJ93" s="178"/>
      <c r="BK93" s="178"/>
      <c r="BL93" s="178"/>
      <c r="BM93" s="178"/>
      <c r="BN93" s="178"/>
      <c r="BO93" s="178"/>
      <c r="BP93" s="178"/>
      <c r="BQ93" s="178"/>
      <c r="BR93" s="178"/>
      <c r="BS93" s="178"/>
      <c r="BT93" s="178"/>
      <c r="BU93" s="178"/>
      <c r="BV93" s="178"/>
      <c r="BW93" s="178"/>
      <c r="BX93" s="178"/>
      <c r="BY93" s="178"/>
      <c r="BZ93" s="178"/>
      <c r="CA93" s="178"/>
    </row>
    <row r="94" spans="1:79" ht="15.75" thickBot="1" x14ac:dyDescent="0.3">
      <c r="A94" s="266"/>
      <c r="B94" s="277"/>
      <c r="C94" s="434"/>
      <c r="D94" s="182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194" t="s">
        <v>28</v>
      </c>
      <c r="AK94" s="180">
        <f>AK91+AK92</f>
        <v>0</v>
      </c>
      <c r="AL94" s="218"/>
      <c r="AM94" s="209"/>
      <c r="AN94" s="209"/>
      <c r="AO94" s="209"/>
      <c r="AP94" s="209"/>
      <c r="AQ94" s="180"/>
      <c r="AR94" s="209"/>
      <c r="AS94" s="209"/>
      <c r="AT94" s="209"/>
      <c r="AU94" s="209"/>
      <c r="AV94" s="512"/>
      <c r="AW94" s="515"/>
      <c r="AX94" s="517"/>
      <c r="AY94" s="501"/>
      <c r="AZ94" s="520"/>
      <c r="BA94" s="520"/>
      <c r="BB94" s="520"/>
      <c r="BC94" s="586"/>
      <c r="BD94" s="520"/>
      <c r="BE94" s="504"/>
      <c r="BF94" s="507"/>
      <c r="BG94" s="178"/>
      <c r="BH94" s="178"/>
      <c r="BI94" s="178"/>
      <c r="BJ94" s="178"/>
      <c r="BK94" s="178"/>
      <c r="BL94" s="178"/>
      <c r="BM94" s="178"/>
      <c r="BN94" s="178"/>
      <c r="BO94" s="178"/>
      <c r="BP94" s="178"/>
      <c r="BQ94" s="178"/>
      <c r="BR94" s="178"/>
      <c r="BS94" s="178"/>
      <c r="BT94" s="178"/>
      <c r="BU94" s="178"/>
      <c r="BV94" s="178"/>
      <c r="BW94" s="178"/>
      <c r="BX94" s="178"/>
      <c r="BY94" s="178"/>
      <c r="BZ94" s="178"/>
      <c r="CA94" s="178"/>
    </row>
    <row r="95" spans="1:79" ht="16.5" thickTop="1" thickBot="1" x14ac:dyDescent="0.3">
      <c r="A95" s="174" t="s">
        <v>81</v>
      </c>
      <c r="B95" s="221">
        <v>26400</v>
      </c>
      <c r="C95" s="432">
        <f t="shared" ref="C95" si="187">B95/225</f>
        <v>117.33333333333333</v>
      </c>
      <c r="D95" s="185" t="s">
        <v>25</v>
      </c>
      <c r="E95" s="137">
        <v>7.5</v>
      </c>
      <c r="F95" s="137">
        <v>0</v>
      </c>
      <c r="G95" s="137" t="s">
        <v>61</v>
      </c>
      <c r="H95" s="137">
        <v>0</v>
      </c>
      <c r="I95" s="137">
        <v>7.5</v>
      </c>
      <c r="J95" s="137">
        <v>7.5</v>
      </c>
      <c r="K95" s="137">
        <v>7.5</v>
      </c>
      <c r="L95" s="137">
        <v>0</v>
      </c>
      <c r="M95" s="137">
        <v>7.5</v>
      </c>
      <c r="N95" s="137">
        <v>0</v>
      </c>
      <c r="O95" s="137">
        <v>0</v>
      </c>
      <c r="P95" s="137">
        <v>7.5</v>
      </c>
      <c r="Q95" s="137">
        <v>0</v>
      </c>
      <c r="R95" s="137">
        <v>7.5</v>
      </c>
      <c r="S95" s="137">
        <v>7.5</v>
      </c>
      <c r="T95" s="137">
        <v>0</v>
      </c>
      <c r="U95" s="137">
        <v>0</v>
      </c>
      <c r="V95" s="137">
        <v>7.5</v>
      </c>
      <c r="W95" s="137">
        <v>7.5</v>
      </c>
      <c r="X95" s="137">
        <v>7.5</v>
      </c>
      <c r="Y95" s="137">
        <v>7.5</v>
      </c>
      <c r="Z95" s="137">
        <v>7.5</v>
      </c>
      <c r="AA95" s="137">
        <v>7.5</v>
      </c>
      <c r="AB95" s="137" t="s">
        <v>61</v>
      </c>
      <c r="AC95" s="137">
        <v>0</v>
      </c>
      <c r="AD95" s="137">
        <v>7.5</v>
      </c>
      <c r="AE95" s="137">
        <v>7.5</v>
      </c>
      <c r="AF95" s="252">
        <v>0</v>
      </c>
      <c r="AG95" s="252">
        <v>0</v>
      </c>
      <c r="AH95" s="137">
        <v>7.5</v>
      </c>
      <c r="AI95" s="137">
        <v>0</v>
      </c>
      <c r="AJ95" s="179"/>
      <c r="AK95" s="179">
        <f>COUNTIF(E95:AI95,"&gt;0")</f>
        <v>17</v>
      </c>
      <c r="AL95" s="305"/>
      <c r="AM95" s="205">
        <f>SUM(E95:AI95)/7.5</f>
        <v>17</v>
      </c>
      <c r="AN95" s="205">
        <f>COUNTIF(E95:AI95,"B")</f>
        <v>0</v>
      </c>
      <c r="AO95" s="205">
        <f>COUNTIF(E95:AI95,"h")</f>
        <v>2</v>
      </c>
      <c r="AP95" s="205">
        <f>COUNTIF(E95:AI95,"ik")</f>
        <v>0</v>
      </c>
      <c r="AQ95" s="205">
        <f>COUNTIF(E95:AI95,"İZ")</f>
        <v>0</v>
      </c>
      <c r="AR95" s="205">
        <f>COUNTIF(E95:AI95,"R")</f>
        <v>0</v>
      </c>
      <c r="AS95" s="205">
        <f>COUNTIF(E95:AI95,"0")</f>
        <v>12</v>
      </c>
      <c r="AT95" s="205">
        <f>IF((AM95+AN95+AO95+AP95+AQ95)&gt;30,30,(AM95+AN95+AO95+AP95+AQ95))</f>
        <v>19</v>
      </c>
      <c r="AU95" s="205">
        <f>(AT95)*C95*7.5</f>
        <v>16719.999999999996</v>
      </c>
      <c r="AV95" s="511">
        <f t="shared" ref="AV95" si="188">IF(B96="CEMRE",SUM(AU95:AU97),0)</f>
        <v>0</v>
      </c>
      <c r="AW95" s="513">
        <f t="shared" ref="AW95" si="189">IF(B96="SEFİNE",SUM(AU95:AU97),0)</f>
        <v>16719.999999999996</v>
      </c>
      <c r="AX95" s="516">
        <f t="shared" ref="AX95" si="190">IF(B96="TERSAN",SUM(AU95:AU97),0)</f>
        <v>0</v>
      </c>
      <c r="AY95" s="499"/>
      <c r="AZ95" s="518">
        <v>11101.39</v>
      </c>
      <c r="BA95" s="518"/>
      <c r="BB95" s="518"/>
      <c r="BC95" s="518"/>
      <c r="BD95" s="518">
        <v>5619</v>
      </c>
      <c r="BE95" s="304"/>
      <c r="BF95" s="505">
        <f t="shared" ref="BF95" si="191">(AV95+AW95+AX95)-(AY95+AZ95+BA95)-(BB95+BC95)+BE95-(BD95)</f>
        <v>-0.3900000000030559</v>
      </c>
      <c r="BG95" s="178"/>
      <c r="BH95" s="178"/>
      <c r="BI95" s="178"/>
      <c r="BJ95" s="178"/>
      <c r="BK95" s="178"/>
      <c r="BL95" s="178"/>
      <c r="BM95" s="178"/>
      <c r="BN95" s="178"/>
      <c r="BO95" s="178"/>
      <c r="BP95" s="178"/>
      <c r="BQ95" s="178"/>
      <c r="BR95" s="178"/>
      <c r="BS95" s="178"/>
      <c r="BT95" s="178"/>
      <c r="BU95" s="178"/>
      <c r="BV95" s="178"/>
      <c r="BW95" s="178"/>
      <c r="BX95" s="178"/>
      <c r="BY95" s="178"/>
      <c r="BZ95" s="178"/>
      <c r="CA95" s="178"/>
    </row>
    <row r="96" spans="1:79" ht="15.75" thickTop="1" x14ac:dyDescent="0.25">
      <c r="A96" s="175"/>
      <c r="B96" s="221" t="s">
        <v>134</v>
      </c>
      <c r="C96" s="433"/>
      <c r="D96" s="186" t="s">
        <v>26</v>
      </c>
      <c r="E96" s="227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7"/>
      <c r="Q96" s="227"/>
      <c r="R96" s="227"/>
      <c r="S96" s="227"/>
      <c r="T96" s="227"/>
      <c r="U96" s="227"/>
      <c r="V96" s="227"/>
      <c r="W96" s="227"/>
      <c r="X96" s="227"/>
      <c r="Y96" s="227"/>
      <c r="Z96" s="227"/>
      <c r="AA96" s="227"/>
      <c r="AB96" s="227"/>
      <c r="AC96" s="227"/>
      <c r="AD96" s="227"/>
      <c r="AE96" s="227"/>
      <c r="AF96" s="227"/>
      <c r="AG96" s="227"/>
      <c r="AH96" s="227"/>
      <c r="AI96" s="227"/>
      <c r="AJ96" s="192"/>
      <c r="AK96" s="179">
        <f>COUNTIF(E96:AI96,"&gt;7")</f>
        <v>0</v>
      </c>
      <c r="AL96" s="305"/>
      <c r="AM96" s="206">
        <f>SUM(E96:AI96)</f>
        <v>0</v>
      </c>
      <c r="AN96" s="206"/>
      <c r="AO96" s="206"/>
      <c r="AP96" s="206"/>
      <c r="AQ96" s="206"/>
      <c r="AR96" s="206"/>
      <c r="AS96" s="206"/>
      <c r="AT96" s="206">
        <f>AM96*1.5</f>
        <v>0</v>
      </c>
      <c r="AU96" s="206">
        <f>AM96*C95*1.5</f>
        <v>0</v>
      </c>
      <c r="AV96" s="511"/>
      <c r="AW96" s="514"/>
      <c r="AX96" s="516"/>
      <c r="AY96" s="500"/>
      <c r="AZ96" s="519"/>
      <c r="BA96" s="519"/>
      <c r="BB96" s="519"/>
      <c r="BC96" s="519"/>
      <c r="BD96" s="519"/>
      <c r="BE96" s="304"/>
      <c r="BF96" s="506"/>
      <c r="BG96" s="178"/>
      <c r="BH96" s="178"/>
      <c r="BI96" s="178"/>
      <c r="BJ96" s="178"/>
      <c r="BK96" s="178"/>
      <c r="BL96" s="178"/>
      <c r="BM96" s="178"/>
      <c r="BN96" s="178"/>
      <c r="BO96" s="178"/>
      <c r="BP96" s="178"/>
      <c r="BQ96" s="178"/>
      <c r="BR96" s="178"/>
      <c r="BS96" s="178"/>
      <c r="BT96" s="178"/>
      <c r="BU96" s="178"/>
      <c r="BV96" s="178"/>
      <c r="BW96" s="178"/>
      <c r="BX96" s="178"/>
      <c r="BY96" s="178"/>
      <c r="BZ96" s="178"/>
      <c r="CA96" s="178"/>
    </row>
    <row r="97" spans="1:79" x14ac:dyDescent="0.25">
      <c r="A97" s="175"/>
      <c r="B97" s="221"/>
      <c r="C97" s="433"/>
      <c r="D97" s="187" t="s">
        <v>27</v>
      </c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30"/>
      <c r="S97" s="230"/>
      <c r="T97" s="230"/>
      <c r="U97" s="230"/>
      <c r="V97" s="230"/>
      <c r="W97" s="231"/>
      <c r="X97" s="230"/>
      <c r="Y97" s="230"/>
      <c r="Z97" s="230"/>
      <c r="AA97" s="230"/>
      <c r="AB97" s="230"/>
      <c r="AC97" s="230"/>
      <c r="AD97" s="230"/>
      <c r="AE97" s="230"/>
      <c r="AF97" s="230"/>
      <c r="AG97" s="230"/>
      <c r="AH97" s="230"/>
      <c r="AI97" s="230"/>
      <c r="AJ97" s="193"/>
      <c r="AK97" s="207"/>
      <c r="AL97" s="305"/>
      <c r="AM97" s="206">
        <f>SUM(E97:AI97)</f>
        <v>0</v>
      </c>
      <c r="AN97" s="208"/>
      <c r="AO97" s="208"/>
      <c r="AP97" s="208"/>
      <c r="AQ97" s="208"/>
      <c r="AR97" s="208"/>
      <c r="AS97" s="208"/>
      <c r="AT97" s="206">
        <f>AM97*2</f>
        <v>0</v>
      </c>
      <c r="AU97" s="208">
        <f>AM97*C95*2</f>
        <v>0</v>
      </c>
      <c r="AV97" s="511"/>
      <c r="AW97" s="514"/>
      <c r="AX97" s="516"/>
      <c r="AY97" s="500"/>
      <c r="AZ97" s="519"/>
      <c r="BA97" s="519"/>
      <c r="BB97" s="519"/>
      <c r="BC97" s="519"/>
      <c r="BD97" s="519"/>
      <c r="BE97" s="304"/>
      <c r="BF97" s="506"/>
      <c r="BG97" s="178"/>
      <c r="BH97" s="178"/>
      <c r="BI97" s="178"/>
      <c r="BJ97" s="178"/>
      <c r="BK97" s="178"/>
      <c r="BL97" s="178"/>
      <c r="BM97" s="178"/>
      <c r="BN97" s="178"/>
      <c r="BO97" s="178"/>
      <c r="BP97" s="178"/>
      <c r="BQ97" s="178"/>
      <c r="BR97" s="178"/>
      <c r="BS97" s="178"/>
      <c r="BT97" s="178"/>
      <c r="BU97" s="178"/>
      <c r="BV97" s="178"/>
      <c r="BW97" s="178"/>
      <c r="BX97" s="178"/>
      <c r="BY97" s="178"/>
      <c r="BZ97" s="178"/>
      <c r="CA97" s="178"/>
    </row>
    <row r="98" spans="1:79" ht="15.75" thickBot="1" x14ac:dyDescent="0.3">
      <c r="A98" s="176"/>
      <c r="B98" s="277"/>
      <c r="C98" s="434"/>
      <c r="D98" s="188"/>
      <c r="E98" s="253"/>
      <c r="F98" s="253"/>
      <c r="G98" s="253"/>
      <c r="H98" s="253"/>
      <c r="I98" s="253"/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253"/>
      <c r="Z98" s="253"/>
      <c r="AA98" s="253"/>
      <c r="AB98" s="253"/>
      <c r="AC98" s="253"/>
      <c r="AD98" s="253"/>
      <c r="AE98" s="253"/>
      <c r="AF98" s="253"/>
      <c r="AG98" s="253"/>
      <c r="AH98" s="253"/>
      <c r="AI98" s="253"/>
      <c r="AJ98" s="194" t="s">
        <v>28</v>
      </c>
      <c r="AK98" s="180">
        <f>AK95+AK96</f>
        <v>17</v>
      </c>
      <c r="AL98" s="305"/>
      <c r="AM98" s="209"/>
      <c r="AN98" s="209"/>
      <c r="AO98" s="209"/>
      <c r="AP98" s="209"/>
      <c r="AQ98" s="180"/>
      <c r="AR98" s="209"/>
      <c r="AS98" s="209"/>
      <c r="AT98" s="209"/>
      <c r="AU98" s="209"/>
      <c r="AV98" s="512"/>
      <c r="AW98" s="515"/>
      <c r="AX98" s="517"/>
      <c r="AY98" s="501"/>
      <c r="AZ98" s="520"/>
      <c r="BA98" s="520"/>
      <c r="BB98" s="520"/>
      <c r="BC98" s="520"/>
      <c r="BD98" s="520"/>
      <c r="BE98" s="304"/>
      <c r="BF98" s="507"/>
      <c r="BG98" s="178"/>
      <c r="BH98" s="178"/>
      <c r="BI98" s="178"/>
      <c r="BJ98" s="178"/>
      <c r="BK98" s="178"/>
      <c r="BL98" s="178"/>
      <c r="BM98" s="178"/>
      <c r="BN98" s="178"/>
      <c r="BO98" s="178"/>
      <c r="BP98" s="178"/>
      <c r="BQ98" s="178"/>
      <c r="BR98" s="178"/>
      <c r="BS98" s="178"/>
      <c r="BT98" s="178"/>
      <c r="BU98" s="178"/>
      <c r="BV98" s="178"/>
      <c r="BW98" s="178"/>
      <c r="BX98" s="178"/>
      <c r="BY98" s="178"/>
      <c r="BZ98" s="178"/>
      <c r="CA98" s="178"/>
    </row>
    <row r="99" spans="1:79" ht="16.5" thickTop="1" thickBot="1" x14ac:dyDescent="0.3">
      <c r="A99" s="174" t="s">
        <v>75</v>
      </c>
      <c r="B99" s="221">
        <v>32000</v>
      </c>
      <c r="C99" s="432">
        <f t="shared" ref="C99" si="192">B99/225</f>
        <v>142.22222222222223</v>
      </c>
      <c r="D99" s="181" t="s">
        <v>25</v>
      </c>
      <c r="E99" s="60">
        <v>7.5</v>
      </c>
      <c r="F99" s="60">
        <v>7.5</v>
      </c>
      <c r="G99" s="60" t="s">
        <v>61</v>
      </c>
      <c r="H99" s="60">
        <v>7.5</v>
      </c>
      <c r="I99" s="60">
        <v>7.5</v>
      </c>
      <c r="J99" s="60">
        <v>7.5</v>
      </c>
      <c r="K99" s="60">
        <v>7.5</v>
      </c>
      <c r="L99" s="60">
        <v>7.5</v>
      </c>
      <c r="M99" s="60">
        <v>7.5</v>
      </c>
      <c r="N99" s="60" t="s">
        <v>61</v>
      </c>
      <c r="O99" s="60">
        <v>7.5</v>
      </c>
      <c r="P99" s="60">
        <v>7.5</v>
      </c>
      <c r="Q99" s="60">
        <v>7.5</v>
      </c>
      <c r="R99" s="60">
        <v>7.5</v>
      </c>
      <c r="S99" s="60">
        <v>7.5</v>
      </c>
      <c r="T99" s="60">
        <v>7.5</v>
      </c>
      <c r="U99" s="60" t="s">
        <v>61</v>
      </c>
      <c r="V99" s="60">
        <v>7.5</v>
      </c>
      <c r="W99" s="60">
        <v>7.5</v>
      </c>
      <c r="X99" s="60">
        <v>7.5</v>
      </c>
      <c r="Y99" s="60">
        <v>7.5</v>
      </c>
      <c r="Z99" s="60">
        <v>7.5</v>
      </c>
      <c r="AA99" s="60">
        <v>7.5</v>
      </c>
      <c r="AB99" s="60" t="s">
        <v>61</v>
      </c>
      <c r="AC99" s="60">
        <v>7.5</v>
      </c>
      <c r="AD99" s="60">
        <v>7.5</v>
      </c>
      <c r="AE99" s="60">
        <v>7.5</v>
      </c>
      <c r="AF99" s="67">
        <v>7.5</v>
      </c>
      <c r="AG99" s="67">
        <v>7.5</v>
      </c>
      <c r="AH99" s="60">
        <v>0</v>
      </c>
      <c r="AI99" s="60" t="s">
        <v>61</v>
      </c>
      <c r="AJ99" s="179"/>
      <c r="AK99" s="179">
        <f>COUNTIF(E99:AI99,"&gt;0")</f>
        <v>25</v>
      </c>
      <c r="AL99" s="305"/>
      <c r="AM99" s="205">
        <f>SUM(E99:AI99)/7.5</f>
        <v>25</v>
      </c>
      <c r="AN99" s="205">
        <f>COUNTIF(E99:AI99,"B")</f>
        <v>0</v>
      </c>
      <c r="AO99" s="205">
        <f>COUNTIF(E99:AI99,"h")</f>
        <v>5</v>
      </c>
      <c r="AP99" s="205">
        <f>COUNTIF(E99:AI99,"ik")</f>
        <v>0</v>
      </c>
      <c r="AQ99" s="205">
        <f>COUNTIF(E99:AI99,"İZ")</f>
        <v>0</v>
      </c>
      <c r="AR99" s="205">
        <f>COUNTIF(E99:AI99,"R")</f>
        <v>0</v>
      </c>
      <c r="AS99" s="205">
        <f>COUNTIF(E99:AI99,"0")</f>
        <v>1</v>
      </c>
      <c r="AT99" s="205">
        <f>IF((AM99+AN99+AO99+AP99+AQ99)&gt;30,30,(AM99+AN99+AO99+AP99+AQ99))</f>
        <v>30</v>
      </c>
      <c r="AU99" s="205">
        <f>(AT99)*C99*7.5</f>
        <v>32000.000000000004</v>
      </c>
      <c r="AV99" s="511">
        <f t="shared" ref="AV99" si="193">IF(B100="CEMRE",SUM(AU99:AU101),0)</f>
        <v>0</v>
      </c>
      <c r="AW99" s="513">
        <f t="shared" ref="AW99" si="194">IF(B100="SEFİNE",SUM(AU99:AU101),0)</f>
        <v>35200</v>
      </c>
      <c r="AX99" s="516">
        <f t="shared" ref="AX99" si="195">IF(B100="TERSAN",SUM(AU99:AU101),0)</f>
        <v>0</v>
      </c>
      <c r="AY99" s="499"/>
      <c r="AZ99" s="518">
        <v>19080</v>
      </c>
      <c r="BA99" s="518"/>
      <c r="BB99" s="518"/>
      <c r="BC99" s="518"/>
      <c r="BD99" s="518">
        <v>16120</v>
      </c>
      <c r="BE99" s="304"/>
      <c r="BF99" s="505">
        <f t="shared" ref="BF99" si="196">(AV99+AW99+AX99)-(AY99+AZ99+BA99)-(BB99+BC99)+BE99-(BD99)</f>
        <v>0</v>
      </c>
      <c r="BG99" s="178"/>
      <c r="BH99" s="178"/>
      <c r="BI99" s="178"/>
      <c r="BJ99" s="178"/>
      <c r="BK99" s="178"/>
      <c r="BL99" s="178"/>
      <c r="BM99" s="178"/>
      <c r="BN99" s="178"/>
      <c r="BO99" s="178"/>
      <c r="BP99" s="178"/>
      <c r="BQ99" s="178"/>
      <c r="BR99" s="178"/>
      <c r="BS99" s="178"/>
      <c r="BT99" s="178"/>
      <c r="BU99" s="178"/>
      <c r="BV99" s="178"/>
      <c r="BW99" s="178"/>
      <c r="BX99" s="178"/>
      <c r="BY99" s="178"/>
      <c r="BZ99" s="178"/>
      <c r="CA99" s="178"/>
    </row>
    <row r="100" spans="1:79" ht="15.75" thickTop="1" x14ac:dyDescent="0.25">
      <c r="A100" s="175"/>
      <c r="B100" s="221" t="s">
        <v>134</v>
      </c>
      <c r="C100" s="433"/>
      <c r="D100" s="211" t="s">
        <v>26</v>
      </c>
      <c r="E100" s="227"/>
      <c r="F100" s="227"/>
      <c r="G100" s="227"/>
      <c r="H100" s="227"/>
      <c r="I100" s="227"/>
      <c r="J100" s="227">
        <v>2.5</v>
      </c>
      <c r="K100" s="227">
        <v>2.5</v>
      </c>
      <c r="L100" s="227"/>
      <c r="M100" s="227"/>
      <c r="N100" s="227"/>
      <c r="O100" s="227"/>
      <c r="P100" s="227"/>
      <c r="Q100" s="227"/>
      <c r="R100" s="227"/>
      <c r="S100" s="227"/>
      <c r="T100" s="227"/>
      <c r="U100" s="227"/>
      <c r="V100" s="227">
        <v>2.5</v>
      </c>
      <c r="W100" s="227"/>
      <c r="X100" s="227"/>
      <c r="Y100" s="227"/>
      <c r="Z100" s="227"/>
      <c r="AA100" s="227"/>
      <c r="AB100" s="227">
        <v>7.5</v>
      </c>
      <c r="AC100" s="227"/>
      <c r="AD100" s="227"/>
      <c r="AE100" s="227"/>
      <c r="AF100" s="227"/>
      <c r="AG100" s="227"/>
      <c r="AH100" s="227"/>
      <c r="AI100" s="227"/>
      <c r="AJ100" s="192"/>
      <c r="AK100" s="179">
        <f>COUNTIF(E100:AI100,"&gt;7")</f>
        <v>1</v>
      </c>
      <c r="AL100" s="305"/>
      <c r="AM100" s="206">
        <f>SUM(E100:AI100)</f>
        <v>15</v>
      </c>
      <c r="AN100" s="206"/>
      <c r="AO100" s="206"/>
      <c r="AP100" s="206"/>
      <c r="AQ100" s="206"/>
      <c r="AR100" s="206"/>
      <c r="AS100" s="206"/>
      <c r="AT100" s="206">
        <f>AM100*1.5</f>
        <v>22.5</v>
      </c>
      <c r="AU100" s="206">
        <f>AM100*C99*1.5</f>
        <v>3200</v>
      </c>
      <c r="AV100" s="511"/>
      <c r="AW100" s="514"/>
      <c r="AX100" s="516"/>
      <c r="AY100" s="500"/>
      <c r="AZ100" s="519"/>
      <c r="BA100" s="519"/>
      <c r="BB100" s="519"/>
      <c r="BC100" s="519"/>
      <c r="BD100" s="519"/>
      <c r="BE100" s="304"/>
      <c r="BF100" s="506"/>
      <c r="BG100" s="178"/>
      <c r="BH100" s="178"/>
      <c r="BI100" s="178"/>
      <c r="BJ100" s="178"/>
      <c r="BK100" s="178"/>
      <c r="BL100" s="178"/>
      <c r="BM100" s="178"/>
      <c r="BN100" s="178"/>
      <c r="BO100" s="178"/>
      <c r="BP100" s="178"/>
      <c r="BQ100" s="178"/>
      <c r="BR100" s="178"/>
      <c r="BS100" s="178"/>
      <c r="BT100" s="178"/>
      <c r="BU100" s="178"/>
      <c r="BV100" s="178"/>
      <c r="BW100" s="178"/>
      <c r="BX100" s="178"/>
      <c r="BY100" s="178"/>
      <c r="BZ100" s="178"/>
      <c r="CA100" s="178"/>
    </row>
    <row r="101" spans="1:79" x14ac:dyDescent="0.25">
      <c r="A101" s="175"/>
      <c r="B101" s="221"/>
      <c r="C101" s="433"/>
      <c r="D101" s="212" t="s">
        <v>27</v>
      </c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30"/>
      <c r="S101" s="230"/>
      <c r="T101" s="230"/>
      <c r="U101" s="230"/>
      <c r="V101" s="230"/>
      <c r="W101" s="230"/>
      <c r="X101" s="230"/>
      <c r="Y101" s="230"/>
      <c r="Z101" s="230"/>
      <c r="AA101" s="230"/>
      <c r="AB101" s="230"/>
      <c r="AC101" s="230"/>
      <c r="AD101" s="230"/>
      <c r="AE101" s="230"/>
      <c r="AF101" s="230"/>
      <c r="AG101" s="230"/>
      <c r="AH101" s="230"/>
      <c r="AI101" s="230"/>
      <c r="AJ101" s="193"/>
      <c r="AK101" s="207"/>
      <c r="AL101" s="305"/>
      <c r="AM101" s="206">
        <f>SUM(E101:AI101)</f>
        <v>0</v>
      </c>
      <c r="AN101" s="208"/>
      <c r="AO101" s="208"/>
      <c r="AP101" s="208"/>
      <c r="AQ101" s="208"/>
      <c r="AR101" s="208"/>
      <c r="AS101" s="208"/>
      <c r="AT101" s="206">
        <f>AM101*2</f>
        <v>0</v>
      </c>
      <c r="AU101" s="208">
        <f>AM101*C99*2</f>
        <v>0</v>
      </c>
      <c r="AV101" s="511"/>
      <c r="AW101" s="514"/>
      <c r="AX101" s="516"/>
      <c r="AY101" s="500"/>
      <c r="AZ101" s="519"/>
      <c r="BA101" s="519"/>
      <c r="BB101" s="519"/>
      <c r="BC101" s="519"/>
      <c r="BD101" s="519"/>
      <c r="BE101" s="304"/>
      <c r="BF101" s="506"/>
      <c r="BG101" s="178"/>
      <c r="BH101" s="178"/>
      <c r="BI101" s="178"/>
      <c r="BJ101" s="178"/>
      <c r="BK101" s="178"/>
      <c r="BL101" s="178"/>
      <c r="BM101" s="178"/>
      <c r="BN101" s="178"/>
      <c r="BO101" s="178"/>
      <c r="BP101" s="178"/>
      <c r="BQ101" s="178"/>
      <c r="BR101" s="178"/>
      <c r="BS101" s="178"/>
      <c r="BT101" s="178"/>
      <c r="BU101" s="178"/>
      <c r="BV101" s="178"/>
      <c r="BW101" s="178"/>
      <c r="BX101" s="178"/>
      <c r="BY101" s="178"/>
      <c r="BZ101" s="178"/>
      <c r="CA101" s="178"/>
    </row>
    <row r="102" spans="1:79" ht="15.75" thickBot="1" x14ac:dyDescent="0.3">
      <c r="A102" s="176"/>
      <c r="B102" s="221"/>
      <c r="C102" s="434"/>
      <c r="D102" s="182"/>
      <c r="E102" s="253"/>
      <c r="F102" s="253"/>
      <c r="G102" s="253"/>
      <c r="H102" s="253"/>
      <c r="I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  <c r="Z102" s="253"/>
      <c r="AA102" s="253"/>
      <c r="AB102" s="253"/>
      <c r="AC102" s="253"/>
      <c r="AD102" s="253"/>
      <c r="AE102" s="253"/>
      <c r="AF102" s="253"/>
      <c r="AG102" s="253"/>
      <c r="AH102" s="253"/>
      <c r="AI102" s="253"/>
      <c r="AJ102" s="194" t="s">
        <v>28</v>
      </c>
      <c r="AK102" s="180">
        <f>AK99+AK100</f>
        <v>26</v>
      </c>
      <c r="AL102" s="305"/>
      <c r="AM102" s="209"/>
      <c r="AN102" s="209"/>
      <c r="AO102" s="209"/>
      <c r="AP102" s="209"/>
      <c r="AQ102" s="180"/>
      <c r="AR102" s="209"/>
      <c r="AS102" s="209"/>
      <c r="AT102" s="209"/>
      <c r="AU102" s="209"/>
      <c r="AV102" s="512"/>
      <c r="AW102" s="515"/>
      <c r="AX102" s="517"/>
      <c r="AY102" s="501"/>
      <c r="AZ102" s="520"/>
      <c r="BA102" s="520"/>
      <c r="BB102" s="520"/>
      <c r="BC102" s="520"/>
      <c r="BD102" s="520"/>
      <c r="BE102" s="304"/>
      <c r="BF102" s="507"/>
      <c r="BG102" s="178"/>
      <c r="BH102" s="178"/>
      <c r="BI102" s="178"/>
      <c r="BJ102" s="178"/>
      <c r="BK102" s="178"/>
      <c r="BL102" s="178"/>
      <c r="BM102" s="178"/>
      <c r="BN102" s="178"/>
      <c r="BO102" s="178"/>
      <c r="BP102" s="178"/>
      <c r="BQ102" s="178"/>
      <c r="BR102" s="178"/>
      <c r="BS102" s="178"/>
      <c r="BT102" s="178"/>
      <c r="BU102" s="178"/>
      <c r="BV102" s="178"/>
      <c r="BW102" s="178"/>
      <c r="BX102" s="178"/>
      <c r="BY102" s="178"/>
      <c r="BZ102" s="178"/>
      <c r="CA102" s="178"/>
    </row>
    <row r="103" spans="1:79" ht="16.5" thickTop="1" thickBot="1" x14ac:dyDescent="0.3">
      <c r="A103" s="174" t="s">
        <v>76</v>
      </c>
      <c r="B103" s="276">
        <v>40000</v>
      </c>
      <c r="C103" s="432">
        <f t="shared" ref="C103" si="197">B103/225</f>
        <v>177.77777777777777</v>
      </c>
      <c r="D103" s="181" t="s">
        <v>25</v>
      </c>
      <c r="E103" s="60">
        <v>7.5</v>
      </c>
      <c r="F103" s="60">
        <v>7.5</v>
      </c>
      <c r="G103" s="60" t="s">
        <v>61</v>
      </c>
      <c r="H103" s="60">
        <v>7.5</v>
      </c>
      <c r="I103" s="60">
        <v>7.5</v>
      </c>
      <c r="J103" s="60">
        <v>7.5</v>
      </c>
      <c r="K103" s="60">
        <v>7.5</v>
      </c>
      <c r="L103" s="60">
        <v>7.5</v>
      </c>
      <c r="M103" s="60">
        <v>7.5</v>
      </c>
      <c r="N103" s="60" t="s">
        <v>61</v>
      </c>
      <c r="O103" s="60">
        <v>7.5</v>
      </c>
      <c r="P103" s="254">
        <v>7.5</v>
      </c>
      <c r="Q103" s="254">
        <v>7.5</v>
      </c>
      <c r="R103" s="60">
        <v>7.5</v>
      </c>
      <c r="S103" s="60">
        <v>7.5</v>
      </c>
      <c r="T103" s="60">
        <v>7.5</v>
      </c>
      <c r="U103" s="60" t="s">
        <v>61</v>
      </c>
      <c r="V103" s="60">
        <v>7.5</v>
      </c>
      <c r="W103" s="60">
        <v>7.5</v>
      </c>
      <c r="X103" s="60">
        <v>7.5</v>
      </c>
      <c r="Y103" s="60">
        <v>7.5</v>
      </c>
      <c r="Z103" s="60">
        <v>7.5</v>
      </c>
      <c r="AA103" s="60">
        <v>7.5</v>
      </c>
      <c r="AB103" s="60" t="s">
        <v>61</v>
      </c>
      <c r="AC103" s="60">
        <v>7.5</v>
      </c>
      <c r="AD103" s="60">
        <v>7.5</v>
      </c>
      <c r="AE103" s="60">
        <v>7.5</v>
      </c>
      <c r="AF103" s="67">
        <v>7.5</v>
      </c>
      <c r="AG103" s="67">
        <v>7.5</v>
      </c>
      <c r="AH103" s="60">
        <v>7.5</v>
      </c>
      <c r="AI103" s="60" t="s">
        <v>61</v>
      </c>
      <c r="AJ103" s="179"/>
      <c r="AK103" s="179">
        <f>COUNTIF(E103:AI103,"&gt;0")</f>
        <v>26</v>
      </c>
      <c r="AL103" s="305"/>
      <c r="AM103" s="205">
        <f>SUM(E103:AI103)/7.5</f>
        <v>26</v>
      </c>
      <c r="AN103" s="205">
        <f>COUNTIF(E103:AI103,"B")</f>
        <v>0</v>
      </c>
      <c r="AO103" s="205">
        <f>COUNTIF(E103:AI103,"h")</f>
        <v>5</v>
      </c>
      <c r="AP103" s="205">
        <f>COUNTIF(E103:AI103,"ik")</f>
        <v>0</v>
      </c>
      <c r="AQ103" s="205">
        <f>COUNTIF(E103:AI103,"İZ")</f>
        <v>0</v>
      </c>
      <c r="AR103" s="205">
        <f>COUNTIF(E103:AI103,"R")</f>
        <v>0</v>
      </c>
      <c r="AS103" s="205">
        <f>COUNTIF(E103:AI103,"0")</f>
        <v>0</v>
      </c>
      <c r="AT103" s="205">
        <f>IF((AM103+AN103+AO103+AP103+AQ103)&gt;30,30,(AM103+AN103+AO103+AP103+AQ103))</f>
        <v>30</v>
      </c>
      <c r="AU103" s="205">
        <f>(AT103)*C103*7.5</f>
        <v>40000</v>
      </c>
      <c r="AV103" s="511">
        <f t="shared" ref="AV103" si="198">IF(B104="CEMRE",SUM(AU103:AU105),0)</f>
        <v>0</v>
      </c>
      <c r="AW103" s="513">
        <f t="shared" ref="AW103" si="199">IF(B104="SEFİNE",SUM(AU103:AU105),0)</f>
        <v>40000</v>
      </c>
      <c r="AX103" s="516">
        <f t="shared" ref="AX103" si="200">IF(B104="TERSAN",SUM(AU103:AU105),0)</f>
        <v>0</v>
      </c>
      <c r="AY103" s="499"/>
      <c r="AZ103" s="518">
        <v>18277.28</v>
      </c>
      <c r="BA103" s="518"/>
      <c r="BB103" s="518"/>
      <c r="BC103" s="518"/>
      <c r="BD103" s="518">
        <v>21723</v>
      </c>
      <c r="BE103" s="304"/>
      <c r="BF103" s="505">
        <f t="shared" ref="BF103" si="201">(AV103+AW103+AX103)-(AY103+AZ103+BA103)-(BB103+BC103)+BE103-(BD103)</f>
        <v>-0.27999999999883585</v>
      </c>
      <c r="BG103" s="178"/>
      <c r="BH103" s="178"/>
      <c r="BI103" s="178"/>
      <c r="BJ103" s="178"/>
      <c r="BK103" s="178"/>
      <c r="BL103" s="178"/>
      <c r="BM103" s="178"/>
      <c r="BN103" s="178"/>
      <c r="BO103" s="178"/>
      <c r="BP103" s="178"/>
      <c r="BQ103" s="178"/>
      <c r="BR103" s="178"/>
      <c r="BS103" s="178"/>
      <c r="BT103" s="178"/>
      <c r="BU103" s="178"/>
      <c r="BV103" s="178"/>
      <c r="BW103" s="178"/>
      <c r="BX103" s="178"/>
      <c r="BY103" s="178"/>
      <c r="BZ103" s="178"/>
      <c r="CA103" s="178"/>
    </row>
    <row r="104" spans="1:79" ht="15.75" thickTop="1" x14ac:dyDescent="0.25">
      <c r="A104" s="175"/>
      <c r="B104" s="221" t="s">
        <v>134</v>
      </c>
      <c r="C104" s="433"/>
      <c r="D104" s="211" t="s">
        <v>26</v>
      </c>
      <c r="E104" s="227"/>
      <c r="F104" s="227"/>
      <c r="G104" s="227"/>
      <c r="H104" s="227"/>
      <c r="I104" s="227"/>
      <c r="J104" s="227"/>
      <c r="K104" s="227"/>
      <c r="L104" s="227"/>
      <c r="M104" s="227"/>
      <c r="N104" s="230"/>
      <c r="O104" s="227"/>
      <c r="P104" s="237"/>
      <c r="Q104" s="237"/>
      <c r="R104" s="227"/>
      <c r="S104" s="227"/>
      <c r="T104" s="227"/>
      <c r="U104" s="227"/>
      <c r="V104" s="227"/>
      <c r="W104" s="227"/>
      <c r="X104" s="227"/>
      <c r="Y104" s="227"/>
      <c r="Z104" s="227"/>
      <c r="AA104" s="227"/>
      <c r="AB104" s="227"/>
      <c r="AC104" s="227"/>
      <c r="AD104" s="227"/>
      <c r="AE104" s="227"/>
      <c r="AF104" s="227"/>
      <c r="AG104" s="227"/>
      <c r="AH104" s="227"/>
      <c r="AI104" s="227"/>
      <c r="AJ104" s="192"/>
      <c r="AK104" s="179">
        <f>COUNTIF(E104:AI104,"&gt;7")</f>
        <v>0</v>
      </c>
      <c r="AL104" s="305"/>
      <c r="AM104" s="206">
        <f>SUM(E104:AI104)</f>
        <v>0</v>
      </c>
      <c r="AN104" s="206"/>
      <c r="AO104" s="206"/>
      <c r="AP104" s="206"/>
      <c r="AQ104" s="206"/>
      <c r="AR104" s="206"/>
      <c r="AS104" s="206"/>
      <c r="AT104" s="206">
        <f>AM104*1.5</f>
        <v>0</v>
      </c>
      <c r="AU104" s="206">
        <f>AM104*C103*1.5</f>
        <v>0</v>
      </c>
      <c r="AV104" s="511"/>
      <c r="AW104" s="514"/>
      <c r="AX104" s="516"/>
      <c r="AY104" s="500"/>
      <c r="AZ104" s="519"/>
      <c r="BA104" s="519"/>
      <c r="BB104" s="519"/>
      <c r="BC104" s="519"/>
      <c r="BD104" s="519"/>
      <c r="BE104" s="304"/>
      <c r="BF104" s="506"/>
      <c r="BG104" s="178"/>
      <c r="BH104" s="178"/>
      <c r="BI104" s="178"/>
      <c r="BJ104" s="178"/>
      <c r="BK104" s="178"/>
      <c r="BL104" s="178"/>
      <c r="BM104" s="178"/>
      <c r="BN104" s="178"/>
      <c r="BO104" s="178"/>
      <c r="BP104" s="178"/>
      <c r="BQ104" s="178"/>
      <c r="BR104" s="178"/>
      <c r="BS104" s="178"/>
      <c r="BT104" s="178"/>
      <c r="BU104" s="178"/>
      <c r="BV104" s="178"/>
      <c r="BW104" s="178"/>
      <c r="BX104" s="178"/>
      <c r="BY104" s="178"/>
      <c r="BZ104" s="178"/>
      <c r="CA104" s="178"/>
    </row>
    <row r="105" spans="1:79" x14ac:dyDescent="0.25">
      <c r="A105" s="175"/>
      <c r="B105" s="221"/>
      <c r="C105" s="433"/>
      <c r="D105" s="212" t="s">
        <v>27</v>
      </c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30"/>
      <c r="S105" s="230"/>
      <c r="T105" s="230"/>
      <c r="U105" s="230"/>
      <c r="V105" s="230"/>
      <c r="W105" s="231"/>
      <c r="X105" s="230"/>
      <c r="Y105" s="230"/>
      <c r="Z105" s="230"/>
      <c r="AA105" s="230"/>
      <c r="AB105" s="230"/>
      <c r="AC105" s="230"/>
      <c r="AD105" s="230"/>
      <c r="AE105" s="230"/>
      <c r="AF105" s="230"/>
      <c r="AG105" s="230"/>
      <c r="AH105" s="230"/>
      <c r="AI105" s="230"/>
      <c r="AJ105" s="193"/>
      <c r="AK105" s="207"/>
      <c r="AL105" s="305"/>
      <c r="AM105" s="206">
        <f>SUM(E105:AI105)</f>
        <v>0</v>
      </c>
      <c r="AN105" s="208"/>
      <c r="AO105" s="208"/>
      <c r="AP105" s="208"/>
      <c r="AQ105" s="208"/>
      <c r="AR105" s="208"/>
      <c r="AS105" s="208"/>
      <c r="AT105" s="206">
        <f>AM105*2</f>
        <v>0</v>
      </c>
      <c r="AU105" s="208">
        <f>AM105*C103*2</f>
        <v>0</v>
      </c>
      <c r="AV105" s="511"/>
      <c r="AW105" s="514"/>
      <c r="AX105" s="516"/>
      <c r="AY105" s="500"/>
      <c r="AZ105" s="519"/>
      <c r="BA105" s="519"/>
      <c r="BB105" s="519"/>
      <c r="BC105" s="519"/>
      <c r="BD105" s="519"/>
      <c r="BE105" s="304"/>
      <c r="BF105" s="506"/>
      <c r="BG105" s="178"/>
      <c r="BH105" s="178"/>
      <c r="BI105" s="178"/>
      <c r="BJ105" s="178"/>
      <c r="BK105" s="178"/>
      <c r="BL105" s="178"/>
      <c r="BM105" s="178"/>
      <c r="BN105" s="178"/>
      <c r="BO105" s="178"/>
      <c r="BP105" s="178"/>
      <c r="BQ105" s="178"/>
      <c r="BR105" s="178"/>
      <c r="BS105" s="178"/>
      <c r="BT105" s="178"/>
      <c r="BU105" s="178"/>
      <c r="BV105" s="178"/>
      <c r="BW105" s="178"/>
      <c r="BX105" s="178"/>
      <c r="BY105" s="178"/>
      <c r="BZ105" s="178"/>
      <c r="CA105" s="178"/>
    </row>
    <row r="106" spans="1:79" ht="15.75" thickBot="1" x14ac:dyDescent="0.3">
      <c r="A106" s="176"/>
      <c r="B106" s="221"/>
      <c r="C106" s="434"/>
      <c r="D106" s="182"/>
      <c r="E106" s="253"/>
      <c r="F106" s="253"/>
      <c r="G106" s="253"/>
      <c r="H106" s="253"/>
      <c r="I106" s="253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253"/>
      <c r="Z106" s="253"/>
      <c r="AA106" s="253"/>
      <c r="AB106" s="253"/>
      <c r="AC106" s="253"/>
      <c r="AD106" s="253"/>
      <c r="AE106" s="253"/>
      <c r="AF106" s="253"/>
      <c r="AG106" s="253"/>
      <c r="AH106" s="253"/>
      <c r="AI106" s="253"/>
      <c r="AJ106" s="194" t="s">
        <v>28</v>
      </c>
      <c r="AK106" s="180">
        <f>AK103+AK104</f>
        <v>26</v>
      </c>
      <c r="AL106" s="305"/>
      <c r="AM106" s="209"/>
      <c r="AN106" s="209"/>
      <c r="AO106" s="209"/>
      <c r="AP106" s="209"/>
      <c r="AQ106" s="180"/>
      <c r="AR106" s="209"/>
      <c r="AS106" s="209"/>
      <c r="AT106" s="209"/>
      <c r="AU106" s="209"/>
      <c r="AV106" s="512"/>
      <c r="AW106" s="515"/>
      <c r="AX106" s="517"/>
      <c r="AY106" s="501"/>
      <c r="AZ106" s="520"/>
      <c r="BA106" s="520"/>
      <c r="BB106" s="520"/>
      <c r="BC106" s="520"/>
      <c r="BD106" s="520"/>
      <c r="BE106" s="304"/>
      <c r="BF106" s="507"/>
      <c r="BG106" s="178"/>
      <c r="BH106" s="178"/>
      <c r="BI106" s="178"/>
      <c r="BJ106" s="178"/>
      <c r="BK106" s="178"/>
      <c r="BL106" s="178"/>
      <c r="BM106" s="178"/>
      <c r="BN106" s="178"/>
      <c r="BO106" s="178"/>
      <c r="BP106" s="178"/>
      <c r="BQ106" s="178"/>
      <c r="BR106" s="178"/>
      <c r="BS106" s="178"/>
      <c r="BT106" s="178"/>
      <c r="BU106" s="178"/>
      <c r="BV106" s="178"/>
      <c r="BW106" s="178"/>
      <c r="BX106" s="178"/>
      <c r="BY106" s="178"/>
      <c r="BZ106" s="178"/>
      <c r="CA106" s="178"/>
    </row>
    <row r="107" spans="1:79" ht="16.5" thickTop="1" thickBot="1" x14ac:dyDescent="0.3">
      <c r="A107" s="174" t="s">
        <v>77</v>
      </c>
      <c r="B107" s="276">
        <v>42000</v>
      </c>
      <c r="C107" s="432">
        <f t="shared" ref="C107" si="202">B107/225</f>
        <v>186.66666666666666</v>
      </c>
      <c r="D107" s="181" t="s">
        <v>25</v>
      </c>
      <c r="E107" s="60">
        <v>7.5</v>
      </c>
      <c r="F107" s="137">
        <v>7.5</v>
      </c>
      <c r="G107" s="137" t="s">
        <v>61</v>
      </c>
      <c r="H107" s="137">
        <v>0</v>
      </c>
      <c r="I107" s="137">
        <v>7.5</v>
      </c>
      <c r="J107" s="137">
        <v>0</v>
      </c>
      <c r="K107" s="137">
        <v>0</v>
      </c>
      <c r="L107" s="137">
        <v>0</v>
      </c>
      <c r="M107" s="137">
        <v>0</v>
      </c>
      <c r="N107" s="137">
        <v>0</v>
      </c>
      <c r="O107" s="137">
        <v>7.5</v>
      </c>
      <c r="P107" s="137">
        <v>7.5</v>
      </c>
      <c r="Q107" s="137">
        <v>7.5</v>
      </c>
      <c r="R107" s="137">
        <v>0</v>
      </c>
      <c r="S107" s="137">
        <v>0</v>
      </c>
      <c r="T107" s="101">
        <v>0</v>
      </c>
      <c r="U107" s="101">
        <v>0</v>
      </c>
      <c r="V107" s="101">
        <v>7.5</v>
      </c>
      <c r="W107" s="101">
        <v>7.5</v>
      </c>
      <c r="X107" s="101">
        <v>7.5</v>
      </c>
      <c r="Y107" s="101">
        <v>7.5</v>
      </c>
      <c r="Z107" s="101">
        <v>7.5</v>
      </c>
      <c r="AA107" s="101">
        <v>7.5</v>
      </c>
      <c r="AB107" s="101" t="s">
        <v>61</v>
      </c>
      <c r="AC107" s="101">
        <v>7.5</v>
      </c>
      <c r="AD107" s="101">
        <v>7.5</v>
      </c>
      <c r="AE107" s="101">
        <v>7.5</v>
      </c>
      <c r="AF107" s="95">
        <v>7.5</v>
      </c>
      <c r="AG107" s="95">
        <v>7.5</v>
      </c>
      <c r="AH107" s="101">
        <v>0</v>
      </c>
      <c r="AI107" s="101" t="s">
        <v>61</v>
      </c>
      <c r="AJ107" s="179"/>
      <c r="AK107" s="179">
        <f>COUNTIF(E107:AI107,"&gt;0")</f>
        <v>17</v>
      </c>
      <c r="AL107" s="508"/>
      <c r="AM107" s="205">
        <f>SUM(E107:AI107)/7.5</f>
        <v>17</v>
      </c>
      <c r="AN107" s="205">
        <f>COUNTIF(E107:AI107,"B")</f>
        <v>0</v>
      </c>
      <c r="AO107" s="205">
        <f>COUNTIF(E107:AI107,"h")</f>
        <v>3</v>
      </c>
      <c r="AP107" s="205">
        <f>COUNTIF(E107:AI107,"ik")</f>
        <v>0</v>
      </c>
      <c r="AQ107" s="205">
        <f>COUNTIF(E107:AI107,"İZ")</f>
        <v>0</v>
      </c>
      <c r="AR107" s="205">
        <f>COUNTIF(E107:AI107,"R")</f>
        <v>0</v>
      </c>
      <c r="AS107" s="205">
        <f>COUNTIF(E107:AI107,"0")</f>
        <v>11</v>
      </c>
      <c r="AT107" s="205">
        <f>IF((AM107+AN107+AO107+AP107+AQ107)&gt;30,30,(AM107+AN107+AO107+AP107+AQ107))</f>
        <v>20</v>
      </c>
      <c r="AU107" s="205">
        <f>(AT107)*C107*7.5</f>
        <v>27999.999999999996</v>
      </c>
      <c r="AV107" s="511">
        <f t="shared" ref="AV107" si="203">IF(B108="CEMRE",SUM(AU107:AU109),0)</f>
        <v>0</v>
      </c>
      <c r="AW107" s="513">
        <f t="shared" ref="AW107" si="204">IF(B108="SEFİNE",SUM(AU107:AU109),0)</f>
        <v>27999.999999999996</v>
      </c>
      <c r="AX107" s="516">
        <f t="shared" ref="AX107" si="205">IF(B108="TERSAN",SUM(AU107:AU109),0)</f>
        <v>0</v>
      </c>
      <c r="AY107" s="499"/>
      <c r="AZ107" s="518">
        <v>11400</v>
      </c>
      <c r="BA107" s="518"/>
      <c r="BB107" s="518"/>
      <c r="BC107" s="518"/>
      <c r="BD107" s="518">
        <v>16600</v>
      </c>
      <c r="BE107" s="502"/>
      <c r="BF107" s="505">
        <f t="shared" ref="BF107" si="206">(AV107+AW107+AX107)-(AY107+AZ107+BA107)-(BB107+BC107)+BE107-(BD107)</f>
        <v>0</v>
      </c>
      <c r="BG107" s="178"/>
      <c r="BH107" s="178"/>
      <c r="BI107" s="178"/>
      <c r="BJ107" s="178"/>
      <c r="BK107" s="178"/>
      <c r="BL107" s="178"/>
      <c r="BM107" s="178"/>
      <c r="BN107" s="178"/>
      <c r="BO107" s="178"/>
      <c r="BP107" s="178"/>
      <c r="BQ107" s="178"/>
      <c r="BR107" s="178"/>
      <c r="BS107" s="178"/>
      <c r="BT107" s="178"/>
      <c r="BU107" s="178"/>
      <c r="BV107" s="178"/>
      <c r="BW107" s="178"/>
      <c r="BX107" s="178"/>
      <c r="BY107" s="178"/>
      <c r="BZ107" s="178"/>
      <c r="CA107" s="178"/>
    </row>
    <row r="108" spans="1:79" ht="15.75" thickTop="1" x14ac:dyDescent="0.25">
      <c r="A108" s="175"/>
      <c r="B108" s="221" t="s">
        <v>134</v>
      </c>
      <c r="C108" s="433"/>
      <c r="D108" s="211" t="s">
        <v>26</v>
      </c>
      <c r="E108" s="227"/>
      <c r="F108" s="255"/>
      <c r="G108" s="255"/>
      <c r="H108" s="255"/>
      <c r="I108" s="231"/>
      <c r="J108" s="255"/>
      <c r="K108" s="255"/>
      <c r="L108" s="255"/>
      <c r="M108" s="255"/>
      <c r="N108" s="255"/>
      <c r="O108" s="255"/>
      <c r="P108" s="255"/>
      <c r="Q108" s="255"/>
      <c r="R108" s="255"/>
      <c r="S108" s="255"/>
      <c r="T108" s="227"/>
      <c r="U108" s="227"/>
      <c r="V108" s="227"/>
      <c r="W108" s="227"/>
      <c r="X108" s="227"/>
      <c r="Y108" s="227"/>
      <c r="Z108" s="227"/>
      <c r="AA108" s="227"/>
      <c r="AB108" s="227"/>
      <c r="AC108" s="227"/>
      <c r="AD108" s="227"/>
      <c r="AE108" s="227"/>
      <c r="AF108" s="227"/>
      <c r="AG108" s="228"/>
      <c r="AH108" s="227"/>
      <c r="AI108" s="227"/>
      <c r="AJ108" s="192"/>
      <c r="AK108" s="179">
        <f>COUNTIF(E108:AI108,"&gt;7")</f>
        <v>0</v>
      </c>
      <c r="AL108" s="509"/>
      <c r="AM108" s="206">
        <f>SUM(E108:AI108)</f>
        <v>0</v>
      </c>
      <c r="AN108" s="206"/>
      <c r="AO108" s="206"/>
      <c r="AP108" s="206"/>
      <c r="AQ108" s="206"/>
      <c r="AR108" s="206"/>
      <c r="AS108" s="206"/>
      <c r="AT108" s="206">
        <f>AM108*1.5</f>
        <v>0</v>
      </c>
      <c r="AU108" s="206">
        <f>AM108*C107*1.5</f>
        <v>0</v>
      </c>
      <c r="AV108" s="511"/>
      <c r="AW108" s="514"/>
      <c r="AX108" s="516"/>
      <c r="AY108" s="500"/>
      <c r="AZ108" s="519"/>
      <c r="BA108" s="519"/>
      <c r="BB108" s="519"/>
      <c r="BC108" s="519"/>
      <c r="BD108" s="519"/>
      <c r="BE108" s="503"/>
      <c r="BF108" s="506"/>
      <c r="BG108" s="178"/>
      <c r="BH108" s="178"/>
      <c r="BI108" s="178"/>
      <c r="BJ108" s="178"/>
      <c r="BK108" s="178"/>
      <c r="BL108" s="178"/>
      <c r="BM108" s="178"/>
      <c r="BN108" s="178"/>
      <c r="BO108" s="178"/>
      <c r="BP108" s="178"/>
      <c r="BQ108" s="178"/>
      <c r="BR108" s="178"/>
      <c r="BS108" s="178"/>
      <c r="BT108" s="178"/>
      <c r="BU108" s="178"/>
      <c r="BV108" s="178"/>
      <c r="BW108" s="178"/>
      <c r="BX108" s="178"/>
      <c r="BY108" s="178"/>
      <c r="BZ108" s="178"/>
      <c r="CA108" s="178"/>
    </row>
    <row r="109" spans="1:79" x14ac:dyDescent="0.25">
      <c r="A109" s="175"/>
      <c r="B109" s="221"/>
      <c r="C109" s="433"/>
      <c r="D109" s="212" t="s">
        <v>27</v>
      </c>
      <c r="E109" s="230"/>
      <c r="F109" s="255"/>
      <c r="G109" s="255"/>
      <c r="H109" s="255"/>
      <c r="I109" s="255"/>
      <c r="J109" s="255"/>
      <c r="K109" s="255"/>
      <c r="L109" s="255"/>
      <c r="M109" s="255"/>
      <c r="N109" s="255"/>
      <c r="O109" s="255"/>
      <c r="P109" s="255"/>
      <c r="Q109" s="255"/>
      <c r="R109" s="255"/>
      <c r="S109" s="255"/>
      <c r="T109" s="230"/>
      <c r="U109" s="230"/>
      <c r="V109" s="230"/>
      <c r="W109" s="230"/>
      <c r="X109" s="230"/>
      <c r="Y109" s="230"/>
      <c r="Z109" s="230"/>
      <c r="AA109" s="230"/>
      <c r="AB109" s="230"/>
      <c r="AC109" s="230"/>
      <c r="AD109" s="230"/>
      <c r="AE109" s="230"/>
      <c r="AF109" s="230"/>
      <c r="AG109" s="232"/>
      <c r="AH109" s="230"/>
      <c r="AI109" s="230"/>
      <c r="AJ109" s="193"/>
      <c r="AK109" s="207"/>
      <c r="AL109" s="509"/>
      <c r="AM109" s="206">
        <f>SUM(E109:AI109)</f>
        <v>0</v>
      </c>
      <c r="AN109" s="208"/>
      <c r="AO109" s="208"/>
      <c r="AP109" s="208"/>
      <c r="AQ109" s="208"/>
      <c r="AR109" s="208"/>
      <c r="AS109" s="208"/>
      <c r="AT109" s="206">
        <f>AM109*2</f>
        <v>0</v>
      </c>
      <c r="AU109" s="208">
        <f>AM109*C107*2</f>
        <v>0</v>
      </c>
      <c r="AV109" s="511"/>
      <c r="AW109" s="514"/>
      <c r="AX109" s="516"/>
      <c r="AY109" s="500"/>
      <c r="AZ109" s="519"/>
      <c r="BA109" s="519"/>
      <c r="BB109" s="519"/>
      <c r="BC109" s="519"/>
      <c r="BD109" s="519"/>
      <c r="BE109" s="503"/>
      <c r="BF109" s="506"/>
      <c r="BG109" s="178"/>
      <c r="BH109" s="178"/>
      <c r="BI109" s="178"/>
      <c r="BJ109" s="178"/>
      <c r="BK109" s="178"/>
      <c r="BL109" s="178"/>
      <c r="BM109" s="178"/>
      <c r="BN109" s="178"/>
      <c r="BO109" s="178"/>
      <c r="BP109" s="178"/>
      <c r="BQ109" s="178"/>
      <c r="BR109" s="178"/>
      <c r="BS109" s="178"/>
      <c r="BT109" s="178"/>
      <c r="BU109" s="178"/>
      <c r="BV109" s="178"/>
      <c r="BW109" s="178"/>
      <c r="BX109" s="178"/>
      <c r="BY109" s="178"/>
      <c r="BZ109" s="178"/>
      <c r="CA109" s="178"/>
    </row>
    <row r="110" spans="1:79" ht="15.75" thickBot="1" x14ac:dyDescent="0.3">
      <c r="A110" s="176"/>
      <c r="B110" s="277"/>
      <c r="C110" s="434"/>
      <c r="D110" s="182"/>
      <c r="E110" s="63"/>
      <c r="F110" s="256"/>
      <c r="G110" s="256"/>
      <c r="H110" s="256"/>
      <c r="I110" s="256"/>
      <c r="J110" s="256"/>
      <c r="K110" s="256"/>
      <c r="L110" s="256"/>
      <c r="M110" s="256"/>
      <c r="N110" s="256"/>
      <c r="O110" s="256"/>
      <c r="P110" s="256"/>
      <c r="Q110" s="256"/>
      <c r="R110" s="256"/>
      <c r="S110" s="256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194" t="s">
        <v>28</v>
      </c>
      <c r="AK110" s="180">
        <f>AK107+AK108</f>
        <v>17</v>
      </c>
      <c r="AL110" s="510"/>
      <c r="AM110" s="209"/>
      <c r="AN110" s="209"/>
      <c r="AO110" s="209"/>
      <c r="AP110" s="209"/>
      <c r="AQ110" s="180"/>
      <c r="AR110" s="209"/>
      <c r="AS110" s="209"/>
      <c r="AT110" s="209"/>
      <c r="AU110" s="209"/>
      <c r="AV110" s="512"/>
      <c r="AW110" s="515"/>
      <c r="AX110" s="517"/>
      <c r="AY110" s="501"/>
      <c r="AZ110" s="520"/>
      <c r="BA110" s="520"/>
      <c r="BB110" s="520"/>
      <c r="BC110" s="520"/>
      <c r="BD110" s="520"/>
      <c r="BE110" s="504"/>
      <c r="BF110" s="507"/>
      <c r="BG110" s="178"/>
      <c r="BH110" s="178"/>
      <c r="BI110" s="178"/>
      <c r="BJ110" s="178"/>
      <c r="BK110" s="178"/>
      <c r="BL110" s="178"/>
      <c r="BM110" s="178"/>
      <c r="BN110" s="178"/>
      <c r="BO110" s="178"/>
      <c r="BP110" s="178"/>
      <c r="BQ110" s="178"/>
      <c r="BR110" s="178"/>
      <c r="BS110" s="178"/>
      <c r="BT110" s="178"/>
      <c r="BU110" s="178"/>
      <c r="BV110" s="178"/>
      <c r="BW110" s="178"/>
      <c r="BX110" s="178"/>
      <c r="BY110" s="178"/>
      <c r="BZ110" s="178"/>
      <c r="CA110" s="178"/>
    </row>
    <row r="111" spans="1:79" ht="16.5" thickTop="1" thickBot="1" x14ac:dyDescent="0.3">
      <c r="A111" s="174" t="s">
        <v>78</v>
      </c>
      <c r="B111" s="221">
        <v>28000</v>
      </c>
      <c r="C111" s="432">
        <f t="shared" ref="C111" si="207">B111/225</f>
        <v>124.44444444444444</v>
      </c>
      <c r="D111" s="181" t="s">
        <v>25</v>
      </c>
      <c r="E111" s="60">
        <v>0</v>
      </c>
      <c r="F111" s="137">
        <v>7.5</v>
      </c>
      <c r="G111" s="137">
        <v>0</v>
      </c>
      <c r="H111" s="137">
        <v>0</v>
      </c>
      <c r="I111" s="137">
        <v>0</v>
      </c>
      <c r="J111" s="137">
        <v>0</v>
      </c>
      <c r="K111" s="137">
        <v>0</v>
      </c>
      <c r="L111" s="137">
        <v>7.5</v>
      </c>
      <c r="M111" s="137">
        <v>7.5</v>
      </c>
      <c r="N111" s="137">
        <v>0</v>
      </c>
      <c r="O111" s="137">
        <v>0</v>
      </c>
      <c r="P111" s="137">
        <v>7.5</v>
      </c>
      <c r="Q111" s="137">
        <v>0</v>
      </c>
      <c r="R111" s="137">
        <v>7.5</v>
      </c>
      <c r="S111" s="137">
        <v>7.5</v>
      </c>
      <c r="T111" s="60">
        <v>7.5</v>
      </c>
      <c r="U111" s="60">
        <v>0</v>
      </c>
      <c r="V111" s="60">
        <v>7.5</v>
      </c>
      <c r="W111" s="60">
        <v>0</v>
      </c>
      <c r="X111" s="60">
        <v>7.5</v>
      </c>
      <c r="Y111" s="60">
        <v>7.5</v>
      </c>
      <c r="Z111" s="60">
        <v>4</v>
      </c>
      <c r="AA111" s="60">
        <v>0</v>
      </c>
      <c r="AB111" s="60">
        <v>0</v>
      </c>
      <c r="AC111" s="60">
        <v>7.5</v>
      </c>
      <c r="AD111" s="60">
        <v>7.5</v>
      </c>
      <c r="AE111" s="60">
        <v>7.5</v>
      </c>
      <c r="AF111" s="67">
        <v>7.5</v>
      </c>
      <c r="AG111" s="60">
        <v>7.5</v>
      </c>
      <c r="AH111" s="60">
        <v>7.5</v>
      </c>
      <c r="AI111" s="60" t="s">
        <v>61</v>
      </c>
      <c r="AJ111" s="179"/>
      <c r="AK111" s="179">
        <f>COUNTIF(E111:AI111,"&gt;0")</f>
        <v>17</v>
      </c>
      <c r="AL111" s="508"/>
      <c r="AM111" s="205">
        <f>SUM(E111:AI111)/7.5</f>
        <v>16.533333333333335</v>
      </c>
      <c r="AN111" s="205">
        <f>COUNTIF(E111:AI111,"B")</f>
        <v>0</v>
      </c>
      <c r="AO111" s="205">
        <f>COUNTIF(E111:AI111,"h")</f>
        <v>1</v>
      </c>
      <c r="AP111" s="205">
        <f>COUNTIF(E111:AI111,"ik")</f>
        <v>0</v>
      </c>
      <c r="AQ111" s="205">
        <f>COUNTIF(E111:AI111,"İZ")</f>
        <v>0</v>
      </c>
      <c r="AR111" s="205">
        <f>COUNTIF(E111:AI111,"R")</f>
        <v>0</v>
      </c>
      <c r="AS111" s="205">
        <f>COUNTIF(E111:AI111,"0")</f>
        <v>13</v>
      </c>
      <c r="AT111" s="205">
        <f>IF((AM111+AN111+AO111+AP111+AQ111)&gt;30,30,(AM111+AN111+AO111+AP111+AQ111))</f>
        <v>17.533333333333335</v>
      </c>
      <c r="AU111" s="205">
        <f>(AT111)*C111*7.5</f>
        <v>16364.444444444445</v>
      </c>
      <c r="AV111" s="511">
        <f t="shared" ref="AV111" si="208">IF(B112="CEMRE",SUM(AU111:AU113),0)</f>
        <v>0</v>
      </c>
      <c r="AW111" s="513">
        <f t="shared" ref="AW111" si="209">IF(B112="SEFİNE",SUM(AU111:AU113),0)</f>
        <v>16364.444444444445</v>
      </c>
      <c r="AX111" s="516">
        <f t="shared" ref="AX111" si="210">IF(B112="TERSAN",SUM(AU111:AU113),0)</f>
        <v>0</v>
      </c>
      <c r="AY111" s="499"/>
      <c r="AZ111" s="518">
        <v>10800</v>
      </c>
      <c r="BA111" s="518"/>
      <c r="BB111" s="518"/>
      <c r="BC111" s="518"/>
      <c r="BD111" s="518">
        <v>5564</v>
      </c>
      <c r="BE111" s="502"/>
      <c r="BF111" s="505">
        <f t="shared" ref="BF111" si="211">(AV111+AW111+AX111)-(AY111+AZ111+BA111)-(BB111+BC111)+BE111-(BD111)</f>
        <v>0.44444444444525288</v>
      </c>
      <c r="BG111" s="178"/>
      <c r="BH111" s="178"/>
      <c r="BI111" s="178"/>
      <c r="BJ111" s="178"/>
      <c r="BK111" s="178"/>
      <c r="BL111" s="178"/>
      <c r="BM111" s="178"/>
      <c r="BN111" s="178"/>
      <c r="BO111" s="178"/>
      <c r="BP111" s="178"/>
      <c r="BQ111" s="178"/>
      <c r="BR111" s="178"/>
      <c r="BS111" s="178"/>
      <c r="BT111" s="178"/>
      <c r="BU111" s="178"/>
      <c r="BV111" s="178"/>
      <c r="BW111" s="178"/>
      <c r="BX111" s="178"/>
      <c r="BY111" s="178"/>
      <c r="BZ111" s="178"/>
      <c r="CA111" s="178"/>
    </row>
    <row r="112" spans="1:79" ht="15.75" thickTop="1" x14ac:dyDescent="0.25">
      <c r="A112" s="175"/>
      <c r="B112" s="221" t="s">
        <v>134</v>
      </c>
      <c r="C112" s="433"/>
      <c r="D112" s="211" t="s">
        <v>26</v>
      </c>
      <c r="E112" s="227"/>
      <c r="F112" s="255"/>
      <c r="G112" s="255"/>
      <c r="H112" s="255"/>
      <c r="I112" s="231"/>
      <c r="J112" s="255"/>
      <c r="K112" s="255"/>
      <c r="L112" s="255"/>
      <c r="M112" s="255"/>
      <c r="N112" s="255"/>
      <c r="O112" s="255"/>
      <c r="P112" s="255"/>
      <c r="Q112" s="255"/>
      <c r="R112" s="255"/>
      <c r="S112" s="255"/>
      <c r="T112" s="227"/>
      <c r="U112" s="227"/>
      <c r="V112" s="227"/>
      <c r="W112" s="227"/>
      <c r="X112" s="227"/>
      <c r="Y112" s="227"/>
      <c r="Z112" s="227"/>
      <c r="AA112" s="227"/>
      <c r="AB112" s="227"/>
      <c r="AC112" s="227"/>
      <c r="AD112" s="227"/>
      <c r="AE112" s="227"/>
      <c r="AF112" s="227"/>
      <c r="AG112" s="228"/>
      <c r="AH112" s="227"/>
      <c r="AI112" s="227"/>
      <c r="AJ112" s="192"/>
      <c r="AK112" s="179">
        <f>COUNTIF(E112:AI112,"&gt;7")</f>
        <v>0</v>
      </c>
      <c r="AL112" s="509"/>
      <c r="AM112" s="206">
        <f>SUM(E112:AI112)</f>
        <v>0</v>
      </c>
      <c r="AN112" s="206"/>
      <c r="AO112" s="206"/>
      <c r="AP112" s="206"/>
      <c r="AQ112" s="206"/>
      <c r="AR112" s="206"/>
      <c r="AS112" s="206"/>
      <c r="AT112" s="206">
        <f>AM112*1.5</f>
        <v>0</v>
      </c>
      <c r="AU112" s="206">
        <f>AM112*C111*1.5</f>
        <v>0</v>
      </c>
      <c r="AV112" s="511"/>
      <c r="AW112" s="514"/>
      <c r="AX112" s="516"/>
      <c r="AY112" s="500"/>
      <c r="AZ112" s="519"/>
      <c r="BA112" s="519"/>
      <c r="BB112" s="519"/>
      <c r="BC112" s="519"/>
      <c r="BD112" s="519"/>
      <c r="BE112" s="503"/>
      <c r="BF112" s="506"/>
      <c r="BG112" s="178"/>
      <c r="BH112" s="178"/>
      <c r="BI112" s="178"/>
      <c r="BJ112" s="178"/>
      <c r="BK112" s="178"/>
      <c r="BL112" s="178"/>
      <c r="BM112" s="178"/>
      <c r="BN112" s="178"/>
      <c r="BO112" s="178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BZ112" s="178"/>
      <c r="CA112" s="178"/>
    </row>
    <row r="113" spans="1:79" x14ac:dyDescent="0.25">
      <c r="A113" s="175"/>
      <c r="B113" s="221"/>
      <c r="C113" s="433"/>
      <c r="D113" s="212" t="s">
        <v>27</v>
      </c>
      <c r="E113" s="230"/>
      <c r="F113" s="255"/>
      <c r="G113" s="255"/>
      <c r="H113" s="255"/>
      <c r="I113" s="255"/>
      <c r="J113" s="255"/>
      <c r="K113" s="255"/>
      <c r="L113" s="255"/>
      <c r="M113" s="255"/>
      <c r="N113" s="255"/>
      <c r="O113" s="255"/>
      <c r="P113" s="255"/>
      <c r="Q113" s="255"/>
      <c r="R113" s="255"/>
      <c r="S113" s="255"/>
      <c r="T113" s="230"/>
      <c r="U113" s="230"/>
      <c r="V113" s="230"/>
      <c r="W113" s="231"/>
      <c r="X113" s="230"/>
      <c r="Y113" s="230"/>
      <c r="Z113" s="230"/>
      <c r="AA113" s="230"/>
      <c r="AB113" s="230"/>
      <c r="AC113" s="230"/>
      <c r="AD113" s="230"/>
      <c r="AE113" s="230"/>
      <c r="AF113" s="230"/>
      <c r="AG113" s="232"/>
      <c r="AH113" s="230"/>
      <c r="AI113" s="230"/>
      <c r="AJ113" s="193"/>
      <c r="AK113" s="207"/>
      <c r="AL113" s="509"/>
      <c r="AM113" s="206">
        <f>SUM(E113:AI113)</f>
        <v>0</v>
      </c>
      <c r="AN113" s="208"/>
      <c r="AO113" s="208"/>
      <c r="AP113" s="208"/>
      <c r="AQ113" s="208"/>
      <c r="AR113" s="208"/>
      <c r="AS113" s="208"/>
      <c r="AT113" s="206">
        <f>AM113*2</f>
        <v>0</v>
      </c>
      <c r="AU113" s="208">
        <f>AM113*C111*2</f>
        <v>0</v>
      </c>
      <c r="AV113" s="511"/>
      <c r="AW113" s="514"/>
      <c r="AX113" s="516"/>
      <c r="AY113" s="500"/>
      <c r="AZ113" s="519"/>
      <c r="BA113" s="519"/>
      <c r="BB113" s="519"/>
      <c r="BC113" s="519"/>
      <c r="BD113" s="519"/>
      <c r="BE113" s="503"/>
      <c r="BF113" s="506"/>
      <c r="BG113" s="178"/>
      <c r="BH113" s="178"/>
      <c r="BI113" s="178"/>
      <c r="BJ113" s="178"/>
      <c r="BK113" s="178"/>
      <c r="BL113" s="178"/>
      <c r="BM113" s="178"/>
      <c r="BN113" s="178"/>
      <c r="BO113" s="178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BZ113" s="178"/>
      <c r="CA113" s="178"/>
    </row>
    <row r="114" spans="1:79" ht="15.75" thickBot="1" x14ac:dyDescent="0.3">
      <c r="A114" s="176"/>
      <c r="B114" s="277"/>
      <c r="C114" s="434"/>
      <c r="D114" s="182"/>
      <c r="E114" s="63"/>
      <c r="F114" s="256"/>
      <c r="G114" s="256"/>
      <c r="H114" s="256"/>
      <c r="I114" s="256"/>
      <c r="J114" s="256"/>
      <c r="K114" s="256"/>
      <c r="L114" s="256"/>
      <c r="M114" s="256"/>
      <c r="N114" s="256"/>
      <c r="O114" s="256"/>
      <c r="P114" s="256"/>
      <c r="Q114" s="256"/>
      <c r="R114" s="256"/>
      <c r="S114" s="256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194" t="s">
        <v>28</v>
      </c>
      <c r="AK114" s="180">
        <f>AK111+AK112</f>
        <v>17</v>
      </c>
      <c r="AL114" s="510"/>
      <c r="AM114" s="209"/>
      <c r="AN114" s="209"/>
      <c r="AO114" s="209"/>
      <c r="AP114" s="209"/>
      <c r="AQ114" s="180"/>
      <c r="AR114" s="209"/>
      <c r="AS114" s="209"/>
      <c r="AT114" s="209"/>
      <c r="AU114" s="209"/>
      <c r="AV114" s="512"/>
      <c r="AW114" s="515"/>
      <c r="AX114" s="517"/>
      <c r="AY114" s="501"/>
      <c r="AZ114" s="520"/>
      <c r="BA114" s="520"/>
      <c r="BB114" s="520"/>
      <c r="BC114" s="520"/>
      <c r="BD114" s="520"/>
      <c r="BE114" s="504"/>
      <c r="BF114" s="507"/>
      <c r="BG114" s="178"/>
      <c r="BH114" s="178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BZ114" s="178"/>
      <c r="CA114" s="178"/>
    </row>
    <row r="115" spans="1:79" ht="16.5" thickTop="1" thickBot="1" x14ac:dyDescent="0.3">
      <c r="A115" s="174" t="s">
        <v>79</v>
      </c>
      <c r="B115" s="221">
        <v>45000</v>
      </c>
      <c r="C115" s="432">
        <f t="shared" ref="C115" si="212">B115/225</f>
        <v>200</v>
      </c>
      <c r="D115" s="181" t="s">
        <v>25</v>
      </c>
      <c r="E115" s="60">
        <v>7.5</v>
      </c>
      <c r="F115" s="137">
        <v>7.5</v>
      </c>
      <c r="G115" s="137" t="s">
        <v>61</v>
      </c>
      <c r="H115" s="137">
        <v>7.5</v>
      </c>
      <c r="I115" s="137">
        <v>7.5</v>
      </c>
      <c r="J115" s="137">
        <v>7.5</v>
      </c>
      <c r="K115" s="137">
        <v>7.5</v>
      </c>
      <c r="L115" s="137">
        <v>7.5</v>
      </c>
      <c r="M115" s="137">
        <v>7.5</v>
      </c>
      <c r="N115" s="137" t="s">
        <v>61</v>
      </c>
      <c r="O115" s="137">
        <v>7.5</v>
      </c>
      <c r="P115" s="137">
        <v>7.5</v>
      </c>
      <c r="Q115" s="137">
        <v>7.5</v>
      </c>
      <c r="R115" s="137">
        <v>7.5</v>
      </c>
      <c r="S115" s="137">
        <v>7.5</v>
      </c>
      <c r="T115" s="60">
        <v>7.5</v>
      </c>
      <c r="U115" s="60" t="s">
        <v>61</v>
      </c>
      <c r="V115" s="60">
        <v>7.5</v>
      </c>
      <c r="W115" s="60">
        <v>7.5</v>
      </c>
      <c r="X115" s="60">
        <v>0</v>
      </c>
      <c r="Y115" s="60">
        <v>7.5</v>
      </c>
      <c r="Z115" s="60">
        <v>7.5</v>
      </c>
      <c r="AA115" s="60">
        <v>7.5</v>
      </c>
      <c r="AB115" s="60" t="s">
        <v>61</v>
      </c>
      <c r="AC115" s="60">
        <v>7.5</v>
      </c>
      <c r="AD115" s="60">
        <v>7.5</v>
      </c>
      <c r="AE115" s="60">
        <v>7.5</v>
      </c>
      <c r="AF115" s="60">
        <v>7.5</v>
      </c>
      <c r="AG115" s="60">
        <v>7.5</v>
      </c>
      <c r="AH115" s="60">
        <v>7.5</v>
      </c>
      <c r="AI115" s="60" t="s">
        <v>61</v>
      </c>
      <c r="AJ115" s="179"/>
      <c r="AK115" s="179">
        <f>COUNTIF(E115:AI115,"&gt;0")</f>
        <v>25</v>
      </c>
      <c r="AL115" s="508"/>
      <c r="AM115" s="205">
        <f>SUM(E115:AI115)/7.5</f>
        <v>25</v>
      </c>
      <c r="AN115" s="205">
        <f>COUNTIF(E115:AI115,"B")</f>
        <v>0</v>
      </c>
      <c r="AO115" s="205">
        <f>COUNTIF(E115:AI115,"h")</f>
        <v>5</v>
      </c>
      <c r="AP115" s="205">
        <f>COUNTIF(E115:AI115,"ik")</f>
        <v>0</v>
      </c>
      <c r="AQ115" s="205">
        <f>COUNTIF(E115:AI115,"İZ")</f>
        <v>0</v>
      </c>
      <c r="AR115" s="205">
        <f>COUNTIF(E115:AI115,"R")</f>
        <v>0</v>
      </c>
      <c r="AS115" s="205">
        <f>COUNTIF(E115:AI115,"0")</f>
        <v>1</v>
      </c>
      <c r="AT115" s="205">
        <f>IF((AM115+AN115+AO115+AP115+AQ115)&gt;30,30,(AM115+AN115+AO115+AP115+AQ115))</f>
        <v>30</v>
      </c>
      <c r="AU115" s="205">
        <f>(AT115)*C115*7.5</f>
        <v>45000</v>
      </c>
      <c r="AV115" s="511">
        <f t="shared" ref="AV115" si="213">IF(B116="CEMRE",SUM(AU115:AU117),0)</f>
        <v>0</v>
      </c>
      <c r="AW115" s="513">
        <f t="shared" ref="AW115" si="214">IF(B116="SEFİNE",SUM(AU115:AU117),0)</f>
        <v>45000</v>
      </c>
      <c r="AX115" s="516">
        <f t="shared" ref="AX115" si="215">IF(B116="TERSAN",SUM(AU115:AU117),0)</f>
        <v>0</v>
      </c>
      <c r="AY115" s="499"/>
      <c r="AZ115" s="518">
        <v>17400</v>
      </c>
      <c r="BA115" s="518"/>
      <c r="BB115" s="518"/>
      <c r="BC115" s="518"/>
      <c r="BD115" s="518">
        <v>27600</v>
      </c>
      <c r="BE115" s="502"/>
      <c r="BF115" s="505">
        <f t="shared" ref="BF115" si="216">(AV115+AW115+AX115)-(AY115+AZ115+BA115)-(BB115+BC115)+BE115-(BD115)</f>
        <v>0</v>
      </c>
      <c r="BG115" s="178"/>
      <c r="BH115" s="178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  <c r="BZ115" s="178"/>
      <c r="CA115" s="178"/>
    </row>
    <row r="116" spans="1:79" ht="15.75" thickTop="1" x14ac:dyDescent="0.25">
      <c r="A116" s="175"/>
      <c r="B116" s="221" t="s">
        <v>134</v>
      </c>
      <c r="C116" s="433"/>
      <c r="D116" s="211" t="s">
        <v>26</v>
      </c>
      <c r="E116" s="227"/>
      <c r="F116" s="255"/>
      <c r="G116" s="255"/>
      <c r="H116" s="255"/>
      <c r="I116" s="255"/>
      <c r="J116" s="255"/>
      <c r="K116" s="255"/>
      <c r="L116" s="255"/>
      <c r="M116" s="255"/>
      <c r="N116" s="255"/>
      <c r="O116" s="255"/>
      <c r="P116" s="255"/>
      <c r="Q116" s="255"/>
      <c r="R116" s="255"/>
      <c r="S116" s="255"/>
      <c r="T116" s="227"/>
      <c r="U116" s="227"/>
      <c r="V116" s="227"/>
      <c r="W116" s="227"/>
      <c r="X116" s="227"/>
      <c r="Y116" s="227"/>
      <c r="Z116" s="227"/>
      <c r="AA116" s="227"/>
      <c r="AB116" s="227"/>
      <c r="AC116" s="227"/>
      <c r="AD116" s="227"/>
      <c r="AE116" s="227"/>
      <c r="AF116" s="227"/>
      <c r="AG116" s="228"/>
      <c r="AH116" s="227"/>
      <c r="AI116" s="227"/>
      <c r="AJ116" s="192"/>
      <c r="AK116" s="179">
        <f>COUNTIF(E116:AI116,"&gt;7")</f>
        <v>0</v>
      </c>
      <c r="AL116" s="509"/>
      <c r="AM116" s="206">
        <f>SUM(E116:AI116)</f>
        <v>0</v>
      </c>
      <c r="AN116" s="206"/>
      <c r="AO116" s="206"/>
      <c r="AP116" s="206"/>
      <c r="AQ116" s="206"/>
      <c r="AR116" s="206"/>
      <c r="AS116" s="206"/>
      <c r="AT116" s="206">
        <f>AM116*1.5</f>
        <v>0</v>
      </c>
      <c r="AU116" s="206">
        <f>AM116*C115*1.5</f>
        <v>0</v>
      </c>
      <c r="AV116" s="511"/>
      <c r="AW116" s="514"/>
      <c r="AX116" s="516"/>
      <c r="AY116" s="500"/>
      <c r="AZ116" s="519"/>
      <c r="BA116" s="519"/>
      <c r="BB116" s="519"/>
      <c r="BC116" s="519"/>
      <c r="BD116" s="519"/>
      <c r="BE116" s="503"/>
      <c r="BF116" s="506"/>
      <c r="BG116" s="178"/>
      <c r="BH116" s="178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  <c r="BZ116" s="178"/>
      <c r="CA116" s="178"/>
    </row>
    <row r="117" spans="1:79" x14ac:dyDescent="0.25">
      <c r="A117" s="175"/>
      <c r="B117" s="221"/>
      <c r="C117" s="433"/>
      <c r="D117" s="212" t="s">
        <v>27</v>
      </c>
      <c r="E117" s="230"/>
      <c r="F117" s="255"/>
      <c r="G117" s="255"/>
      <c r="H117" s="255"/>
      <c r="I117" s="255"/>
      <c r="J117" s="255"/>
      <c r="K117" s="255"/>
      <c r="L117" s="255"/>
      <c r="M117" s="255"/>
      <c r="N117" s="255"/>
      <c r="O117" s="255"/>
      <c r="P117" s="255"/>
      <c r="Q117" s="255"/>
      <c r="R117" s="255"/>
      <c r="S117" s="255"/>
      <c r="T117" s="230"/>
      <c r="U117" s="230"/>
      <c r="V117" s="230"/>
      <c r="W117" s="231"/>
      <c r="X117" s="230"/>
      <c r="Y117" s="230"/>
      <c r="Z117" s="230"/>
      <c r="AA117" s="230"/>
      <c r="AB117" s="230"/>
      <c r="AC117" s="230"/>
      <c r="AD117" s="230"/>
      <c r="AE117" s="230"/>
      <c r="AF117" s="230"/>
      <c r="AG117" s="232"/>
      <c r="AH117" s="230"/>
      <c r="AI117" s="230"/>
      <c r="AJ117" s="193"/>
      <c r="AK117" s="207"/>
      <c r="AL117" s="509"/>
      <c r="AM117" s="206">
        <f>SUM(E117:AI117)</f>
        <v>0</v>
      </c>
      <c r="AN117" s="208"/>
      <c r="AO117" s="208"/>
      <c r="AP117" s="208"/>
      <c r="AQ117" s="208"/>
      <c r="AR117" s="208"/>
      <c r="AS117" s="208"/>
      <c r="AT117" s="206">
        <f>AM117*2</f>
        <v>0</v>
      </c>
      <c r="AU117" s="208">
        <f>AM117*C115*2</f>
        <v>0</v>
      </c>
      <c r="AV117" s="511"/>
      <c r="AW117" s="514"/>
      <c r="AX117" s="516"/>
      <c r="AY117" s="500"/>
      <c r="AZ117" s="519"/>
      <c r="BA117" s="519"/>
      <c r="BB117" s="519"/>
      <c r="BC117" s="519"/>
      <c r="BD117" s="519"/>
      <c r="BE117" s="503"/>
      <c r="BF117" s="506"/>
      <c r="BG117" s="178"/>
      <c r="BH117" s="178"/>
      <c r="BI117" s="178"/>
      <c r="BJ117" s="178"/>
      <c r="BK117" s="178"/>
      <c r="BL117" s="178"/>
      <c r="BM117" s="178"/>
      <c r="BN117" s="178"/>
      <c r="BO117" s="178"/>
      <c r="BP117" s="178"/>
      <c r="BQ117" s="178"/>
      <c r="BR117" s="178"/>
      <c r="BS117" s="178"/>
      <c r="BT117" s="178"/>
      <c r="BU117" s="178"/>
      <c r="BV117" s="178"/>
      <c r="BW117" s="178"/>
      <c r="BX117" s="178"/>
      <c r="BY117" s="178"/>
      <c r="BZ117" s="178"/>
      <c r="CA117" s="178"/>
    </row>
    <row r="118" spans="1:79" ht="15.75" thickBot="1" x14ac:dyDescent="0.3">
      <c r="A118" s="176"/>
      <c r="B118" s="221"/>
      <c r="C118" s="434"/>
      <c r="D118" s="182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194" t="s">
        <v>28</v>
      </c>
      <c r="AK118" s="180">
        <f>AK115+AK116</f>
        <v>25</v>
      </c>
      <c r="AL118" s="510"/>
      <c r="AM118" s="209"/>
      <c r="AN118" s="209"/>
      <c r="AO118" s="209"/>
      <c r="AP118" s="209"/>
      <c r="AQ118" s="180"/>
      <c r="AR118" s="209"/>
      <c r="AS118" s="209"/>
      <c r="AT118" s="209"/>
      <c r="AU118" s="209"/>
      <c r="AV118" s="512"/>
      <c r="AW118" s="515"/>
      <c r="AX118" s="517"/>
      <c r="AY118" s="501"/>
      <c r="AZ118" s="520"/>
      <c r="BA118" s="520"/>
      <c r="BB118" s="520"/>
      <c r="BC118" s="520"/>
      <c r="BD118" s="520"/>
      <c r="BE118" s="504"/>
      <c r="BF118" s="507"/>
      <c r="BG118" s="178"/>
      <c r="BH118" s="178"/>
      <c r="BI118" s="178"/>
      <c r="BJ118" s="178"/>
      <c r="BK118" s="178"/>
      <c r="BL118" s="178"/>
      <c r="BM118" s="178"/>
      <c r="BN118" s="178"/>
      <c r="BO118" s="178"/>
      <c r="BP118" s="178"/>
      <c r="BQ118" s="178"/>
      <c r="BR118" s="178"/>
      <c r="BS118" s="178"/>
      <c r="BT118" s="178"/>
      <c r="BU118" s="178"/>
      <c r="BV118" s="178"/>
      <c r="BW118" s="178"/>
      <c r="BX118" s="178"/>
      <c r="BY118" s="178"/>
      <c r="BZ118" s="178"/>
      <c r="CA118" s="178"/>
    </row>
    <row r="119" spans="1:79" ht="16.5" thickTop="1" thickBot="1" x14ac:dyDescent="0.3">
      <c r="A119" s="174" t="s">
        <v>113</v>
      </c>
      <c r="B119" s="276">
        <v>25000</v>
      </c>
      <c r="C119" s="432">
        <f t="shared" ref="C119" si="217">B119/225</f>
        <v>111.11111111111111</v>
      </c>
      <c r="D119" s="181" t="s">
        <v>25</v>
      </c>
      <c r="E119" s="60">
        <v>7.5</v>
      </c>
      <c r="F119" s="60">
        <v>7.5</v>
      </c>
      <c r="G119" s="60" t="s">
        <v>61</v>
      </c>
      <c r="H119" s="60">
        <v>7.5</v>
      </c>
      <c r="I119" s="60">
        <v>7.5</v>
      </c>
      <c r="J119" s="60">
        <v>7.5</v>
      </c>
      <c r="K119" s="60">
        <v>7.5</v>
      </c>
      <c r="L119" s="60">
        <v>7.5</v>
      </c>
      <c r="M119" s="60">
        <v>7.5</v>
      </c>
      <c r="N119" s="60" t="s">
        <v>61</v>
      </c>
      <c r="O119" s="60">
        <v>7.5</v>
      </c>
      <c r="P119" s="60">
        <v>7.5</v>
      </c>
      <c r="Q119" s="60">
        <v>7.5</v>
      </c>
      <c r="R119" s="60">
        <v>7.5</v>
      </c>
      <c r="S119" s="60">
        <v>7.5</v>
      </c>
      <c r="T119" s="60">
        <v>7.5</v>
      </c>
      <c r="U119" s="60" t="s">
        <v>61</v>
      </c>
      <c r="V119" s="60">
        <v>7.5</v>
      </c>
      <c r="W119" s="60">
        <v>7.5</v>
      </c>
      <c r="X119" s="60">
        <v>7.5</v>
      </c>
      <c r="Y119" s="60">
        <v>7.5</v>
      </c>
      <c r="Z119" s="60">
        <v>7.5</v>
      </c>
      <c r="AA119" s="60">
        <v>7.5</v>
      </c>
      <c r="AB119" s="60" t="s">
        <v>61</v>
      </c>
      <c r="AC119" s="60">
        <v>7.5</v>
      </c>
      <c r="AD119" s="60">
        <v>7.5</v>
      </c>
      <c r="AE119" s="60">
        <v>7.5</v>
      </c>
      <c r="AF119" s="60">
        <v>7.5</v>
      </c>
      <c r="AG119" s="60">
        <v>7.5</v>
      </c>
      <c r="AH119" s="60">
        <v>7.5</v>
      </c>
      <c r="AI119" s="60" t="s">
        <v>61</v>
      </c>
      <c r="AJ119" s="179"/>
      <c r="AK119" s="179">
        <f>COUNTIF(E119:AI119,"&gt;0")</f>
        <v>26</v>
      </c>
      <c r="AL119" s="508"/>
      <c r="AM119" s="205">
        <f>SUM(E119:AI119)/7.5</f>
        <v>26</v>
      </c>
      <c r="AN119" s="205">
        <f>COUNTIF(E119:AI119,"B")</f>
        <v>0</v>
      </c>
      <c r="AO119" s="205">
        <f>COUNTIF(E119:AI119,"h")</f>
        <v>5</v>
      </c>
      <c r="AP119" s="205">
        <f>COUNTIF(E119:AI119,"ik")</f>
        <v>0</v>
      </c>
      <c r="AQ119" s="205">
        <f>COUNTIF(E119:AI119,"İZ")</f>
        <v>0</v>
      </c>
      <c r="AR119" s="205">
        <f>COUNTIF(E119:AI119,"R")</f>
        <v>0</v>
      </c>
      <c r="AS119" s="205">
        <f>COUNTIF(E119:AI119,"0")</f>
        <v>0</v>
      </c>
      <c r="AT119" s="205">
        <f>IF((AM119+AN119+AO119+AP119+AQ119)&gt;30,30,(AM119+AN119+AO119+AP119+AQ119))</f>
        <v>30</v>
      </c>
      <c r="AU119" s="205">
        <f>(AT119)*C119*7.5</f>
        <v>25000</v>
      </c>
      <c r="AV119" s="511">
        <f t="shared" ref="AV119" si="218">IF(B120="CEMRE",SUM(AU119:AU121),0)</f>
        <v>0</v>
      </c>
      <c r="AW119" s="513">
        <f t="shared" ref="AW119" si="219">IF(B120="SEFİNE",SUM(AU119:AU121),0)</f>
        <v>25000</v>
      </c>
      <c r="AX119" s="516">
        <f t="shared" ref="AX119" si="220">IF(B120="TERSAN",SUM(AU119:AU121),0)</f>
        <v>0</v>
      </c>
      <c r="AY119" s="499"/>
      <c r="AZ119" s="518">
        <v>24065</v>
      </c>
      <c r="BA119" s="518"/>
      <c r="BB119" s="518">
        <v>935</v>
      </c>
      <c r="BC119" s="518"/>
      <c r="BD119" s="518"/>
      <c r="BE119" s="502"/>
      <c r="BF119" s="505">
        <f t="shared" ref="BF119" si="221">(AV119+AW119+AX119)-(AY119+AZ119+BA119)-(BB119+BC119)+BE119-(BD119)</f>
        <v>0</v>
      </c>
      <c r="BG119" s="178"/>
      <c r="BH119" s="178"/>
      <c r="BI119" s="178"/>
      <c r="BJ119" s="178"/>
      <c r="BK119" s="178"/>
      <c r="BL119" s="178"/>
      <c r="BM119" s="178"/>
      <c r="BN119" s="178"/>
      <c r="BO119" s="178"/>
      <c r="BP119" s="178"/>
      <c r="BQ119" s="178"/>
      <c r="BR119" s="178"/>
      <c r="BS119" s="178"/>
      <c r="BT119" s="178"/>
      <c r="BU119" s="178"/>
      <c r="BV119" s="178"/>
      <c r="BW119" s="178"/>
      <c r="BX119" s="178"/>
      <c r="BY119" s="178"/>
      <c r="BZ119" s="178"/>
      <c r="CA119" s="178"/>
    </row>
    <row r="120" spans="1:79" ht="15.75" thickTop="1" x14ac:dyDescent="0.25">
      <c r="A120" s="175"/>
      <c r="B120" s="221" t="s">
        <v>134</v>
      </c>
      <c r="C120" s="433"/>
      <c r="D120" s="211" t="s">
        <v>26</v>
      </c>
      <c r="E120" s="227"/>
      <c r="F120" s="227"/>
      <c r="G120" s="227"/>
      <c r="H120" s="227"/>
      <c r="I120" s="227"/>
      <c r="J120" s="227"/>
      <c r="K120" s="227"/>
      <c r="L120" s="227"/>
      <c r="M120" s="227"/>
      <c r="N120" s="227"/>
      <c r="O120" s="227"/>
      <c r="P120" s="227"/>
      <c r="Q120" s="227"/>
      <c r="R120" s="227"/>
      <c r="S120" s="227"/>
      <c r="T120" s="227"/>
      <c r="U120" s="227"/>
      <c r="V120" s="227"/>
      <c r="W120" s="227"/>
      <c r="X120" s="227"/>
      <c r="Y120" s="227"/>
      <c r="Z120" s="227"/>
      <c r="AA120" s="227"/>
      <c r="AB120" s="227"/>
      <c r="AC120" s="227"/>
      <c r="AD120" s="227"/>
      <c r="AE120" s="227"/>
      <c r="AF120" s="227"/>
      <c r="AG120" s="228"/>
      <c r="AH120" s="227"/>
      <c r="AI120" s="227"/>
      <c r="AJ120" s="192"/>
      <c r="AK120" s="179">
        <f>COUNTIF(E120:AI120,"&gt;7")</f>
        <v>0</v>
      </c>
      <c r="AL120" s="509"/>
      <c r="AM120" s="206">
        <f>SUM(E120:AI120)</f>
        <v>0</v>
      </c>
      <c r="AN120" s="206"/>
      <c r="AO120" s="206"/>
      <c r="AP120" s="206"/>
      <c r="AQ120" s="206"/>
      <c r="AR120" s="206"/>
      <c r="AS120" s="206"/>
      <c r="AT120" s="206">
        <f>AM120*1.5</f>
        <v>0</v>
      </c>
      <c r="AU120" s="206">
        <f>AM120*C119*1.5</f>
        <v>0</v>
      </c>
      <c r="AV120" s="511"/>
      <c r="AW120" s="514"/>
      <c r="AX120" s="516"/>
      <c r="AY120" s="500"/>
      <c r="AZ120" s="519"/>
      <c r="BA120" s="519"/>
      <c r="BB120" s="519"/>
      <c r="BC120" s="519"/>
      <c r="BD120" s="519"/>
      <c r="BE120" s="503"/>
      <c r="BF120" s="506"/>
      <c r="BG120" s="178"/>
      <c r="BH120" s="178"/>
      <c r="BI120" s="178"/>
      <c r="BJ120" s="178"/>
      <c r="BK120" s="178"/>
      <c r="BL120" s="178"/>
      <c r="BM120" s="178"/>
      <c r="BN120" s="178"/>
      <c r="BO120" s="178"/>
      <c r="BP120" s="178"/>
      <c r="BQ120" s="178"/>
      <c r="BR120" s="178"/>
      <c r="BS120" s="178"/>
      <c r="BT120" s="178"/>
      <c r="BU120" s="178"/>
      <c r="BV120" s="178"/>
      <c r="BW120" s="178"/>
      <c r="BX120" s="178"/>
      <c r="BY120" s="178"/>
      <c r="BZ120" s="178"/>
      <c r="CA120" s="178"/>
    </row>
    <row r="121" spans="1:79" x14ac:dyDescent="0.25">
      <c r="A121" s="175"/>
      <c r="B121" s="221"/>
      <c r="C121" s="433"/>
      <c r="D121" s="212" t="s">
        <v>27</v>
      </c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30"/>
      <c r="S121" s="230"/>
      <c r="T121" s="230"/>
      <c r="U121" s="230"/>
      <c r="V121" s="230"/>
      <c r="W121" s="231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2"/>
      <c r="AH121" s="230"/>
      <c r="AI121" s="230"/>
      <c r="AJ121" s="193"/>
      <c r="AK121" s="207"/>
      <c r="AL121" s="509"/>
      <c r="AM121" s="206">
        <f>SUM(E121:AI121)</f>
        <v>0</v>
      </c>
      <c r="AN121" s="208"/>
      <c r="AO121" s="208"/>
      <c r="AP121" s="208"/>
      <c r="AQ121" s="208"/>
      <c r="AR121" s="208"/>
      <c r="AS121" s="208"/>
      <c r="AT121" s="206">
        <f>AM121*2</f>
        <v>0</v>
      </c>
      <c r="AU121" s="208">
        <f>AM121*C119*2</f>
        <v>0</v>
      </c>
      <c r="AV121" s="511"/>
      <c r="AW121" s="514"/>
      <c r="AX121" s="516"/>
      <c r="AY121" s="500"/>
      <c r="AZ121" s="519"/>
      <c r="BA121" s="519"/>
      <c r="BB121" s="519"/>
      <c r="BC121" s="519"/>
      <c r="BD121" s="519"/>
      <c r="BE121" s="503"/>
      <c r="BF121" s="506"/>
      <c r="BG121" s="178"/>
      <c r="BH121" s="178"/>
      <c r="BI121" s="178"/>
      <c r="BJ121" s="178"/>
      <c r="BK121" s="178"/>
      <c r="BL121" s="178"/>
      <c r="BM121" s="178"/>
      <c r="BN121" s="178"/>
      <c r="BO121" s="178"/>
      <c r="BP121" s="178"/>
      <c r="BQ121" s="178"/>
      <c r="BR121" s="178"/>
      <c r="BS121" s="178"/>
      <c r="BT121" s="178"/>
      <c r="BU121" s="178"/>
      <c r="BV121" s="178"/>
      <c r="BW121" s="178"/>
      <c r="BX121" s="178"/>
      <c r="BY121" s="178"/>
      <c r="BZ121" s="178"/>
      <c r="CA121" s="178"/>
    </row>
    <row r="122" spans="1:79" ht="15.75" thickBot="1" x14ac:dyDescent="0.3">
      <c r="A122" s="176"/>
      <c r="B122" s="277"/>
      <c r="C122" s="434"/>
      <c r="D122" s="182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194" t="s">
        <v>28</v>
      </c>
      <c r="AK122" s="180">
        <f>AK119+AK120</f>
        <v>26</v>
      </c>
      <c r="AL122" s="510"/>
      <c r="AM122" s="209"/>
      <c r="AN122" s="209"/>
      <c r="AO122" s="209"/>
      <c r="AP122" s="209"/>
      <c r="AQ122" s="180"/>
      <c r="AR122" s="209"/>
      <c r="AS122" s="209"/>
      <c r="AT122" s="209"/>
      <c r="AU122" s="209"/>
      <c r="AV122" s="512"/>
      <c r="AW122" s="515"/>
      <c r="AX122" s="517"/>
      <c r="AY122" s="501"/>
      <c r="AZ122" s="520"/>
      <c r="BA122" s="520"/>
      <c r="BB122" s="520"/>
      <c r="BC122" s="520"/>
      <c r="BD122" s="520"/>
      <c r="BE122" s="504"/>
      <c r="BF122" s="507"/>
      <c r="BG122" s="178"/>
      <c r="BH122" s="178"/>
      <c r="BI122" s="178"/>
      <c r="BJ122" s="178"/>
      <c r="BK122" s="178"/>
      <c r="BL122" s="178"/>
      <c r="BM122" s="178"/>
      <c r="BN122" s="178"/>
      <c r="BO122" s="178"/>
      <c r="BP122" s="178"/>
      <c r="BQ122" s="178"/>
      <c r="BR122" s="178"/>
      <c r="BS122" s="178"/>
      <c r="BT122" s="178"/>
      <c r="BU122" s="178"/>
      <c r="BV122" s="178"/>
      <c r="BW122" s="178"/>
      <c r="BX122" s="178"/>
      <c r="BY122" s="178"/>
      <c r="BZ122" s="178"/>
      <c r="CA122" s="178"/>
    </row>
    <row r="123" spans="1:79" ht="16.5" thickTop="1" thickBot="1" x14ac:dyDescent="0.3">
      <c r="A123" s="174" t="s">
        <v>114</v>
      </c>
      <c r="B123" s="221">
        <v>24000</v>
      </c>
      <c r="C123" s="432">
        <f t="shared" ref="C123" si="222">B123/225</f>
        <v>106.66666666666667</v>
      </c>
      <c r="D123" s="181" t="s">
        <v>25</v>
      </c>
      <c r="E123" s="137">
        <v>7.5</v>
      </c>
      <c r="F123" s="137">
        <v>0</v>
      </c>
      <c r="G123" s="137">
        <v>0</v>
      </c>
      <c r="H123" s="60">
        <v>7.5</v>
      </c>
      <c r="I123" s="60">
        <v>7.5</v>
      </c>
      <c r="J123" s="60">
        <v>7.5</v>
      </c>
      <c r="K123" s="60">
        <v>0</v>
      </c>
      <c r="L123" s="60">
        <v>7.5</v>
      </c>
      <c r="M123" s="60">
        <v>7.5</v>
      </c>
      <c r="N123" s="60">
        <v>0</v>
      </c>
      <c r="O123" s="60">
        <v>7.5</v>
      </c>
      <c r="P123" s="60">
        <v>7.5</v>
      </c>
      <c r="Q123" s="60">
        <v>7.5</v>
      </c>
      <c r="R123" s="60">
        <v>7.5</v>
      </c>
      <c r="S123" s="60">
        <v>7.5</v>
      </c>
      <c r="T123" s="60">
        <v>0</v>
      </c>
      <c r="U123" s="60">
        <v>0</v>
      </c>
      <c r="V123" s="60">
        <v>7.5</v>
      </c>
      <c r="W123" s="60">
        <v>7.5</v>
      </c>
      <c r="X123" s="60">
        <v>7.5</v>
      </c>
      <c r="Y123" s="60">
        <v>7.5</v>
      </c>
      <c r="Z123" s="60">
        <v>7.5</v>
      </c>
      <c r="AA123" s="60">
        <v>7.5</v>
      </c>
      <c r="AB123" s="60" t="s">
        <v>61</v>
      </c>
      <c r="AC123" s="60">
        <v>7.5</v>
      </c>
      <c r="AD123" s="60">
        <v>0</v>
      </c>
      <c r="AE123" s="60">
        <v>7.5</v>
      </c>
      <c r="AF123" s="67">
        <v>7.5</v>
      </c>
      <c r="AG123" s="60">
        <v>7.5</v>
      </c>
      <c r="AH123" s="60">
        <v>7.5</v>
      </c>
      <c r="AI123" s="60">
        <v>0</v>
      </c>
      <c r="AJ123" s="179"/>
      <c r="AK123" s="179">
        <f>COUNTIF(E123:AI123,"&gt;0")</f>
        <v>22</v>
      </c>
      <c r="AL123" s="508"/>
      <c r="AM123" s="205">
        <f>SUM(E123:AI123)/7.5</f>
        <v>22</v>
      </c>
      <c r="AN123" s="205">
        <f>COUNTIF(E123:AI123,"B")</f>
        <v>0</v>
      </c>
      <c r="AO123" s="205">
        <f>COUNTIF(E123:AI123,"h")</f>
        <v>1</v>
      </c>
      <c r="AP123" s="205">
        <f>COUNTIF(E123:AI123,"ik")</f>
        <v>0</v>
      </c>
      <c r="AQ123" s="205">
        <f>COUNTIF(E123:AI123,"İZ")</f>
        <v>0</v>
      </c>
      <c r="AR123" s="205">
        <f>COUNTIF(E123:AI123,"R")</f>
        <v>0</v>
      </c>
      <c r="AS123" s="205">
        <f>COUNTIF(E123:AI123,"0")</f>
        <v>8</v>
      </c>
      <c r="AT123" s="205">
        <f>IF((AM123+AN123+AO123+AP123+AQ123)&gt;30,30,(AM123+AN123+AO123+AP123+AQ123))</f>
        <v>23</v>
      </c>
      <c r="AU123" s="205">
        <f>(AT123)*C123*7.5</f>
        <v>18400</v>
      </c>
      <c r="AV123" s="511">
        <f t="shared" ref="AV123" si="223">IF(B124="CEMRE",SUM(AU123:AU125),0)</f>
        <v>0</v>
      </c>
      <c r="AW123" s="513">
        <f t="shared" ref="AW123" si="224">IF(B124="SEFİNE",SUM(AU123:AU125),0)</f>
        <v>18400</v>
      </c>
      <c r="AX123" s="516">
        <f t="shared" ref="AX123" si="225">IF(B124="TERSAN",SUM(AU123:AU125),0)</f>
        <v>0</v>
      </c>
      <c r="AY123" s="499"/>
      <c r="AZ123" s="518">
        <v>14400</v>
      </c>
      <c r="BA123" s="518"/>
      <c r="BB123" s="518"/>
      <c r="BC123" s="518"/>
      <c r="BD123" s="518">
        <v>4000</v>
      </c>
      <c r="BE123" s="502"/>
      <c r="BF123" s="505">
        <f t="shared" ref="BF123" si="226">(AV123+AW123+AX123)-(AY123+AZ123+BA123)-(BB123+BC123)+BE123-(BD123)</f>
        <v>0</v>
      </c>
      <c r="BG123" s="178"/>
      <c r="BH123" s="178"/>
      <c r="BI123" s="178"/>
      <c r="BJ123" s="178"/>
      <c r="BK123" s="178"/>
      <c r="BL123" s="178"/>
      <c r="BM123" s="178"/>
      <c r="BN123" s="178"/>
      <c r="BO123" s="178"/>
      <c r="BP123" s="178"/>
      <c r="BQ123" s="178"/>
      <c r="BR123" s="178"/>
      <c r="BS123" s="178"/>
      <c r="BT123" s="178"/>
      <c r="BU123" s="178"/>
      <c r="BV123" s="178"/>
      <c r="BW123" s="178"/>
      <c r="BX123" s="178"/>
      <c r="BY123" s="178"/>
      <c r="BZ123" s="178"/>
      <c r="CA123" s="178"/>
    </row>
    <row r="124" spans="1:79" ht="15.75" thickTop="1" x14ac:dyDescent="0.25">
      <c r="A124" s="175"/>
      <c r="B124" s="221" t="s">
        <v>134</v>
      </c>
      <c r="C124" s="433"/>
      <c r="D124" s="211" t="s">
        <v>26</v>
      </c>
      <c r="E124" s="255"/>
      <c r="F124" s="255"/>
      <c r="G124" s="255"/>
      <c r="H124" s="255"/>
      <c r="I124" s="255"/>
      <c r="J124" s="255"/>
      <c r="K124" s="255"/>
      <c r="L124" s="255"/>
      <c r="M124" s="255"/>
      <c r="N124" s="255"/>
      <c r="O124" s="255"/>
      <c r="P124" s="255"/>
      <c r="Q124" s="255"/>
      <c r="R124" s="255"/>
      <c r="S124" s="255"/>
      <c r="T124" s="227"/>
      <c r="U124" s="227"/>
      <c r="V124" s="227"/>
      <c r="W124" s="227"/>
      <c r="X124" s="227"/>
      <c r="Y124" s="67"/>
      <c r="Z124" s="227"/>
      <c r="AA124" s="227"/>
      <c r="AB124" s="230"/>
      <c r="AC124" s="227"/>
      <c r="AD124" s="227"/>
      <c r="AE124" s="227"/>
      <c r="AF124" s="227"/>
      <c r="AG124" s="228"/>
      <c r="AH124" s="227"/>
      <c r="AI124" s="227"/>
      <c r="AJ124" s="192"/>
      <c r="AK124" s="179">
        <f>COUNTIF(E124:AI124,"&gt;7")</f>
        <v>0</v>
      </c>
      <c r="AL124" s="509"/>
      <c r="AM124" s="206">
        <f>SUM(E124:AI124)</f>
        <v>0</v>
      </c>
      <c r="AN124" s="206"/>
      <c r="AO124" s="206"/>
      <c r="AP124" s="206"/>
      <c r="AQ124" s="206"/>
      <c r="AR124" s="206"/>
      <c r="AS124" s="206"/>
      <c r="AT124" s="206">
        <f>AM124*1.5</f>
        <v>0</v>
      </c>
      <c r="AU124" s="206">
        <f>AM124*C123*1.5</f>
        <v>0</v>
      </c>
      <c r="AV124" s="511"/>
      <c r="AW124" s="514"/>
      <c r="AX124" s="516"/>
      <c r="AY124" s="500"/>
      <c r="AZ124" s="519"/>
      <c r="BA124" s="519"/>
      <c r="BB124" s="519"/>
      <c r="BC124" s="519"/>
      <c r="BD124" s="519"/>
      <c r="BE124" s="503"/>
      <c r="BF124" s="506"/>
      <c r="BG124" s="178"/>
      <c r="BH124" s="178"/>
      <c r="BI124" s="178"/>
      <c r="BJ124" s="178"/>
      <c r="BK124" s="178"/>
      <c r="BL124" s="178"/>
      <c r="BM124" s="178"/>
      <c r="BN124" s="178"/>
      <c r="BO124" s="178"/>
      <c r="BP124" s="178"/>
      <c r="BQ124" s="178"/>
      <c r="BR124" s="178"/>
      <c r="BS124" s="178"/>
      <c r="BT124" s="178"/>
      <c r="BU124" s="178"/>
      <c r="BV124" s="178"/>
      <c r="BW124" s="178"/>
      <c r="BX124" s="178"/>
      <c r="BY124" s="178"/>
      <c r="BZ124" s="178"/>
      <c r="CA124" s="178"/>
    </row>
    <row r="125" spans="1:79" x14ac:dyDescent="0.25">
      <c r="A125" s="175"/>
      <c r="B125" s="221"/>
      <c r="C125" s="433"/>
      <c r="D125" s="212" t="s">
        <v>27</v>
      </c>
      <c r="E125" s="255"/>
      <c r="F125" s="255"/>
      <c r="G125" s="255"/>
      <c r="H125" s="255"/>
      <c r="I125" s="255"/>
      <c r="J125" s="255"/>
      <c r="K125" s="255"/>
      <c r="L125" s="255"/>
      <c r="M125" s="255"/>
      <c r="N125" s="255"/>
      <c r="O125" s="255"/>
      <c r="P125" s="255"/>
      <c r="Q125" s="255"/>
      <c r="R125" s="255"/>
      <c r="S125" s="255"/>
      <c r="T125" s="230"/>
      <c r="U125" s="230"/>
      <c r="V125" s="230"/>
      <c r="W125" s="231"/>
      <c r="X125" s="230"/>
      <c r="Y125" s="230"/>
      <c r="Z125" s="230"/>
      <c r="AA125" s="230"/>
      <c r="AB125" s="257"/>
      <c r="AC125" s="230"/>
      <c r="AD125" s="230"/>
      <c r="AE125" s="230"/>
      <c r="AF125" s="230"/>
      <c r="AG125" s="232"/>
      <c r="AH125" s="230"/>
      <c r="AI125" s="230"/>
      <c r="AJ125" s="193"/>
      <c r="AK125" s="207"/>
      <c r="AL125" s="509"/>
      <c r="AM125" s="206">
        <f>SUM(E125:AI125)</f>
        <v>0</v>
      </c>
      <c r="AN125" s="208"/>
      <c r="AO125" s="208"/>
      <c r="AP125" s="208"/>
      <c r="AQ125" s="208"/>
      <c r="AR125" s="208"/>
      <c r="AS125" s="208"/>
      <c r="AT125" s="206">
        <f>AM125*2</f>
        <v>0</v>
      </c>
      <c r="AU125" s="208">
        <f>AM125*C123*2</f>
        <v>0</v>
      </c>
      <c r="AV125" s="511"/>
      <c r="AW125" s="514"/>
      <c r="AX125" s="516"/>
      <c r="AY125" s="500"/>
      <c r="AZ125" s="519"/>
      <c r="BA125" s="519"/>
      <c r="BB125" s="519"/>
      <c r="BC125" s="519"/>
      <c r="BD125" s="519"/>
      <c r="BE125" s="503"/>
      <c r="BF125" s="506"/>
      <c r="BG125" s="178"/>
      <c r="BH125" s="178"/>
      <c r="BI125" s="178"/>
      <c r="BJ125" s="178"/>
      <c r="BK125" s="178"/>
      <c r="BL125" s="178"/>
      <c r="BM125" s="178"/>
      <c r="BN125" s="178"/>
      <c r="BO125" s="178"/>
      <c r="BP125" s="178"/>
      <c r="BQ125" s="178"/>
      <c r="BR125" s="178"/>
      <c r="BS125" s="178"/>
      <c r="BT125" s="178"/>
      <c r="BU125" s="178"/>
      <c r="BV125" s="178"/>
      <c r="BW125" s="178"/>
      <c r="BX125" s="178"/>
      <c r="BY125" s="178"/>
      <c r="BZ125" s="178"/>
      <c r="CA125" s="178"/>
    </row>
    <row r="126" spans="1:79" ht="15.75" thickBot="1" x14ac:dyDescent="0.3">
      <c r="A126" s="176"/>
      <c r="B126" s="221"/>
      <c r="C126" s="434"/>
      <c r="D126" s="182"/>
      <c r="E126" s="256"/>
      <c r="F126" s="256"/>
      <c r="G126" s="256"/>
      <c r="H126" s="256"/>
      <c r="I126" s="256"/>
      <c r="J126" s="256"/>
      <c r="K126" s="256"/>
      <c r="L126" s="256"/>
      <c r="M126" s="256"/>
      <c r="N126" s="256"/>
      <c r="O126" s="256"/>
      <c r="P126" s="256"/>
      <c r="Q126" s="256"/>
      <c r="R126" s="256"/>
      <c r="S126" s="256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194" t="s">
        <v>28</v>
      </c>
      <c r="AK126" s="180">
        <f>AK123+AK124</f>
        <v>22</v>
      </c>
      <c r="AL126" s="510"/>
      <c r="AM126" s="209"/>
      <c r="AN126" s="209"/>
      <c r="AO126" s="209"/>
      <c r="AP126" s="209"/>
      <c r="AQ126" s="180"/>
      <c r="AR126" s="209"/>
      <c r="AS126" s="209"/>
      <c r="AT126" s="209"/>
      <c r="AU126" s="209"/>
      <c r="AV126" s="512"/>
      <c r="AW126" s="515"/>
      <c r="AX126" s="517"/>
      <c r="AY126" s="501"/>
      <c r="AZ126" s="520"/>
      <c r="BA126" s="520"/>
      <c r="BB126" s="520"/>
      <c r="BC126" s="520"/>
      <c r="BD126" s="520"/>
      <c r="BE126" s="504"/>
      <c r="BF126" s="507"/>
      <c r="BG126" s="178"/>
      <c r="BH126" s="178"/>
      <c r="BI126" s="178"/>
      <c r="BJ126" s="178"/>
      <c r="BK126" s="178"/>
      <c r="BL126" s="178"/>
      <c r="BM126" s="178"/>
      <c r="BN126" s="178"/>
      <c r="BO126" s="178"/>
      <c r="BP126" s="178"/>
      <c r="BQ126" s="178"/>
      <c r="BR126" s="178"/>
      <c r="BS126" s="178"/>
      <c r="BT126" s="178"/>
      <c r="BU126" s="178"/>
      <c r="BV126" s="178"/>
      <c r="BW126" s="178"/>
      <c r="BX126" s="178"/>
      <c r="BY126" s="178"/>
      <c r="BZ126" s="178"/>
      <c r="CA126" s="178"/>
    </row>
    <row r="127" spans="1:79" ht="16.5" thickTop="1" thickBot="1" x14ac:dyDescent="0.3">
      <c r="A127" s="174" t="s">
        <v>131</v>
      </c>
      <c r="B127" s="276">
        <v>24000</v>
      </c>
      <c r="C127" s="432">
        <f t="shared" ref="C127" si="227">B127/225</f>
        <v>106.66666666666667</v>
      </c>
      <c r="D127" s="181" t="s">
        <v>25</v>
      </c>
      <c r="E127" s="137">
        <v>0</v>
      </c>
      <c r="F127" s="137">
        <v>0</v>
      </c>
      <c r="G127" s="137">
        <v>0</v>
      </c>
      <c r="H127" s="137">
        <v>0</v>
      </c>
      <c r="I127" s="137">
        <v>0</v>
      </c>
      <c r="J127" s="137">
        <v>0</v>
      </c>
      <c r="K127" s="137">
        <v>0</v>
      </c>
      <c r="L127" s="137">
        <v>0</v>
      </c>
      <c r="M127" s="137">
        <v>0</v>
      </c>
      <c r="N127" s="137">
        <v>0</v>
      </c>
      <c r="O127" s="137">
        <v>0</v>
      </c>
      <c r="P127" s="137">
        <v>0</v>
      </c>
      <c r="Q127" s="137">
        <v>0</v>
      </c>
      <c r="R127" s="137">
        <v>0</v>
      </c>
      <c r="S127" s="137">
        <v>0</v>
      </c>
      <c r="T127" s="60">
        <v>0</v>
      </c>
      <c r="U127" s="60">
        <v>0</v>
      </c>
      <c r="V127" s="60">
        <v>0</v>
      </c>
      <c r="W127" s="60">
        <v>0</v>
      </c>
      <c r="X127" s="60">
        <v>0</v>
      </c>
      <c r="Y127" s="60">
        <v>0</v>
      </c>
      <c r="Z127" s="60">
        <v>0</v>
      </c>
      <c r="AA127" s="60">
        <v>0</v>
      </c>
      <c r="AB127" s="60">
        <v>0</v>
      </c>
      <c r="AC127" s="60">
        <v>0</v>
      </c>
      <c r="AD127" s="60">
        <v>0</v>
      </c>
      <c r="AE127" s="60">
        <v>0</v>
      </c>
      <c r="AF127" s="67">
        <v>0</v>
      </c>
      <c r="AG127" s="60">
        <v>0</v>
      </c>
      <c r="AH127" s="60">
        <v>0</v>
      </c>
      <c r="AI127" s="60">
        <v>0</v>
      </c>
      <c r="AJ127" s="179"/>
      <c r="AK127" s="179">
        <f>COUNTIF(E127:AI127,"&gt;0")</f>
        <v>0</v>
      </c>
      <c r="AL127" s="508"/>
      <c r="AM127" s="205">
        <f>SUM(E127:AI127)/7.5</f>
        <v>0</v>
      </c>
      <c r="AN127" s="205">
        <f>COUNTIF(E127:AI127,"B")</f>
        <v>0</v>
      </c>
      <c r="AO127" s="205">
        <f>COUNTIF(E127:AI127,"h")</f>
        <v>0</v>
      </c>
      <c r="AP127" s="205">
        <f>COUNTIF(E127:AI127,"ik")</f>
        <v>0</v>
      </c>
      <c r="AQ127" s="205">
        <f>COUNTIF(E127:AI127,"İZ")</f>
        <v>0</v>
      </c>
      <c r="AR127" s="205">
        <f>COUNTIF(E127:AI127,"R")</f>
        <v>0</v>
      </c>
      <c r="AS127" s="205">
        <f>COUNTIF(E127:AI127,"0")</f>
        <v>31</v>
      </c>
      <c r="AT127" s="205">
        <f>IF((AM127+AN127+AO127+AP127+AQ127)&gt;30,30,(AM127+AN127+AO127+AP127+AQ127))</f>
        <v>0</v>
      </c>
      <c r="AU127" s="205">
        <f>(AT127)*C127*7.5</f>
        <v>0</v>
      </c>
      <c r="AV127" s="511">
        <f t="shared" ref="AV127" si="228">IF(B128="CEMRE",SUM(AU127:AU129),0)</f>
        <v>0</v>
      </c>
      <c r="AW127" s="513">
        <f t="shared" ref="AW127" si="229">IF(B128="SEFİNE",SUM(AU127:AU129),0)</f>
        <v>0</v>
      </c>
      <c r="AX127" s="516">
        <f t="shared" ref="AX127" si="230">IF(B128="TERSAN",SUM(AU127:AU129),0)</f>
        <v>0</v>
      </c>
      <c r="AY127" s="499"/>
      <c r="AZ127" s="518">
        <v>0</v>
      </c>
      <c r="BA127" s="518"/>
      <c r="BB127" s="518"/>
      <c r="BC127" s="518"/>
      <c r="BD127" s="518"/>
      <c r="BE127" s="502"/>
      <c r="BF127" s="505">
        <f t="shared" ref="BF127" si="231">(AV127+AW127+AX127)-(AY127+AZ127+BA127)-(BB127+BC127)+BE127-(BD127)</f>
        <v>0</v>
      </c>
      <c r="BG127" s="178"/>
      <c r="BH127" s="178"/>
      <c r="BI127" s="178"/>
      <c r="BJ127" s="178"/>
      <c r="BK127" s="178"/>
      <c r="BL127" s="178"/>
      <c r="BM127" s="178"/>
      <c r="BN127" s="178"/>
      <c r="BO127" s="178"/>
      <c r="BP127" s="178"/>
      <c r="BQ127" s="178"/>
      <c r="BR127" s="178"/>
      <c r="BS127" s="178"/>
      <c r="BT127" s="178"/>
      <c r="BU127" s="178"/>
      <c r="BV127" s="178"/>
      <c r="BW127" s="178"/>
      <c r="BX127" s="178"/>
      <c r="BY127" s="178"/>
      <c r="BZ127" s="178"/>
      <c r="CA127" s="178"/>
    </row>
    <row r="128" spans="1:79" ht="15.75" thickTop="1" x14ac:dyDescent="0.25">
      <c r="A128" s="175"/>
      <c r="B128" s="221" t="s">
        <v>134</v>
      </c>
      <c r="C128" s="433"/>
      <c r="D128" s="211" t="s">
        <v>26</v>
      </c>
      <c r="E128" s="255"/>
      <c r="F128" s="255"/>
      <c r="G128" s="255"/>
      <c r="H128" s="255"/>
      <c r="I128" s="241"/>
      <c r="J128" s="255"/>
      <c r="K128" s="255"/>
      <c r="L128" s="255"/>
      <c r="M128" s="255"/>
      <c r="N128" s="255"/>
      <c r="O128" s="255"/>
      <c r="P128" s="255"/>
      <c r="Q128" s="255"/>
      <c r="R128" s="255"/>
      <c r="S128" s="255"/>
      <c r="T128" s="227"/>
      <c r="U128" s="227"/>
      <c r="V128" s="227"/>
      <c r="W128" s="227"/>
      <c r="X128" s="227"/>
      <c r="Y128" s="227"/>
      <c r="Z128" s="227"/>
      <c r="AA128" s="227"/>
      <c r="AB128" s="227"/>
      <c r="AC128" s="227"/>
      <c r="AD128" s="227"/>
      <c r="AE128" s="227"/>
      <c r="AF128" s="227"/>
      <c r="AG128" s="228"/>
      <c r="AH128" s="227"/>
      <c r="AI128" s="227"/>
      <c r="AJ128" s="192"/>
      <c r="AK128" s="179">
        <f>COUNTIF(E128:AI128,"&gt;7")</f>
        <v>0</v>
      </c>
      <c r="AL128" s="509"/>
      <c r="AM128" s="206">
        <f>SUM(E128:AI128)</f>
        <v>0</v>
      </c>
      <c r="AN128" s="206"/>
      <c r="AO128" s="206"/>
      <c r="AP128" s="206"/>
      <c r="AQ128" s="206"/>
      <c r="AR128" s="206"/>
      <c r="AS128" s="206"/>
      <c r="AT128" s="206">
        <f>AM128*1.5</f>
        <v>0</v>
      </c>
      <c r="AU128" s="206">
        <f>AM128*C127*1.5</f>
        <v>0</v>
      </c>
      <c r="AV128" s="511"/>
      <c r="AW128" s="514"/>
      <c r="AX128" s="516"/>
      <c r="AY128" s="500"/>
      <c r="AZ128" s="519"/>
      <c r="BA128" s="519"/>
      <c r="BB128" s="519"/>
      <c r="BC128" s="519"/>
      <c r="BD128" s="519"/>
      <c r="BE128" s="503"/>
      <c r="BF128" s="506"/>
      <c r="BG128" s="178"/>
      <c r="BH128" s="178"/>
      <c r="BI128" s="178"/>
      <c r="BJ128" s="178"/>
      <c r="BK128" s="178"/>
      <c r="BL128" s="178"/>
      <c r="BM128" s="178"/>
      <c r="BN128" s="178"/>
      <c r="BO128" s="178"/>
      <c r="BP128" s="178"/>
      <c r="BQ128" s="178"/>
      <c r="BR128" s="178"/>
      <c r="BS128" s="178"/>
      <c r="BT128" s="178"/>
      <c r="BU128" s="178"/>
      <c r="BV128" s="178"/>
      <c r="BW128" s="178"/>
      <c r="BX128" s="178"/>
      <c r="BY128" s="178"/>
      <c r="BZ128" s="178"/>
      <c r="CA128" s="178"/>
    </row>
    <row r="129" spans="1:79" x14ac:dyDescent="0.25">
      <c r="A129" s="175"/>
      <c r="B129" s="221"/>
      <c r="C129" s="433"/>
      <c r="D129" s="212" t="s">
        <v>27</v>
      </c>
      <c r="E129" s="255"/>
      <c r="F129" s="255"/>
      <c r="G129" s="255"/>
      <c r="H129" s="255"/>
      <c r="I129" s="255"/>
      <c r="J129" s="255"/>
      <c r="K129" s="255"/>
      <c r="L129" s="255"/>
      <c r="M129" s="255"/>
      <c r="N129" s="255"/>
      <c r="O129" s="255"/>
      <c r="P129" s="255"/>
      <c r="Q129" s="255"/>
      <c r="R129" s="255"/>
      <c r="S129" s="255"/>
      <c r="T129" s="230"/>
      <c r="U129" s="230"/>
      <c r="V129" s="230"/>
      <c r="W129" s="230"/>
      <c r="X129" s="230"/>
      <c r="Y129" s="230"/>
      <c r="Z129" s="230"/>
      <c r="AA129" s="230"/>
      <c r="AB129" s="230"/>
      <c r="AC129" s="230"/>
      <c r="AD129" s="230"/>
      <c r="AE129" s="230"/>
      <c r="AF129" s="230"/>
      <c r="AG129" s="232"/>
      <c r="AH129" s="230"/>
      <c r="AI129" s="230"/>
      <c r="AJ129" s="193"/>
      <c r="AK129" s="207"/>
      <c r="AL129" s="509"/>
      <c r="AM129" s="206">
        <f>SUM(E129:AI129)</f>
        <v>0</v>
      </c>
      <c r="AN129" s="208"/>
      <c r="AO129" s="208"/>
      <c r="AP129" s="208"/>
      <c r="AQ129" s="208"/>
      <c r="AR129" s="208"/>
      <c r="AS129" s="208"/>
      <c r="AT129" s="206">
        <f>AM129*2</f>
        <v>0</v>
      </c>
      <c r="AU129" s="208">
        <f>AM129*C127*2</f>
        <v>0</v>
      </c>
      <c r="AV129" s="511"/>
      <c r="AW129" s="514"/>
      <c r="AX129" s="516"/>
      <c r="AY129" s="500"/>
      <c r="AZ129" s="519"/>
      <c r="BA129" s="519"/>
      <c r="BB129" s="519"/>
      <c r="BC129" s="519"/>
      <c r="BD129" s="519"/>
      <c r="BE129" s="503"/>
      <c r="BF129" s="506"/>
      <c r="BG129" s="178"/>
      <c r="BH129" s="178"/>
      <c r="BI129" s="178"/>
      <c r="BJ129" s="178"/>
      <c r="BK129" s="178"/>
      <c r="BL129" s="178"/>
      <c r="BM129" s="178"/>
      <c r="BN129" s="178"/>
      <c r="BO129" s="178"/>
      <c r="BP129" s="178"/>
      <c r="BQ129" s="178"/>
      <c r="BR129" s="178"/>
      <c r="BS129" s="178"/>
      <c r="BT129" s="178"/>
      <c r="BU129" s="178"/>
      <c r="BV129" s="178"/>
      <c r="BW129" s="178"/>
      <c r="BX129" s="178"/>
      <c r="BY129" s="178"/>
      <c r="BZ129" s="178"/>
      <c r="CA129" s="178"/>
    </row>
    <row r="130" spans="1:79" ht="15.75" thickBot="1" x14ac:dyDescent="0.3">
      <c r="A130" s="176"/>
      <c r="B130" s="277"/>
      <c r="C130" s="434"/>
      <c r="D130" s="182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194" t="s">
        <v>28</v>
      </c>
      <c r="AK130" s="180">
        <f>AK127+AK128</f>
        <v>0</v>
      </c>
      <c r="AL130" s="510"/>
      <c r="AM130" s="209"/>
      <c r="AN130" s="209"/>
      <c r="AO130" s="209"/>
      <c r="AP130" s="209"/>
      <c r="AQ130" s="180"/>
      <c r="AR130" s="209"/>
      <c r="AS130" s="209"/>
      <c r="AT130" s="209"/>
      <c r="AU130" s="209"/>
      <c r="AV130" s="512"/>
      <c r="AW130" s="515"/>
      <c r="AX130" s="517"/>
      <c r="AY130" s="501"/>
      <c r="AZ130" s="520"/>
      <c r="BA130" s="520"/>
      <c r="BB130" s="520"/>
      <c r="BC130" s="520"/>
      <c r="BD130" s="520"/>
      <c r="BE130" s="504"/>
      <c r="BF130" s="507"/>
      <c r="BG130" s="178"/>
      <c r="BH130" s="178"/>
      <c r="BI130" s="178"/>
      <c r="BJ130" s="178"/>
      <c r="BK130" s="178"/>
      <c r="BL130" s="178"/>
      <c r="BM130" s="178"/>
      <c r="BN130" s="178"/>
      <c r="BO130" s="178"/>
      <c r="BP130" s="178"/>
      <c r="BQ130" s="178"/>
      <c r="BR130" s="178"/>
      <c r="BS130" s="178"/>
      <c r="BT130" s="178"/>
      <c r="BU130" s="178"/>
      <c r="BV130" s="178"/>
      <c r="BW130" s="178"/>
      <c r="BX130" s="178"/>
      <c r="BY130" s="178"/>
      <c r="BZ130" s="178"/>
      <c r="CA130" s="178"/>
    </row>
    <row r="131" spans="1:79" ht="16.5" thickTop="1" thickBot="1" x14ac:dyDescent="0.3">
      <c r="A131" s="174" t="s">
        <v>115</v>
      </c>
      <c r="B131" s="221">
        <v>32000</v>
      </c>
      <c r="C131" s="432">
        <f t="shared" ref="C131" si="232">B131/225</f>
        <v>142.22222222222223</v>
      </c>
      <c r="D131" s="181" t="s">
        <v>25</v>
      </c>
      <c r="E131" s="137">
        <v>7.5</v>
      </c>
      <c r="F131" s="137">
        <v>7.5</v>
      </c>
      <c r="G131" s="137" t="s">
        <v>61</v>
      </c>
      <c r="H131" s="137">
        <v>7.5</v>
      </c>
      <c r="I131" s="137">
        <v>7.5</v>
      </c>
      <c r="J131" s="137">
        <v>7.5</v>
      </c>
      <c r="K131" s="137">
        <v>7.5</v>
      </c>
      <c r="L131" s="137">
        <v>7.5</v>
      </c>
      <c r="M131" s="137">
        <v>7.5</v>
      </c>
      <c r="N131" s="137" t="s">
        <v>61</v>
      </c>
      <c r="O131" s="137">
        <v>7.5</v>
      </c>
      <c r="P131" s="137">
        <v>0</v>
      </c>
      <c r="Q131" s="137">
        <v>7.5</v>
      </c>
      <c r="R131" s="137">
        <v>7.5</v>
      </c>
      <c r="S131" s="137">
        <v>7.5</v>
      </c>
      <c r="T131" s="60">
        <v>7.5</v>
      </c>
      <c r="U131" s="179" t="s">
        <v>61</v>
      </c>
      <c r="V131" s="60">
        <v>7.5</v>
      </c>
      <c r="W131" s="60">
        <v>7.5</v>
      </c>
      <c r="X131" s="60">
        <v>7.5</v>
      </c>
      <c r="Y131" s="60">
        <v>7.5</v>
      </c>
      <c r="Z131" s="60">
        <v>7.5</v>
      </c>
      <c r="AA131" s="60">
        <v>7.5</v>
      </c>
      <c r="AB131" s="60" t="s">
        <v>61</v>
      </c>
      <c r="AC131" s="60">
        <v>7.5</v>
      </c>
      <c r="AD131" s="60">
        <v>7.5</v>
      </c>
      <c r="AE131" s="60">
        <v>7.5</v>
      </c>
      <c r="AF131" s="67">
        <v>7.5</v>
      </c>
      <c r="AG131" s="60">
        <v>7.5</v>
      </c>
      <c r="AH131" s="60">
        <v>7.5</v>
      </c>
      <c r="AI131" s="60" t="s">
        <v>61</v>
      </c>
      <c r="AJ131" s="179"/>
      <c r="AK131" s="179">
        <f>COUNTIF(E131:AI131,"&gt;0")</f>
        <v>25</v>
      </c>
      <c r="AL131" s="508"/>
      <c r="AM131" s="205">
        <f>SUM(E131:AI131)/7.5</f>
        <v>25</v>
      </c>
      <c r="AN131" s="205">
        <f>COUNTIF(E131:AI131,"B")</f>
        <v>0</v>
      </c>
      <c r="AO131" s="205">
        <f>COUNTIF(E131:AI131,"h")</f>
        <v>5</v>
      </c>
      <c r="AP131" s="205">
        <f>COUNTIF(E131:AI131,"ik")</f>
        <v>0</v>
      </c>
      <c r="AQ131" s="205">
        <f>COUNTIF(E131:AI131,"İZ")</f>
        <v>0</v>
      </c>
      <c r="AR131" s="205">
        <f>COUNTIF(E131:AI131,"R")</f>
        <v>0</v>
      </c>
      <c r="AS131" s="205">
        <f>COUNTIF(E131:AI131,"0")</f>
        <v>1</v>
      </c>
      <c r="AT131" s="205">
        <f>IF((AM131+AN131+AO131+AP131+AQ131)&gt;30,30,(AM131+AN131+AO131+AP131+AQ131))</f>
        <v>30</v>
      </c>
      <c r="AU131" s="205">
        <f>(AT131)*C131*7.5</f>
        <v>32000.000000000004</v>
      </c>
      <c r="AV131" s="511">
        <f t="shared" ref="AV131" si="233">IF(B132="CEMRE",SUM(AU131:AU133),0)</f>
        <v>0</v>
      </c>
      <c r="AW131" s="513">
        <f t="shared" ref="AW131" si="234">IF(B132="SEFİNE",SUM(AU131:AU133),0)</f>
        <v>34666.666666666672</v>
      </c>
      <c r="AX131" s="516">
        <f t="shared" ref="AX131" si="235">IF(B132="TERSAN",SUM(AU131:AU133),0)</f>
        <v>0</v>
      </c>
      <c r="AY131" s="499"/>
      <c r="AZ131" s="518">
        <v>17646</v>
      </c>
      <c r="BA131" s="518"/>
      <c r="BB131" s="518">
        <v>654</v>
      </c>
      <c r="BC131" s="518"/>
      <c r="BD131" s="518">
        <v>16370</v>
      </c>
      <c r="BE131" s="502"/>
      <c r="BF131" s="505">
        <f t="shared" ref="BF131" si="236">(AV131+AW131+AX131)-(AY131+AZ131+BA131)-(BB131+BC131)+BE131-(BD131)</f>
        <v>-3.3333333333284827</v>
      </c>
      <c r="BG131" s="178"/>
      <c r="BH131" s="178"/>
      <c r="BI131" s="178"/>
      <c r="BJ131" s="178"/>
      <c r="BK131" s="178"/>
      <c r="BL131" s="178"/>
      <c r="BM131" s="178"/>
      <c r="BN131" s="178"/>
      <c r="BO131" s="178"/>
      <c r="BP131" s="178"/>
      <c r="BQ131" s="178"/>
      <c r="BR131" s="178"/>
      <c r="BS131" s="178"/>
      <c r="BT131" s="178"/>
      <c r="BU131" s="178"/>
      <c r="BV131" s="178"/>
      <c r="BW131" s="178"/>
      <c r="BX131" s="178"/>
      <c r="BY131" s="178"/>
      <c r="BZ131" s="178"/>
      <c r="CA131" s="178"/>
    </row>
    <row r="132" spans="1:79" ht="15.75" thickTop="1" x14ac:dyDescent="0.25">
      <c r="A132" s="175"/>
      <c r="B132" s="221" t="s">
        <v>134</v>
      </c>
      <c r="C132" s="433"/>
      <c r="D132" s="211" t="s">
        <v>26</v>
      </c>
      <c r="E132" s="255"/>
      <c r="F132" s="255"/>
      <c r="G132" s="255"/>
      <c r="H132" s="255"/>
      <c r="I132" s="255"/>
      <c r="J132" s="255"/>
      <c r="K132" s="255"/>
      <c r="L132" s="255"/>
      <c r="M132" s="255"/>
      <c r="N132" s="255"/>
      <c r="O132" s="255"/>
      <c r="P132" s="255"/>
      <c r="Q132" s="255"/>
      <c r="R132" s="255"/>
      <c r="S132" s="255"/>
      <c r="T132" s="227"/>
      <c r="U132" s="227"/>
      <c r="V132" s="227">
        <v>2.5</v>
      </c>
      <c r="W132" s="227"/>
      <c r="X132" s="227"/>
      <c r="Y132" s="227"/>
      <c r="Z132" s="227"/>
      <c r="AA132" s="227"/>
      <c r="AB132" s="227">
        <v>7.5</v>
      </c>
      <c r="AC132" s="227"/>
      <c r="AD132" s="227">
        <v>2.5</v>
      </c>
      <c r="AE132" s="227"/>
      <c r="AF132" s="227"/>
      <c r="AG132" s="228"/>
      <c r="AH132" s="227"/>
      <c r="AI132" s="227"/>
      <c r="AJ132" s="192"/>
      <c r="AK132" s="179">
        <f>COUNTIF(E132:AI132,"&gt;7")</f>
        <v>1</v>
      </c>
      <c r="AL132" s="509"/>
      <c r="AM132" s="206">
        <f>SUM(E132:AI132)</f>
        <v>12.5</v>
      </c>
      <c r="AN132" s="206"/>
      <c r="AO132" s="206"/>
      <c r="AP132" s="206"/>
      <c r="AQ132" s="206"/>
      <c r="AR132" s="206"/>
      <c r="AS132" s="206"/>
      <c r="AT132" s="206">
        <f>AM132*1.5</f>
        <v>18.75</v>
      </c>
      <c r="AU132" s="206">
        <f>AM132*C131*1.5</f>
        <v>2666.666666666667</v>
      </c>
      <c r="AV132" s="511"/>
      <c r="AW132" s="514"/>
      <c r="AX132" s="516"/>
      <c r="AY132" s="500"/>
      <c r="AZ132" s="519"/>
      <c r="BA132" s="519"/>
      <c r="BB132" s="519"/>
      <c r="BC132" s="519"/>
      <c r="BD132" s="519"/>
      <c r="BE132" s="503"/>
      <c r="BF132" s="506"/>
      <c r="BG132" s="178"/>
      <c r="BH132" s="178"/>
      <c r="BI132" s="178"/>
      <c r="BJ132" s="178"/>
      <c r="BK132" s="178"/>
      <c r="BL132" s="178"/>
      <c r="BM132" s="178"/>
      <c r="BN132" s="178"/>
      <c r="BO132" s="178"/>
      <c r="BP132" s="178"/>
      <c r="BQ132" s="178"/>
      <c r="BR132" s="178"/>
      <c r="BS132" s="178"/>
      <c r="BT132" s="178"/>
      <c r="BU132" s="178"/>
      <c r="BV132" s="178"/>
      <c r="BW132" s="178"/>
      <c r="BX132" s="178"/>
      <c r="BY132" s="178"/>
      <c r="BZ132" s="178"/>
      <c r="CA132" s="178"/>
    </row>
    <row r="133" spans="1:79" x14ac:dyDescent="0.25">
      <c r="A133" s="175"/>
      <c r="B133" s="221"/>
      <c r="C133" s="433"/>
      <c r="D133" s="212" t="s">
        <v>27</v>
      </c>
      <c r="E133" s="255"/>
      <c r="F133" s="255"/>
      <c r="G133" s="255"/>
      <c r="H133" s="255"/>
      <c r="I133" s="255"/>
      <c r="J133" s="255"/>
      <c r="K133" s="255"/>
      <c r="L133" s="255"/>
      <c r="M133" s="255"/>
      <c r="N133" s="255"/>
      <c r="O133" s="255"/>
      <c r="P133" s="255"/>
      <c r="Q133" s="255"/>
      <c r="R133" s="255"/>
      <c r="S133" s="255"/>
      <c r="T133" s="230"/>
      <c r="U133" s="230"/>
      <c r="V133" s="230"/>
      <c r="W133" s="231"/>
      <c r="X133" s="230"/>
      <c r="Y133" s="230"/>
      <c r="Z133" s="230"/>
      <c r="AA133" s="230"/>
      <c r="AB133" s="230"/>
      <c r="AC133" s="230"/>
      <c r="AD133" s="230"/>
      <c r="AE133" s="230"/>
      <c r="AF133" s="230"/>
      <c r="AG133" s="232"/>
      <c r="AH133" s="230"/>
      <c r="AI133" s="230"/>
      <c r="AJ133" s="193"/>
      <c r="AK133" s="207"/>
      <c r="AL133" s="509"/>
      <c r="AM133" s="206">
        <f>SUM(E133:AI133)</f>
        <v>0</v>
      </c>
      <c r="AN133" s="208"/>
      <c r="AO133" s="208"/>
      <c r="AP133" s="208"/>
      <c r="AQ133" s="208"/>
      <c r="AR133" s="208"/>
      <c r="AS133" s="208"/>
      <c r="AT133" s="206">
        <f>AM133*2</f>
        <v>0</v>
      </c>
      <c r="AU133" s="208">
        <f>AM133*C131*2</f>
        <v>0</v>
      </c>
      <c r="AV133" s="511"/>
      <c r="AW133" s="514"/>
      <c r="AX133" s="516"/>
      <c r="AY133" s="500"/>
      <c r="AZ133" s="519"/>
      <c r="BA133" s="519"/>
      <c r="BB133" s="519"/>
      <c r="BC133" s="519"/>
      <c r="BD133" s="519"/>
      <c r="BE133" s="503"/>
      <c r="BF133" s="506"/>
      <c r="BG133" s="178"/>
      <c r="BH133" s="178"/>
      <c r="BI133" s="178"/>
      <c r="BJ133" s="178"/>
      <c r="BK133" s="178"/>
      <c r="BL133" s="178"/>
      <c r="BM133" s="178"/>
      <c r="BN133" s="178"/>
      <c r="BO133" s="178"/>
      <c r="BP133" s="178"/>
      <c r="BQ133" s="178"/>
      <c r="BR133" s="178"/>
      <c r="BS133" s="178"/>
      <c r="BT133" s="178"/>
      <c r="BU133" s="178"/>
      <c r="BV133" s="178"/>
      <c r="BW133" s="178"/>
      <c r="BX133" s="178"/>
      <c r="BY133" s="178"/>
      <c r="BZ133" s="178"/>
      <c r="CA133" s="178"/>
    </row>
    <row r="134" spans="1:79" ht="15.75" thickBot="1" x14ac:dyDescent="0.3">
      <c r="A134" s="176"/>
      <c r="B134" s="277"/>
      <c r="C134" s="434"/>
      <c r="D134" s="182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194" t="s">
        <v>28</v>
      </c>
      <c r="AK134" s="180">
        <f>AK131+AK132</f>
        <v>26</v>
      </c>
      <c r="AL134" s="510"/>
      <c r="AM134" s="209"/>
      <c r="AN134" s="209"/>
      <c r="AO134" s="209"/>
      <c r="AP134" s="209"/>
      <c r="AQ134" s="180"/>
      <c r="AR134" s="209"/>
      <c r="AS134" s="209"/>
      <c r="AT134" s="209"/>
      <c r="AU134" s="209"/>
      <c r="AV134" s="512"/>
      <c r="AW134" s="515"/>
      <c r="AX134" s="517"/>
      <c r="AY134" s="501"/>
      <c r="AZ134" s="520"/>
      <c r="BA134" s="520"/>
      <c r="BB134" s="520"/>
      <c r="BC134" s="520"/>
      <c r="BD134" s="520"/>
      <c r="BE134" s="504"/>
      <c r="BF134" s="507"/>
      <c r="BG134" s="178"/>
      <c r="BH134" s="178"/>
      <c r="BI134" s="178"/>
      <c r="BJ134" s="178"/>
      <c r="BK134" s="178"/>
      <c r="BL134" s="178"/>
      <c r="BM134" s="178"/>
      <c r="BN134" s="178"/>
      <c r="BO134" s="178"/>
      <c r="BP134" s="178"/>
      <c r="BQ134" s="178"/>
      <c r="BR134" s="178"/>
      <c r="BS134" s="178"/>
      <c r="BT134" s="178"/>
      <c r="BU134" s="178"/>
      <c r="BV134" s="178"/>
      <c r="BW134" s="178"/>
      <c r="BX134" s="178"/>
      <c r="BY134" s="178"/>
      <c r="BZ134" s="178"/>
      <c r="CA134" s="178"/>
    </row>
    <row r="135" spans="1:79" ht="16.5" thickTop="1" thickBot="1" x14ac:dyDescent="0.3">
      <c r="A135" s="174" t="s">
        <v>116</v>
      </c>
      <c r="B135" s="221">
        <v>36000</v>
      </c>
      <c r="C135" s="432">
        <f t="shared" ref="C135" si="237">B135/225</f>
        <v>160</v>
      </c>
      <c r="D135" s="181" t="s">
        <v>25</v>
      </c>
      <c r="E135" s="137">
        <v>7.5</v>
      </c>
      <c r="F135" s="137">
        <v>7.5</v>
      </c>
      <c r="G135" s="137" t="s">
        <v>61</v>
      </c>
      <c r="H135" s="137">
        <v>7.5</v>
      </c>
      <c r="I135" s="137">
        <v>7.5</v>
      </c>
      <c r="J135" s="137">
        <v>7.5</v>
      </c>
      <c r="K135" s="137">
        <v>0</v>
      </c>
      <c r="L135" s="137">
        <v>7.5</v>
      </c>
      <c r="M135" s="137">
        <v>7.5</v>
      </c>
      <c r="N135" s="137" t="s">
        <v>61</v>
      </c>
      <c r="O135" s="137">
        <v>7.5</v>
      </c>
      <c r="P135" s="137">
        <v>7.5</v>
      </c>
      <c r="Q135" s="137">
        <v>7.5</v>
      </c>
      <c r="R135" s="137">
        <v>0</v>
      </c>
      <c r="S135" s="137">
        <v>7.5</v>
      </c>
      <c r="T135" s="60">
        <v>7.5</v>
      </c>
      <c r="U135" s="60">
        <v>0</v>
      </c>
      <c r="V135" s="60">
        <v>7.5</v>
      </c>
      <c r="W135" s="101">
        <v>7.5</v>
      </c>
      <c r="X135" s="60">
        <v>7.5</v>
      </c>
      <c r="Y135" s="60">
        <v>7.5</v>
      </c>
      <c r="Z135" s="60">
        <v>7.5</v>
      </c>
      <c r="AA135" s="60">
        <v>7.5</v>
      </c>
      <c r="AB135" s="60" t="s">
        <v>61</v>
      </c>
      <c r="AC135" s="60">
        <v>0</v>
      </c>
      <c r="AD135" s="60">
        <v>7.5</v>
      </c>
      <c r="AE135" s="60">
        <v>7.5</v>
      </c>
      <c r="AF135" s="60">
        <v>7.5</v>
      </c>
      <c r="AG135" s="60">
        <v>7.5</v>
      </c>
      <c r="AH135" s="60">
        <v>7.5</v>
      </c>
      <c r="AI135" s="60" t="s">
        <v>61</v>
      </c>
      <c r="AJ135" s="179"/>
      <c r="AK135" s="179">
        <f>COUNTIF(E135:AI135,"&gt;0")</f>
        <v>23</v>
      </c>
      <c r="AL135" s="508"/>
      <c r="AM135" s="205">
        <f>SUM(E135:AI135)/7.5</f>
        <v>23</v>
      </c>
      <c r="AN135" s="205">
        <f>COUNTIF(E135:AI135,"B")</f>
        <v>0</v>
      </c>
      <c r="AO135" s="205">
        <f>COUNTIF(E135:AI135,"h")</f>
        <v>4</v>
      </c>
      <c r="AP135" s="205">
        <f>COUNTIF(E135:AI135,"ik")</f>
        <v>0</v>
      </c>
      <c r="AQ135" s="205">
        <f>COUNTIF(E135:AI135,"İZ")</f>
        <v>0</v>
      </c>
      <c r="AR135" s="205">
        <f>COUNTIF(E135:AI135,"R")</f>
        <v>0</v>
      </c>
      <c r="AS135" s="205">
        <f>COUNTIF(E135:AI135,"0")</f>
        <v>4</v>
      </c>
      <c r="AT135" s="205">
        <f>IF((AM135+AN135+AO135+AP135+AQ135)&gt;30,30,(AM135+AN135+AO135+AP135+AQ135))</f>
        <v>27</v>
      </c>
      <c r="AU135" s="205">
        <f>(AT135)*C135*7.5</f>
        <v>32400</v>
      </c>
      <c r="AV135" s="511">
        <f t="shared" ref="AV135" si="238">IF(B136="CEMRE",SUM(AU135:AU137),0)</f>
        <v>0</v>
      </c>
      <c r="AW135" s="513">
        <f t="shared" ref="AW135" si="239">IF(B136="SEFİNE",SUM(AU135:AU137),0)</f>
        <v>37200</v>
      </c>
      <c r="AX135" s="516">
        <f t="shared" ref="AX135" si="240">IF(B136="TERSAN",SUM(AU135:AU137),0)</f>
        <v>0</v>
      </c>
      <c r="AY135" s="499">
        <v>3600</v>
      </c>
      <c r="AZ135" s="518">
        <v>13080</v>
      </c>
      <c r="BA135" s="518"/>
      <c r="BB135" s="518"/>
      <c r="BC135" s="518"/>
      <c r="BD135" s="518">
        <v>20520</v>
      </c>
      <c r="BE135" s="502"/>
      <c r="BF135" s="505">
        <f t="shared" ref="BF135" si="241">(AV135+AW135+AX135)-(AY135+AZ135+BA135)-(BB135+BC135)+BE135-(BD135)</f>
        <v>0</v>
      </c>
      <c r="BG135" s="178"/>
      <c r="BH135" s="178"/>
      <c r="BI135" s="178"/>
      <c r="BJ135" s="178"/>
      <c r="BK135" s="178"/>
      <c r="BL135" s="178"/>
      <c r="BM135" s="178"/>
      <c r="BN135" s="178"/>
      <c r="BO135" s="178"/>
      <c r="BP135" s="178"/>
      <c r="BQ135" s="178"/>
      <c r="BR135" s="178"/>
      <c r="BS135" s="178"/>
      <c r="BT135" s="178"/>
      <c r="BU135" s="178"/>
      <c r="BV135" s="178"/>
      <c r="BW135" s="178"/>
      <c r="BX135" s="178"/>
      <c r="BY135" s="178"/>
      <c r="BZ135" s="178"/>
      <c r="CA135" s="178"/>
    </row>
    <row r="136" spans="1:79" ht="15.75" thickTop="1" x14ac:dyDescent="0.25">
      <c r="A136" s="175"/>
      <c r="B136" s="221" t="s">
        <v>134</v>
      </c>
      <c r="C136" s="433"/>
      <c r="D136" s="211" t="s">
        <v>26</v>
      </c>
      <c r="E136" s="255"/>
      <c r="F136" s="255">
        <v>2.5</v>
      </c>
      <c r="G136" s="255">
        <v>7.5</v>
      </c>
      <c r="H136" s="255"/>
      <c r="I136" s="255">
        <v>2.5</v>
      </c>
      <c r="J136" s="255"/>
      <c r="K136" s="255"/>
      <c r="L136" s="255"/>
      <c r="M136" s="255"/>
      <c r="N136" s="255"/>
      <c r="O136" s="255"/>
      <c r="P136" s="255"/>
      <c r="Q136" s="255"/>
      <c r="R136" s="255"/>
      <c r="S136" s="255"/>
      <c r="T136" s="227"/>
      <c r="U136" s="227"/>
      <c r="V136" s="227"/>
      <c r="W136" s="227"/>
      <c r="X136" s="227"/>
      <c r="Y136" s="227"/>
      <c r="Z136" s="227"/>
      <c r="AA136" s="227"/>
      <c r="AB136" s="227">
        <v>7.5</v>
      </c>
      <c r="AC136" s="227"/>
      <c r="AD136" s="227"/>
      <c r="AE136" s="227"/>
      <c r="AF136" s="227"/>
      <c r="AG136" s="228"/>
      <c r="AH136" s="227"/>
      <c r="AI136" s="227"/>
      <c r="AJ136" s="192"/>
      <c r="AK136" s="179">
        <f>COUNTIF(E136:AI136,"&gt;7")</f>
        <v>2</v>
      </c>
      <c r="AL136" s="509"/>
      <c r="AM136" s="206">
        <f>SUM(E136:AI136)</f>
        <v>20</v>
      </c>
      <c r="AN136" s="206"/>
      <c r="AO136" s="206"/>
      <c r="AP136" s="206"/>
      <c r="AQ136" s="206"/>
      <c r="AR136" s="206"/>
      <c r="AS136" s="206"/>
      <c r="AT136" s="206">
        <f>AM136*1.5</f>
        <v>30</v>
      </c>
      <c r="AU136" s="206">
        <f>AM136*C135*1.5</f>
        <v>4800</v>
      </c>
      <c r="AV136" s="511"/>
      <c r="AW136" s="514"/>
      <c r="AX136" s="516"/>
      <c r="AY136" s="500"/>
      <c r="AZ136" s="519"/>
      <c r="BA136" s="519"/>
      <c r="BB136" s="519"/>
      <c r="BC136" s="519"/>
      <c r="BD136" s="519"/>
      <c r="BE136" s="503"/>
      <c r="BF136" s="506"/>
      <c r="BG136" s="178"/>
      <c r="BH136" s="178"/>
      <c r="BI136" s="178"/>
      <c r="BJ136" s="178"/>
      <c r="BK136" s="178"/>
      <c r="BL136" s="178"/>
      <c r="BM136" s="178"/>
      <c r="BN136" s="178"/>
      <c r="BO136" s="178"/>
      <c r="BP136" s="178"/>
      <c r="BQ136" s="178"/>
      <c r="BR136" s="178"/>
      <c r="BS136" s="178"/>
      <c r="BT136" s="178"/>
      <c r="BU136" s="178"/>
      <c r="BV136" s="178"/>
      <c r="BW136" s="178"/>
      <c r="BX136" s="178"/>
      <c r="BY136" s="178"/>
      <c r="BZ136" s="178"/>
      <c r="CA136" s="178"/>
    </row>
    <row r="137" spans="1:79" x14ac:dyDescent="0.25">
      <c r="A137" s="175"/>
      <c r="B137" s="221"/>
      <c r="C137" s="433"/>
      <c r="D137" s="212" t="s">
        <v>27</v>
      </c>
      <c r="E137" s="255"/>
      <c r="F137" s="255"/>
      <c r="G137" s="255"/>
      <c r="H137" s="255"/>
      <c r="I137" s="255"/>
      <c r="J137" s="255"/>
      <c r="K137" s="255"/>
      <c r="L137" s="255"/>
      <c r="M137" s="255"/>
      <c r="N137" s="255"/>
      <c r="O137" s="255"/>
      <c r="P137" s="255"/>
      <c r="Q137" s="255"/>
      <c r="R137" s="255"/>
      <c r="S137" s="255"/>
      <c r="T137" s="230"/>
      <c r="U137" s="230"/>
      <c r="V137" s="230"/>
      <c r="W137" s="230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2"/>
      <c r="AH137" s="230"/>
      <c r="AI137" s="230"/>
      <c r="AJ137" s="193"/>
      <c r="AK137" s="207"/>
      <c r="AL137" s="509"/>
      <c r="AM137" s="206">
        <f>SUM(E137:AI137)</f>
        <v>0</v>
      </c>
      <c r="AN137" s="208"/>
      <c r="AO137" s="208"/>
      <c r="AP137" s="208"/>
      <c r="AQ137" s="208"/>
      <c r="AR137" s="208"/>
      <c r="AS137" s="208"/>
      <c r="AT137" s="206">
        <f>AM137*2</f>
        <v>0</v>
      </c>
      <c r="AU137" s="208">
        <f>AM137*C135*2</f>
        <v>0</v>
      </c>
      <c r="AV137" s="511"/>
      <c r="AW137" s="514"/>
      <c r="AX137" s="516"/>
      <c r="AY137" s="500"/>
      <c r="AZ137" s="519"/>
      <c r="BA137" s="519"/>
      <c r="BB137" s="519"/>
      <c r="BC137" s="519"/>
      <c r="BD137" s="519"/>
      <c r="BE137" s="503"/>
      <c r="BF137" s="506"/>
      <c r="BG137" s="178"/>
      <c r="BH137" s="178"/>
      <c r="BI137" s="178"/>
      <c r="BJ137" s="178"/>
      <c r="BK137" s="178"/>
      <c r="BL137" s="178"/>
      <c r="BM137" s="178"/>
      <c r="BN137" s="178"/>
      <c r="BO137" s="178"/>
      <c r="BP137" s="178"/>
      <c r="BQ137" s="178"/>
      <c r="BR137" s="178"/>
      <c r="BS137" s="178"/>
      <c r="BT137" s="178"/>
      <c r="BU137" s="178"/>
      <c r="BV137" s="178"/>
      <c r="BW137" s="178"/>
      <c r="BX137" s="178"/>
      <c r="BY137" s="178"/>
      <c r="BZ137" s="178"/>
      <c r="CA137" s="178"/>
    </row>
    <row r="138" spans="1:79" ht="15.75" thickBot="1" x14ac:dyDescent="0.3">
      <c r="A138" s="176"/>
      <c r="B138" s="277"/>
      <c r="C138" s="434"/>
      <c r="D138" s="182"/>
      <c r="E138" s="256"/>
      <c r="F138" s="256"/>
      <c r="G138" s="256"/>
      <c r="H138" s="256"/>
      <c r="I138" s="256"/>
      <c r="J138" s="256"/>
      <c r="K138" s="256"/>
      <c r="L138" s="256"/>
      <c r="M138" s="256"/>
      <c r="N138" s="256"/>
      <c r="O138" s="256"/>
      <c r="P138" s="256"/>
      <c r="Q138" s="256"/>
      <c r="R138" s="256"/>
      <c r="S138" s="256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194" t="s">
        <v>28</v>
      </c>
      <c r="AK138" s="180">
        <f>AK135+AK136</f>
        <v>25</v>
      </c>
      <c r="AL138" s="510"/>
      <c r="AM138" s="209"/>
      <c r="AN138" s="209"/>
      <c r="AO138" s="209"/>
      <c r="AP138" s="209"/>
      <c r="AQ138" s="180"/>
      <c r="AR138" s="209"/>
      <c r="AS138" s="209"/>
      <c r="AT138" s="209"/>
      <c r="AU138" s="209"/>
      <c r="AV138" s="512"/>
      <c r="AW138" s="515"/>
      <c r="AX138" s="517"/>
      <c r="AY138" s="501"/>
      <c r="AZ138" s="520"/>
      <c r="BA138" s="520"/>
      <c r="BB138" s="520"/>
      <c r="BC138" s="520"/>
      <c r="BD138" s="520"/>
      <c r="BE138" s="504"/>
      <c r="BF138" s="507"/>
      <c r="BG138" s="178"/>
      <c r="BH138" s="178"/>
      <c r="BI138" s="178"/>
      <c r="BJ138" s="178"/>
      <c r="BK138" s="178"/>
      <c r="BL138" s="178"/>
      <c r="BM138" s="178"/>
      <c r="BN138" s="178"/>
      <c r="BO138" s="178"/>
      <c r="BP138" s="178"/>
      <c r="BQ138" s="178"/>
      <c r="BR138" s="178"/>
      <c r="BS138" s="178"/>
      <c r="BT138" s="178"/>
      <c r="BU138" s="178"/>
      <c r="BV138" s="178"/>
      <c r="BW138" s="178"/>
      <c r="BX138" s="178"/>
      <c r="BY138" s="178"/>
      <c r="BZ138" s="178"/>
      <c r="CA138" s="178"/>
    </row>
    <row r="139" spans="1:79" ht="16.5" thickTop="1" thickBot="1" x14ac:dyDescent="0.3">
      <c r="A139" s="174" t="s">
        <v>124</v>
      </c>
      <c r="B139" s="221">
        <v>30000</v>
      </c>
      <c r="C139" s="432">
        <f t="shared" ref="C139" si="242">B139/225</f>
        <v>133.33333333333334</v>
      </c>
      <c r="D139" s="181" t="s">
        <v>25</v>
      </c>
      <c r="E139" s="137">
        <v>0</v>
      </c>
      <c r="F139" s="137">
        <v>0</v>
      </c>
      <c r="G139" s="137">
        <v>0</v>
      </c>
      <c r="H139" s="137">
        <v>0</v>
      </c>
      <c r="I139" s="137">
        <v>0</v>
      </c>
      <c r="J139" s="137">
        <v>0</v>
      </c>
      <c r="K139" s="137">
        <v>0</v>
      </c>
      <c r="L139" s="137">
        <v>0</v>
      </c>
      <c r="M139" s="137">
        <v>0</v>
      </c>
      <c r="N139" s="137">
        <v>0</v>
      </c>
      <c r="O139" s="137">
        <v>0</v>
      </c>
      <c r="P139" s="137">
        <v>0</v>
      </c>
      <c r="Q139" s="137">
        <v>0</v>
      </c>
      <c r="R139" s="137">
        <v>0</v>
      </c>
      <c r="S139" s="137">
        <v>0</v>
      </c>
      <c r="T139" s="60">
        <v>0</v>
      </c>
      <c r="U139" s="60">
        <v>0</v>
      </c>
      <c r="V139" s="60">
        <v>0</v>
      </c>
      <c r="W139" s="60">
        <v>0</v>
      </c>
      <c r="X139" s="60">
        <v>0</v>
      </c>
      <c r="Y139" s="60">
        <v>0</v>
      </c>
      <c r="Z139" s="60">
        <v>0</v>
      </c>
      <c r="AA139" s="60">
        <v>0</v>
      </c>
      <c r="AB139" s="60">
        <v>0</v>
      </c>
      <c r="AC139" s="60">
        <v>0</v>
      </c>
      <c r="AD139" s="60">
        <v>0</v>
      </c>
      <c r="AE139" s="60">
        <v>0</v>
      </c>
      <c r="AF139" s="60"/>
      <c r="AG139" s="60"/>
      <c r="AH139" s="60"/>
      <c r="AI139" s="60"/>
      <c r="AJ139" s="179"/>
      <c r="AK139" s="179">
        <f>COUNTIF(E139:AI139,"&gt;0")</f>
        <v>0</v>
      </c>
      <c r="AL139" s="508"/>
      <c r="AM139" s="205">
        <f>SUM(E139:AI139)/7.5</f>
        <v>0</v>
      </c>
      <c r="AN139" s="205">
        <f>COUNTIF(E139:AI139,"B")</f>
        <v>0</v>
      </c>
      <c r="AO139" s="205">
        <f>COUNTIF(E139:AI139,"h")</f>
        <v>0</v>
      </c>
      <c r="AP139" s="205">
        <f>COUNTIF(E139:AI139,"ik")</f>
        <v>0</v>
      </c>
      <c r="AQ139" s="205">
        <f>COUNTIF(E139:AI139,"İZ")</f>
        <v>0</v>
      </c>
      <c r="AR139" s="205">
        <f>COUNTIF(E139:AI139,"R")</f>
        <v>0</v>
      </c>
      <c r="AS139" s="205">
        <f>COUNTIF(E139:AI139,"0")</f>
        <v>27</v>
      </c>
      <c r="AT139" s="205">
        <f>IF((AM139+AN139+AO139+AP139+AQ139)&gt;30,30,(AM139+AN139+AO139+AP139+AQ139))</f>
        <v>0</v>
      </c>
      <c r="AU139" s="205">
        <f>(AT139)*C139*7.5</f>
        <v>0</v>
      </c>
      <c r="AV139" s="511">
        <f t="shared" ref="AV139" si="243">IF(B140="CEMRE",SUM(AU139:AU141),0)</f>
        <v>0</v>
      </c>
      <c r="AW139" s="513">
        <f t="shared" ref="AW139" si="244">IF(B140="SEFİNE",SUM(AU139:AU141),0)</f>
        <v>0</v>
      </c>
      <c r="AX139" s="516">
        <f t="shared" ref="AX139" si="245">IF(B140="TERSAN",SUM(AU139:AU141),0)</f>
        <v>0</v>
      </c>
      <c r="AY139" s="499"/>
      <c r="AZ139" s="518"/>
      <c r="BA139" s="518"/>
      <c r="BB139" s="518"/>
      <c r="BC139" s="518"/>
      <c r="BD139" s="518"/>
      <c r="BE139" s="502"/>
      <c r="BF139" s="505">
        <f t="shared" ref="BF139" si="246">(AV139+AW139+AX139)-(AY139+AZ139+BA139)-(BB139+BC139)+BE139-(BD139)</f>
        <v>0</v>
      </c>
      <c r="BG139" s="178"/>
      <c r="BH139" s="178"/>
      <c r="BI139" s="178"/>
      <c r="BJ139" s="178"/>
      <c r="BK139" s="178"/>
      <c r="BL139" s="178"/>
      <c r="BM139" s="178"/>
      <c r="BN139" s="178"/>
      <c r="BO139" s="178"/>
      <c r="BP139" s="178"/>
      <c r="BQ139" s="178"/>
      <c r="BR139" s="178"/>
      <c r="BS139" s="178"/>
      <c r="BT139" s="178"/>
      <c r="BU139" s="178"/>
      <c r="BV139" s="178"/>
      <c r="BW139" s="178"/>
      <c r="BX139" s="178"/>
      <c r="BY139" s="178"/>
      <c r="BZ139" s="178"/>
      <c r="CA139" s="178"/>
    </row>
    <row r="140" spans="1:79" ht="15.75" thickTop="1" x14ac:dyDescent="0.25">
      <c r="A140" s="175"/>
      <c r="B140" s="221" t="s">
        <v>134</v>
      </c>
      <c r="C140" s="433"/>
      <c r="D140" s="211" t="s">
        <v>26</v>
      </c>
      <c r="E140" s="227"/>
      <c r="F140" s="227"/>
      <c r="G140" s="227"/>
      <c r="H140" s="227"/>
      <c r="I140" s="227"/>
      <c r="J140" s="227"/>
      <c r="K140" s="227"/>
      <c r="L140" s="227"/>
      <c r="M140" s="227"/>
      <c r="N140" s="227"/>
      <c r="O140" s="227"/>
      <c r="P140" s="227"/>
      <c r="Q140" s="227"/>
      <c r="R140" s="227"/>
      <c r="S140" s="227"/>
      <c r="T140" s="227"/>
      <c r="U140" s="227"/>
      <c r="V140" s="227"/>
      <c r="W140" s="227"/>
      <c r="X140" s="227"/>
      <c r="Y140" s="227"/>
      <c r="Z140" s="227"/>
      <c r="AA140" s="227"/>
      <c r="AB140" s="227"/>
      <c r="AC140" s="227"/>
      <c r="AD140" s="227"/>
      <c r="AE140" s="227"/>
      <c r="AF140" s="227"/>
      <c r="AG140" s="228"/>
      <c r="AH140" s="227"/>
      <c r="AI140" s="227"/>
      <c r="AJ140" s="192"/>
      <c r="AK140" s="179">
        <f>COUNTIF(E140:AI140,"&gt;7")</f>
        <v>0</v>
      </c>
      <c r="AL140" s="509"/>
      <c r="AM140" s="206">
        <f>SUM(E140:AI140)</f>
        <v>0</v>
      </c>
      <c r="AN140" s="206"/>
      <c r="AO140" s="206"/>
      <c r="AP140" s="206"/>
      <c r="AQ140" s="206"/>
      <c r="AR140" s="206"/>
      <c r="AS140" s="206"/>
      <c r="AT140" s="206">
        <f>AM140*1.5</f>
        <v>0</v>
      </c>
      <c r="AU140" s="206">
        <f>AM140*C139*1.5</f>
        <v>0</v>
      </c>
      <c r="AV140" s="511"/>
      <c r="AW140" s="514"/>
      <c r="AX140" s="516"/>
      <c r="AY140" s="500"/>
      <c r="AZ140" s="519"/>
      <c r="BA140" s="519"/>
      <c r="BB140" s="519"/>
      <c r="BC140" s="519"/>
      <c r="BD140" s="519"/>
      <c r="BE140" s="503"/>
      <c r="BF140" s="506"/>
      <c r="BG140" s="178"/>
      <c r="BH140" s="178"/>
      <c r="BI140" s="178"/>
      <c r="BJ140" s="178"/>
      <c r="BK140" s="178"/>
      <c r="BL140" s="178"/>
      <c r="BM140" s="178"/>
      <c r="BN140" s="178"/>
      <c r="BO140" s="178"/>
      <c r="BP140" s="178"/>
      <c r="BQ140" s="178"/>
      <c r="BR140" s="178"/>
      <c r="BS140" s="178"/>
      <c r="BT140" s="178"/>
      <c r="BU140" s="178"/>
      <c r="BV140" s="178"/>
      <c r="BW140" s="178"/>
      <c r="BX140" s="178"/>
      <c r="BY140" s="178"/>
      <c r="BZ140" s="178"/>
      <c r="CA140" s="178"/>
    </row>
    <row r="141" spans="1:79" x14ac:dyDescent="0.25">
      <c r="A141" s="175"/>
      <c r="B141" s="221"/>
      <c r="C141" s="433"/>
      <c r="D141" s="212" t="s">
        <v>27</v>
      </c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30"/>
      <c r="S141" s="230"/>
      <c r="T141" s="230"/>
      <c r="U141" s="230"/>
      <c r="V141" s="230"/>
      <c r="W141" s="230"/>
      <c r="X141" s="230"/>
      <c r="Y141" s="230"/>
      <c r="Z141" s="230"/>
      <c r="AA141" s="230"/>
      <c r="AB141" s="230"/>
      <c r="AC141" s="230"/>
      <c r="AD141" s="230"/>
      <c r="AE141" s="230"/>
      <c r="AF141" s="230"/>
      <c r="AG141" s="232"/>
      <c r="AH141" s="230"/>
      <c r="AI141" s="230"/>
      <c r="AJ141" s="193"/>
      <c r="AK141" s="207"/>
      <c r="AL141" s="509"/>
      <c r="AM141" s="206">
        <f>SUM(E141:AI141)</f>
        <v>0</v>
      </c>
      <c r="AN141" s="208"/>
      <c r="AO141" s="208"/>
      <c r="AP141" s="208"/>
      <c r="AQ141" s="208"/>
      <c r="AR141" s="208"/>
      <c r="AS141" s="208"/>
      <c r="AT141" s="206">
        <f>AM141*2</f>
        <v>0</v>
      </c>
      <c r="AU141" s="208">
        <f>AM141*C139*2</f>
        <v>0</v>
      </c>
      <c r="AV141" s="511"/>
      <c r="AW141" s="514"/>
      <c r="AX141" s="516"/>
      <c r="AY141" s="500"/>
      <c r="AZ141" s="519"/>
      <c r="BA141" s="519"/>
      <c r="BB141" s="519"/>
      <c r="BC141" s="519"/>
      <c r="BD141" s="519"/>
      <c r="BE141" s="503"/>
      <c r="BF141" s="506"/>
      <c r="BG141" s="178"/>
      <c r="BH141" s="178"/>
      <c r="BI141" s="178"/>
      <c r="BJ141" s="178"/>
      <c r="BK141" s="178"/>
      <c r="BL141" s="178"/>
      <c r="BM141" s="178"/>
      <c r="BN141" s="178"/>
      <c r="BO141" s="178"/>
      <c r="BP141" s="178"/>
      <c r="BQ141" s="178"/>
      <c r="BR141" s="178"/>
      <c r="BS141" s="178"/>
      <c r="BT141" s="178"/>
      <c r="BU141" s="178"/>
      <c r="BV141" s="178"/>
      <c r="BW141" s="178"/>
      <c r="BX141" s="178"/>
      <c r="BY141" s="178"/>
      <c r="BZ141" s="178"/>
      <c r="CA141" s="178"/>
    </row>
    <row r="142" spans="1:79" ht="15.75" thickBot="1" x14ac:dyDescent="0.3">
      <c r="A142" s="176"/>
      <c r="B142" s="277"/>
      <c r="C142" s="434"/>
      <c r="D142" s="182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194" t="s">
        <v>28</v>
      </c>
      <c r="AK142" s="180">
        <f>AK139+AK140</f>
        <v>0</v>
      </c>
      <c r="AL142" s="510"/>
      <c r="AM142" s="209"/>
      <c r="AN142" s="209"/>
      <c r="AO142" s="209"/>
      <c r="AP142" s="209"/>
      <c r="AQ142" s="180"/>
      <c r="AR142" s="209"/>
      <c r="AS142" s="209"/>
      <c r="AT142" s="209"/>
      <c r="AU142" s="209"/>
      <c r="AV142" s="512"/>
      <c r="AW142" s="515"/>
      <c r="AX142" s="517"/>
      <c r="AY142" s="501"/>
      <c r="AZ142" s="520"/>
      <c r="BA142" s="520"/>
      <c r="BB142" s="520"/>
      <c r="BC142" s="520"/>
      <c r="BD142" s="520"/>
      <c r="BE142" s="504"/>
      <c r="BF142" s="507"/>
      <c r="BG142" s="178"/>
      <c r="BH142" s="178"/>
      <c r="BI142" s="178"/>
      <c r="BJ142" s="178"/>
      <c r="BK142" s="178"/>
      <c r="BL142" s="178"/>
      <c r="BM142" s="178"/>
      <c r="BN142" s="178"/>
      <c r="BO142" s="178"/>
      <c r="BP142" s="178"/>
      <c r="BQ142" s="178"/>
      <c r="BR142" s="178"/>
      <c r="BS142" s="178"/>
      <c r="BT142" s="178"/>
      <c r="BU142" s="178"/>
      <c r="BV142" s="178"/>
      <c r="BW142" s="178"/>
      <c r="BX142" s="178"/>
      <c r="BY142" s="178"/>
      <c r="BZ142" s="178"/>
      <c r="CA142" s="178"/>
    </row>
    <row r="143" spans="1:79" ht="16.5" thickTop="1" thickBot="1" x14ac:dyDescent="0.3">
      <c r="A143" s="174" t="s">
        <v>119</v>
      </c>
      <c r="B143" s="221">
        <v>25000</v>
      </c>
      <c r="C143" s="432">
        <f t="shared" ref="C143" si="247">B143/225</f>
        <v>111.11111111111111</v>
      </c>
      <c r="D143" s="181" t="s">
        <v>25</v>
      </c>
      <c r="E143" s="60">
        <v>7.5</v>
      </c>
      <c r="F143" s="60">
        <v>7.5</v>
      </c>
      <c r="G143" s="60">
        <v>0</v>
      </c>
      <c r="H143" s="60">
        <v>7.5</v>
      </c>
      <c r="I143" s="60">
        <v>7.5</v>
      </c>
      <c r="J143" s="60">
        <v>7.5</v>
      </c>
      <c r="K143" s="60">
        <v>7.5</v>
      </c>
      <c r="L143" s="60">
        <v>7.5</v>
      </c>
      <c r="M143" s="60">
        <v>7.5</v>
      </c>
      <c r="N143" s="60" t="s">
        <v>61</v>
      </c>
      <c r="O143" s="60">
        <v>7.5</v>
      </c>
      <c r="P143" s="60">
        <v>7.5</v>
      </c>
      <c r="Q143" s="60">
        <v>7.5</v>
      </c>
      <c r="R143" s="60">
        <v>7.5</v>
      </c>
      <c r="S143" s="60">
        <v>0</v>
      </c>
      <c r="T143" s="60">
        <v>0</v>
      </c>
      <c r="U143" s="60">
        <v>0</v>
      </c>
      <c r="V143" s="60">
        <v>0</v>
      </c>
      <c r="W143" s="60">
        <v>0</v>
      </c>
      <c r="X143" s="60">
        <v>7.5</v>
      </c>
      <c r="Y143" s="60">
        <v>7.5</v>
      </c>
      <c r="Z143" s="60">
        <v>7.5</v>
      </c>
      <c r="AA143" s="60">
        <v>7.5</v>
      </c>
      <c r="AB143" s="60" t="s">
        <v>61</v>
      </c>
      <c r="AC143" s="60">
        <v>7.5</v>
      </c>
      <c r="AD143" s="60">
        <v>7.5</v>
      </c>
      <c r="AE143" s="60">
        <v>7.5</v>
      </c>
      <c r="AF143" s="67">
        <v>7.5</v>
      </c>
      <c r="AG143" s="60">
        <v>7.5</v>
      </c>
      <c r="AH143" s="60">
        <v>7.5</v>
      </c>
      <c r="AI143" s="60" t="s">
        <v>61</v>
      </c>
      <c r="AJ143" s="179"/>
      <c r="AK143" s="179">
        <f>COUNTIF(E143:AI143,"&gt;0")</f>
        <v>22</v>
      </c>
      <c r="AL143" s="508"/>
      <c r="AM143" s="205">
        <f>SUM(E143:AI143)/7.5</f>
        <v>22</v>
      </c>
      <c r="AN143" s="205">
        <f>COUNTIF(E143:AI143,"B")</f>
        <v>0</v>
      </c>
      <c r="AO143" s="205">
        <f>COUNTIF(E143:AI143,"h")</f>
        <v>3</v>
      </c>
      <c r="AP143" s="205">
        <f>COUNTIF(E143:AI143,"ik")</f>
        <v>0</v>
      </c>
      <c r="AQ143" s="205">
        <f>COUNTIF(E143:AI143,"İZ")</f>
        <v>0</v>
      </c>
      <c r="AR143" s="205">
        <f>COUNTIF(E143:AI143,"R")</f>
        <v>0</v>
      </c>
      <c r="AS143" s="205">
        <f>COUNTIF(E143:AI143,"0")</f>
        <v>6</v>
      </c>
      <c r="AT143" s="205">
        <f>IF((AM143+AN143+AO143+AP143+AQ143)&gt;30,30,(AM143+AN143+AO143+AP143+AQ143))</f>
        <v>25</v>
      </c>
      <c r="AU143" s="205">
        <f>(AT143)*C143*7.5</f>
        <v>20833.333333333332</v>
      </c>
      <c r="AV143" s="511">
        <f t="shared" ref="AV143" si="248">IF(B144="CEMRE",SUM(AU143:AU145),0)</f>
        <v>0</v>
      </c>
      <c r="AW143" s="513">
        <f t="shared" ref="AW143" si="249">IF(B144="SEFİNE",SUM(AU143:AU145),0)</f>
        <v>23333.333333333332</v>
      </c>
      <c r="AX143" s="516">
        <f t="shared" ref="AX143" si="250">IF(B144="TERSAN",SUM(AU143:AU145),0)</f>
        <v>0</v>
      </c>
      <c r="AY143" s="499"/>
      <c r="AZ143" s="518">
        <v>16092</v>
      </c>
      <c r="BA143" s="518"/>
      <c r="BB143" s="518">
        <v>588</v>
      </c>
      <c r="BC143" s="518"/>
      <c r="BD143" s="518">
        <v>6653</v>
      </c>
      <c r="BE143" s="502"/>
      <c r="BF143" s="505">
        <f t="shared" ref="BF143" si="251">(AV143+AW143+AX143)-(AY143+AZ143+BA143)-(BB143+BC143)+BE143-(BD143)</f>
        <v>0.33333333333212067</v>
      </c>
      <c r="BG143" s="178"/>
      <c r="BH143" s="178"/>
      <c r="BI143" s="178"/>
      <c r="BJ143" s="178"/>
      <c r="BK143" s="178"/>
      <c r="BL143" s="178"/>
      <c r="BM143" s="178"/>
      <c r="BN143" s="178"/>
      <c r="BO143" s="178"/>
      <c r="BP143" s="178"/>
      <c r="BQ143" s="178"/>
      <c r="BR143" s="178"/>
      <c r="BS143" s="178"/>
      <c r="BT143" s="178"/>
      <c r="BU143" s="178"/>
      <c r="BV143" s="178"/>
      <c r="BW143" s="178"/>
      <c r="BX143" s="178"/>
      <c r="BY143" s="178"/>
      <c r="BZ143" s="178"/>
      <c r="CA143" s="178"/>
    </row>
    <row r="144" spans="1:79" ht="15.75" thickTop="1" x14ac:dyDescent="0.25">
      <c r="A144" s="175"/>
      <c r="B144" s="221" t="s">
        <v>134</v>
      </c>
      <c r="C144" s="433"/>
      <c r="D144" s="211" t="s">
        <v>26</v>
      </c>
      <c r="E144" s="227"/>
      <c r="F144" s="227"/>
      <c r="G144" s="227"/>
      <c r="H144" s="227"/>
      <c r="I144" s="227"/>
      <c r="J144" s="227">
        <v>2.5</v>
      </c>
      <c r="K144" s="227">
        <v>2.5</v>
      </c>
      <c r="L144" s="227"/>
      <c r="M144" s="227"/>
      <c r="N144" s="227"/>
      <c r="O144" s="227"/>
      <c r="P144" s="227"/>
      <c r="Q144" s="227"/>
      <c r="R144" s="227"/>
      <c r="S144" s="227"/>
      <c r="T144" s="227"/>
      <c r="U144" s="227"/>
      <c r="V144" s="227"/>
      <c r="W144" s="227"/>
      <c r="X144" s="227"/>
      <c r="Y144" s="227"/>
      <c r="Z144" s="227"/>
      <c r="AA144" s="227"/>
      <c r="AB144" s="227">
        <v>7.5</v>
      </c>
      <c r="AC144" s="227"/>
      <c r="AD144" s="227">
        <v>2.5</v>
      </c>
      <c r="AE144" s="227"/>
      <c r="AF144" s="227"/>
      <c r="AG144" s="227"/>
      <c r="AH144" s="227"/>
      <c r="AI144" s="227"/>
      <c r="AJ144" s="192"/>
      <c r="AK144" s="179">
        <f>COUNTIF(E144:AI144,"&gt;7")</f>
        <v>1</v>
      </c>
      <c r="AL144" s="509"/>
      <c r="AM144" s="206">
        <f>SUM(E144:AI144)</f>
        <v>15</v>
      </c>
      <c r="AN144" s="206"/>
      <c r="AO144" s="206"/>
      <c r="AP144" s="206"/>
      <c r="AQ144" s="206"/>
      <c r="AR144" s="206"/>
      <c r="AS144" s="206"/>
      <c r="AT144" s="206">
        <f>AM144*1.5</f>
        <v>22.5</v>
      </c>
      <c r="AU144" s="206">
        <f>AM144*C143*1.5</f>
        <v>2500</v>
      </c>
      <c r="AV144" s="511"/>
      <c r="AW144" s="514"/>
      <c r="AX144" s="516"/>
      <c r="AY144" s="500"/>
      <c r="AZ144" s="519"/>
      <c r="BA144" s="519"/>
      <c r="BB144" s="519"/>
      <c r="BC144" s="519"/>
      <c r="BD144" s="519"/>
      <c r="BE144" s="503"/>
      <c r="BF144" s="506"/>
      <c r="BG144" s="178"/>
      <c r="BH144" s="178"/>
      <c r="BI144" s="178"/>
      <c r="BJ144" s="178"/>
      <c r="BK144" s="178"/>
      <c r="BL144" s="178"/>
      <c r="BM144" s="178"/>
      <c r="BN144" s="178"/>
      <c r="BO144" s="178"/>
      <c r="BP144" s="178"/>
      <c r="BQ144" s="178"/>
      <c r="BR144" s="178"/>
      <c r="BS144" s="178"/>
      <c r="BT144" s="178"/>
      <c r="BU144" s="178"/>
      <c r="BV144" s="178"/>
      <c r="BW144" s="178"/>
      <c r="BX144" s="178"/>
      <c r="BY144" s="178"/>
      <c r="BZ144" s="178"/>
      <c r="CA144" s="178"/>
    </row>
    <row r="145" spans="1:79" x14ac:dyDescent="0.25">
      <c r="A145" s="175"/>
      <c r="B145" s="221"/>
      <c r="C145" s="433"/>
      <c r="D145" s="212" t="s">
        <v>27</v>
      </c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30"/>
      <c r="S145" s="230"/>
      <c r="T145" s="230"/>
      <c r="U145" s="230"/>
      <c r="V145" s="230"/>
      <c r="W145" s="230"/>
      <c r="X145" s="230"/>
      <c r="Y145" s="230"/>
      <c r="Z145" s="230"/>
      <c r="AA145" s="230"/>
      <c r="AB145" s="230"/>
      <c r="AC145" s="230"/>
      <c r="AD145" s="230"/>
      <c r="AE145" s="230"/>
      <c r="AF145" s="230"/>
      <c r="AG145" s="230"/>
      <c r="AH145" s="230"/>
      <c r="AI145" s="230"/>
      <c r="AJ145" s="193"/>
      <c r="AK145" s="207"/>
      <c r="AL145" s="509"/>
      <c r="AM145" s="206">
        <f>SUM(E145:AI145)</f>
        <v>0</v>
      </c>
      <c r="AN145" s="208"/>
      <c r="AO145" s="208"/>
      <c r="AP145" s="208"/>
      <c r="AQ145" s="208"/>
      <c r="AR145" s="208"/>
      <c r="AS145" s="208"/>
      <c r="AT145" s="206">
        <f>AM145*2</f>
        <v>0</v>
      </c>
      <c r="AU145" s="208">
        <f>AM145*C143*2</f>
        <v>0</v>
      </c>
      <c r="AV145" s="511"/>
      <c r="AW145" s="514"/>
      <c r="AX145" s="516"/>
      <c r="AY145" s="500"/>
      <c r="AZ145" s="519"/>
      <c r="BA145" s="519"/>
      <c r="BB145" s="519"/>
      <c r="BC145" s="519"/>
      <c r="BD145" s="519"/>
      <c r="BE145" s="503"/>
      <c r="BF145" s="506"/>
      <c r="BG145" s="178"/>
      <c r="BH145" s="178"/>
      <c r="BI145" s="178"/>
      <c r="BJ145" s="178"/>
      <c r="BK145" s="178"/>
      <c r="BL145" s="178"/>
      <c r="BM145" s="178"/>
      <c r="BN145" s="178"/>
      <c r="BO145" s="178"/>
      <c r="BP145" s="178"/>
      <c r="BQ145" s="178"/>
      <c r="BR145" s="178"/>
      <c r="BS145" s="178"/>
      <c r="BT145" s="178"/>
      <c r="BU145" s="178"/>
      <c r="BV145" s="178"/>
      <c r="BW145" s="178"/>
      <c r="BX145" s="178"/>
      <c r="BY145" s="178"/>
      <c r="BZ145" s="178"/>
      <c r="CA145" s="178"/>
    </row>
    <row r="146" spans="1:79" ht="15.75" thickBot="1" x14ac:dyDescent="0.3">
      <c r="A146" s="176"/>
      <c r="B146" s="277"/>
      <c r="C146" s="434"/>
      <c r="D146" s="182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194" t="s">
        <v>28</v>
      </c>
      <c r="AK146" s="180">
        <f>AK143+AK144</f>
        <v>23</v>
      </c>
      <c r="AL146" s="510"/>
      <c r="AM146" s="209"/>
      <c r="AN146" s="209"/>
      <c r="AO146" s="209"/>
      <c r="AP146" s="209"/>
      <c r="AQ146" s="180"/>
      <c r="AR146" s="209"/>
      <c r="AS146" s="209"/>
      <c r="AT146" s="209"/>
      <c r="AU146" s="209"/>
      <c r="AV146" s="512"/>
      <c r="AW146" s="515"/>
      <c r="AX146" s="517"/>
      <c r="AY146" s="501"/>
      <c r="AZ146" s="520"/>
      <c r="BA146" s="520"/>
      <c r="BB146" s="520"/>
      <c r="BC146" s="520"/>
      <c r="BD146" s="520"/>
      <c r="BE146" s="504"/>
      <c r="BF146" s="507"/>
      <c r="BG146" s="178"/>
      <c r="BH146" s="178"/>
      <c r="BI146" s="178"/>
      <c r="BJ146" s="178"/>
      <c r="BK146" s="178"/>
      <c r="BL146" s="178"/>
      <c r="BM146" s="178"/>
      <c r="BN146" s="178"/>
      <c r="BO146" s="178"/>
      <c r="BP146" s="178"/>
      <c r="BQ146" s="178"/>
      <c r="BR146" s="178"/>
      <c r="BS146" s="178"/>
      <c r="BT146" s="178"/>
      <c r="BU146" s="178"/>
      <c r="BV146" s="178"/>
      <c r="BW146" s="178"/>
      <c r="BX146" s="178"/>
      <c r="BY146" s="178"/>
      <c r="BZ146" s="178"/>
      <c r="CA146" s="178"/>
    </row>
    <row r="147" spans="1:79" ht="16.5" thickTop="1" thickBot="1" x14ac:dyDescent="0.3">
      <c r="A147" s="174" t="s">
        <v>117</v>
      </c>
      <c r="B147" s="221">
        <v>32000</v>
      </c>
      <c r="C147" s="432">
        <f t="shared" ref="C147" si="252">B147/225</f>
        <v>142.22222222222223</v>
      </c>
      <c r="D147" s="181" t="s">
        <v>25</v>
      </c>
      <c r="E147" s="60">
        <v>7.5</v>
      </c>
      <c r="F147" s="60">
        <v>7.5</v>
      </c>
      <c r="G147" s="60" t="s">
        <v>61</v>
      </c>
      <c r="H147" s="60">
        <v>7.5</v>
      </c>
      <c r="I147" s="60">
        <v>7.5</v>
      </c>
      <c r="J147" s="60">
        <v>7.5</v>
      </c>
      <c r="K147" s="60">
        <v>7.5</v>
      </c>
      <c r="L147" s="60">
        <v>7.5</v>
      </c>
      <c r="M147" s="60">
        <v>7.5</v>
      </c>
      <c r="N147" s="60" t="s">
        <v>61</v>
      </c>
      <c r="O147" s="60">
        <v>7.5</v>
      </c>
      <c r="P147" s="22">
        <v>0</v>
      </c>
      <c r="Q147" s="60">
        <v>7.5</v>
      </c>
      <c r="R147" s="60">
        <v>0</v>
      </c>
      <c r="S147" s="60">
        <v>0</v>
      </c>
      <c r="T147" s="60">
        <v>7.5</v>
      </c>
      <c r="U147" s="22" t="s">
        <v>61</v>
      </c>
      <c r="V147" s="60">
        <v>0</v>
      </c>
      <c r="W147" s="60">
        <v>7.5</v>
      </c>
      <c r="X147" s="60">
        <v>7.5</v>
      </c>
      <c r="Y147" s="60">
        <v>0</v>
      </c>
      <c r="Z147" s="60">
        <v>7.5</v>
      </c>
      <c r="AA147" s="60">
        <v>7.5</v>
      </c>
      <c r="AB147" s="22" t="s">
        <v>61</v>
      </c>
      <c r="AC147" s="60">
        <v>7.5</v>
      </c>
      <c r="AD147" s="60">
        <v>7.5</v>
      </c>
      <c r="AE147" s="60">
        <v>7.5</v>
      </c>
      <c r="AF147" s="67">
        <v>7.5</v>
      </c>
      <c r="AG147" s="60">
        <v>7.5</v>
      </c>
      <c r="AH147" s="60">
        <v>7.5</v>
      </c>
      <c r="AI147" s="60" t="s">
        <v>61</v>
      </c>
      <c r="AJ147" s="179"/>
      <c r="AK147" s="179">
        <f>COUNTIF(E147:AI147,"&gt;0")</f>
        <v>21</v>
      </c>
      <c r="AL147" s="508"/>
      <c r="AM147" s="205">
        <f>SUM(E147:AI147)/7.5</f>
        <v>21</v>
      </c>
      <c r="AN147" s="205">
        <f>COUNTIF(E147:AI147,"B")</f>
        <v>0</v>
      </c>
      <c r="AO147" s="205">
        <f>COUNTIF(E147:AI147,"h")</f>
        <v>5</v>
      </c>
      <c r="AP147" s="205">
        <f>COUNTIF(E147:AI147,"ik")</f>
        <v>0</v>
      </c>
      <c r="AQ147" s="205">
        <f>COUNTIF(E147:AI147,"İZ")</f>
        <v>0</v>
      </c>
      <c r="AR147" s="205">
        <f>COUNTIF(E147:AI147,"R")</f>
        <v>0</v>
      </c>
      <c r="AS147" s="205">
        <f>COUNTIF(E147:AI147,"0")</f>
        <v>5</v>
      </c>
      <c r="AT147" s="205">
        <f>IF((AM147+AN147+AO147+AP147+AQ147)&gt;30,30,(AM147+AN147+AO147+AP147+AQ147))</f>
        <v>26</v>
      </c>
      <c r="AU147" s="205">
        <f>(AT147)*C147*7.5</f>
        <v>27733.333333333332</v>
      </c>
      <c r="AV147" s="511">
        <f t="shared" ref="AV147" si="253">IF(B148="CEMRE",SUM(AU147:AU149),0)</f>
        <v>0</v>
      </c>
      <c r="AW147" s="513">
        <f t="shared" ref="AW147" si="254">IF(B148="SEFİNE",SUM(AU147:AU149),0)</f>
        <v>27733.333333333332</v>
      </c>
      <c r="AX147" s="516">
        <f t="shared" ref="AX147" si="255">IF(B148="TERSAN",SUM(AU147:AU149),0)</f>
        <v>0</v>
      </c>
      <c r="AY147" s="499"/>
      <c r="AZ147" s="518">
        <v>14400</v>
      </c>
      <c r="BA147" s="518"/>
      <c r="BB147" s="518"/>
      <c r="BC147" s="518"/>
      <c r="BD147" s="518">
        <v>13333</v>
      </c>
      <c r="BE147" s="502"/>
      <c r="BF147" s="505">
        <f t="shared" ref="BF147" si="256">(AV147+AW147+AX147)-(AY147+AZ147+BA147)-(BB147+BC147)+BE147-(BD147)</f>
        <v>0.33333333333212067</v>
      </c>
      <c r="BG147" s="178"/>
      <c r="BH147" s="178"/>
      <c r="BI147" s="178"/>
      <c r="BJ147" s="178"/>
      <c r="BK147" s="178"/>
      <c r="BL147" s="178"/>
      <c r="BM147" s="178"/>
      <c r="BN147" s="178"/>
      <c r="BO147" s="178"/>
      <c r="BP147" s="178"/>
      <c r="BQ147" s="178"/>
      <c r="BR147" s="178"/>
      <c r="BS147" s="178"/>
      <c r="BT147" s="178"/>
      <c r="BU147" s="178"/>
      <c r="BV147" s="178"/>
      <c r="BW147" s="178"/>
      <c r="BX147" s="178"/>
      <c r="BY147" s="178"/>
      <c r="BZ147" s="178"/>
      <c r="CA147" s="178"/>
    </row>
    <row r="148" spans="1:79" ht="15.75" thickTop="1" x14ac:dyDescent="0.25">
      <c r="A148" s="175"/>
      <c r="B148" s="221" t="s">
        <v>134</v>
      </c>
      <c r="C148" s="433"/>
      <c r="D148" s="211" t="s">
        <v>26</v>
      </c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7"/>
      <c r="P148" s="227"/>
      <c r="Q148" s="227"/>
      <c r="R148" s="227"/>
      <c r="S148" s="227"/>
      <c r="T148" s="227"/>
      <c r="U148" s="227"/>
      <c r="V148" s="227"/>
      <c r="W148" s="227"/>
      <c r="X148" s="227"/>
      <c r="Y148" s="227"/>
      <c r="Z148" s="227"/>
      <c r="AA148" s="227"/>
      <c r="AB148" s="227"/>
      <c r="AC148" s="227"/>
      <c r="AD148" s="227"/>
      <c r="AE148" s="227"/>
      <c r="AF148" s="227"/>
      <c r="AG148" s="227"/>
      <c r="AH148" s="227"/>
      <c r="AI148" s="227"/>
      <c r="AJ148" s="192"/>
      <c r="AK148" s="179">
        <f>COUNTIF(E148:AI148,"&gt;7")</f>
        <v>0</v>
      </c>
      <c r="AL148" s="509"/>
      <c r="AM148" s="206">
        <f>SUM(E148:AI148)</f>
        <v>0</v>
      </c>
      <c r="AN148" s="206"/>
      <c r="AO148" s="206"/>
      <c r="AP148" s="206"/>
      <c r="AQ148" s="206"/>
      <c r="AR148" s="206"/>
      <c r="AS148" s="206"/>
      <c r="AT148" s="206">
        <f>AM148*1.5</f>
        <v>0</v>
      </c>
      <c r="AU148" s="206">
        <f>AM148*C147*1.5</f>
        <v>0</v>
      </c>
      <c r="AV148" s="511"/>
      <c r="AW148" s="514"/>
      <c r="AX148" s="516"/>
      <c r="AY148" s="500"/>
      <c r="AZ148" s="519"/>
      <c r="BA148" s="519"/>
      <c r="BB148" s="519"/>
      <c r="BC148" s="519"/>
      <c r="BD148" s="519"/>
      <c r="BE148" s="503"/>
      <c r="BF148" s="506"/>
      <c r="BG148" s="178"/>
      <c r="BH148" s="178"/>
      <c r="BI148" s="178"/>
      <c r="BJ148" s="178"/>
      <c r="BK148" s="178"/>
      <c r="BL148" s="178"/>
      <c r="BM148" s="178"/>
      <c r="BN148" s="178"/>
      <c r="BO148" s="178"/>
      <c r="BP148" s="178"/>
      <c r="BQ148" s="178"/>
      <c r="BR148" s="178"/>
      <c r="BS148" s="178"/>
      <c r="BT148" s="178"/>
      <c r="BU148" s="178"/>
      <c r="BV148" s="178"/>
      <c r="BW148" s="178"/>
      <c r="BX148" s="178"/>
      <c r="BY148" s="178"/>
      <c r="BZ148" s="178"/>
      <c r="CA148" s="178"/>
    </row>
    <row r="149" spans="1:79" x14ac:dyDescent="0.25">
      <c r="A149" s="175"/>
      <c r="B149" s="221"/>
      <c r="C149" s="433"/>
      <c r="D149" s="212" t="s">
        <v>27</v>
      </c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30"/>
      <c r="S149" s="230"/>
      <c r="T149" s="230"/>
      <c r="U149" s="230"/>
      <c r="V149" s="230"/>
      <c r="W149" s="230"/>
      <c r="X149" s="230"/>
      <c r="Y149" s="230"/>
      <c r="Z149" s="230"/>
      <c r="AA149" s="230"/>
      <c r="AB149" s="230"/>
      <c r="AC149" s="230"/>
      <c r="AD149" s="230"/>
      <c r="AE149" s="230"/>
      <c r="AF149" s="230"/>
      <c r="AG149" s="230"/>
      <c r="AH149" s="230"/>
      <c r="AI149" s="230"/>
      <c r="AJ149" s="193"/>
      <c r="AK149" s="207"/>
      <c r="AL149" s="509"/>
      <c r="AM149" s="206">
        <f>SUM(E149:AI149)</f>
        <v>0</v>
      </c>
      <c r="AN149" s="208"/>
      <c r="AO149" s="208"/>
      <c r="AP149" s="208"/>
      <c r="AQ149" s="208"/>
      <c r="AR149" s="208"/>
      <c r="AS149" s="208"/>
      <c r="AT149" s="206">
        <f>AM149*2</f>
        <v>0</v>
      </c>
      <c r="AU149" s="208">
        <f>AM149*C147*2</f>
        <v>0</v>
      </c>
      <c r="AV149" s="511"/>
      <c r="AW149" s="514"/>
      <c r="AX149" s="516"/>
      <c r="AY149" s="500"/>
      <c r="AZ149" s="519"/>
      <c r="BA149" s="519"/>
      <c r="BB149" s="519"/>
      <c r="BC149" s="519"/>
      <c r="BD149" s="519"/>
      <c r="BE149" s="503"/>
      <c r="BF149" s="506"/>
      <c r="BG149" s="178"/>
      <c r="BH149" s="178"/>
      <c r="BI149" s="178"/>
      <c r="BJ149" s="178"/>
      <c r="BK149" s="178"/>
      <c r="BL149" s="178"/>
      <c r="BM149" s="178"/>
      <c r="BN149" s="178"/>
      <c r="BO149" s="178"/>
      <c r="BP149" s="178"/>
      <c r="BQ149" s="178"/>
      <c r="BR149" s="178"/>
      <c r="BS149" s="178"/>
      <c r="BT149" s="178"/>
      <c r="BU149" s="178"/>
      <c r="BV149" s="178"/>
      <c r="BW149" s="178"/>
      <c r="BX149" s="178"/>
      <c r="BY149" s="178"/>
      <c r="BZ149" s="178"/>
      <c r="CA149" s="178"/>
    </row>
    <row r="150" spans="1:79" ht="15.75" thickBot="1" x14ac:dyDescent="0.3">
      <c r="A150" s="176"/>
      <c r="B150" s="277"/>
      <c r="C150" s="434"/>
      <c r="D150" s="182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194" t="s">
        <v>28</v>
      </c>
      <c r="AK150" s="180">
        <f>AK147+AK148</f>
        <v>21</v>
      </c>
      <c r="AL150" s="510"/>
      <c r="AM150" s="209"/>
      <c r="AN150" s="209"/>
      <c r="AO150" s="209"/>
      <c r="AP150" s="209"/>
      <c r="AQ150" s="180"/>
      <c r="AR150" s="209"/>
      <c r="AS150" s="209"/>
      <c r="AT150" s="209"/>
      <c r="AU150" s="209"/>
      <c r="AV150" s="512"/>
      <c r="AW150" s="515"/>
      <c r="AX150" s="517"/>
      <c r="AY150" s="501"/>
      <c r="AZ150" s="520"/>
      <c r="BA150" s="520"/>
      <c r="BB150" s="520"/>
      <c r="BC150" s="520"/>
      <c r="BD150" s="520"/>
      <c r="BE150" s="504"/>
      <c r="BF150" s="507"/>
      <c r="BG150" s="178"/>
      <c r="BH150" s="178"/>
      <c r="BI150" s="178"/>
      <c r="BJ150" s="178"/>
      <c r="BK150" s="178"/>
      <c r="BL150" s="178"/>
      <c r="BM150" s="178"/>
      <c r="BN150" s="178"/>
      <c r="BO150" s="178"/>
      <c r="BP150" s="178"/>
      <c r="BQ150" s="178"/>
      <c r="BR150" s="178"/>
      <c r="BS150" s="178"/>
      <c r="BT150" s="178"/>
      <c r="BU150" s="178"/>
      <c r="BV150" s="178"/>
      <c r="BW150" s="178"/>
      <c r="BX150" s="178"/>
      <c r="BY150" s="178"/>
      <c r="BZ150" s="178"/>
      <c r="CA150" s="178"/>
    </row>
    <row r="151" spans="1:79" ht="16.5" thickTop="1" thickBot="1" x14ac:dyDescent="0.3">
      <c r="A151" s="174" t="s">
        <v>118</v>
      </c>
      <c r="B151" s="221">
        <v>24000</v>
      </c>
      <c r="C151" s="432">
        <f t="shared" ref="C151" si="257">B151/225</f>
        <v>106.66666666666667</v>
      </c>
      <c r="D151" s="181" t="s">
        <v>25</v>
      </c>
      <c r="E151" s="60">
        <v>7.5</v>
      </c>
      <c r="F151" s="60">
        <v>7.5</v>
      </c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7"/>
      <c r="AG151" s="60"/>
      <c r="AH151" s="60"/>
      <c r="AI151" s="60"/>
      <c r="AJ151" s="179"/>
      <c r="AK151" s="179">
        <f>COUNTIF(E151:AI151,"&gt;0")</f>
        <v>2</v>
      </c>
      <c r="AL151" s="508"/>
      <c r="AM151" s="205">
        <f>SUM(E151:AI151)/7.5</f>
        <v>2</v>
      </c>
      <c r="AN151" s="205">
        <f>COUNTIF(E151:AI151,"B")</f>
        <v>0</v>
      </c>
      <c r="AO151" s="205">
        <f>COUNTIF(E151:AI151,"h")</f>
        <v>0</v>
      </c>
      <c r="AP151" s="205">
        <f>COUNTIF(E151:AI151,"ik")</f>
        <v>0</v>
      </c>
      <c r="AQ151" s="205">
        <f>COUNTIF(E151:AI151,"İZ")</f>
        <v>0</v>
      </c>
      <c r="AR151" s="205">
        <f>COUNTIF(E151:AI151,"R")</f>
        <v>0</v>
      </c>
      <c r="AS151" s="205">
        <f>COUNTIF(E151:AI151,"0")</f>
        <v>0</v>
      </c>
      <c r="AT151" s="205">
        <f>IF((AM151+AN151+AO151+AP151+AQ151)&gt;30,30,(AM151+AN151+AO151+AP151+AQ151))</f>
        <v>2</v>
      </c>
      <c r="AU151" s="205">
        <f>(AT151)*C151*7.5</f>
        <v>1600</v>
      </c>
      <c r="AV151" s="511">
        <f t="shared" ref="AV151" si="258">IF(B152="CEMRE",SUM(AU151:AU153),0)</f>
        <v>0</v>
      </c>
      <c r="AW151" s="513">
        <f t="shared" ref="AW151" si="259">IF(B152="SEFİNE",SUM(AU151:AU153),0)</f>
        <v>2000</v>
      </c>
      <c r="AX151" s="516">
        <f t="shared" ref="AX151" si="260">IF(B152="TERSAN",SUM(AU151:AU153),0)</f>
        <v>0</v>
      </c>
      <c r="AY151" s="499">
        <v>1133</v>
      </c>
      <c r="AZ151" s="518">
        <v>0</v>
      </c>
      <c r="BA151" s="518"/>
      <c r="BB151" s="518"/>
      <c r="BC151" s="518"/>
      <c r="BD151" s="518">
        <v>867</v>
      </c>
      <c r="BE151" s="502"/>
      <c r="BF151" s="505">
        <f t="shared" ref="BF151" si="261">(AV151+AW151+AX151)-(AY151+AZ151+BA151)-(BB151+BC151)+BE151-(BD151)</f>
        <v>0</v>
      </c>
      <c r="BG151" s="178"/>
      <c r="BH151" s="178"/>
      <c r="BI151" s="178"/>
      <c r="BJ151" s="178"/>
      <c r="BK151" s="178"/>
      <c r="BL151" s="178"/>
      <c r="BM151" s="178"/>
      <c r="BN151" s="178"/>
      <c r="BO151" s="178"/>
      <c r="BP151" s="178"/>
      <c r="BQ151" s="178"/>
      <c r="BR151" s="178"/>
      <c r="BS151" s="178"/>
      <c r="BT151" s="178"/>
      <c r="BU151" s="178"/>
      <c r="BV151" s="178"/>
      <c r="BW151" s="178"/>
      <c r="BX151" s="178"/>
      <c r="BY151" s="178"/>
      <c r="BZ151" s="178"/>
      <c r="CA151" s="178"/>
    </row>
    <row r="152" spans="1:79" ht="15.75" thickTop="1" x14ac:dyDescent="0.25">
      <c r="A152" s="175"/>
      <c r="B152" s="221" t="s">
        <v>134</v>
      </c>
      <c r="C152" s="433"/>
      <c r="D152" s="211" t="s">
        <v>26</v>
      </c>
      <c r="E152" s="227">
        <v>2.5</v>
      </c>
      <c r="F152" s="227"/>
      <c r="G152" s="227"/>
      <c r="H152" s="227"/>
      <c r="I152" s="227"/>
      <c r="J152" s="227"/>
      <c r="K152" s="227"/>
      <c r="L152" s="227"/>
      <c r="M152" s="227"/>
      <c r="N152" s="227"/>
      <c r="O152" s="227"/>
      <c r="P152" s="227"/>
      <c r="Q152" s="227"/>
      <c r="R152" s="227"/>
      <c r="S152" s="227"/>
      <c r="T152" s="227"/>
      <c r="U152" s="227"/>
      <c r="V152" s="227"/>
      <c r="W152" s="227"/>
      <c r="X152" s="227"/>
      <c r="Y152" s="227"/>
      <c r="Z152" s="227"/>
      <c r="AA152" s="227"/>
      <c r="AB152" s="227"/>
      <c r="AC152" s="227"/>
      <c r="AD152" s="227"/>
      <c r="AE152" s="227"/>
      <c r="AF152" s="227"/>
      <c r="AG152" s="227"/>
      <c r="AH152" s="227"/>
      <c r="AI152" s="227"/>
      <c r="AJ152" s="192"/>
      <c r="AK152" s="179">
        <f>COUNTIF(E152:AI152,"&gt;7")</f>
        <v>0</v>
      </c>
      <c r="AL152" s="509"/>
      <c r="AM152" s="206">
        <f>SUM(E152:AI152)</f>
        <v>2.5</v>
      </c>
      <c r="AN152" s="206"/>
      <c r="AO152" s="206"/>
      <c r="AP152" s="206"/>
      <c r="AQ152" s="206"/>
      <c r="AR152" s="206"/>
      <c r="AS152" s="206"/>
      <c r="AT152" s="206">
        <f>AM152*1.5</f>
        <v>3.75</v>
      </c>
      <c r="AU152" s="206">
        <f>AM152*C151*1.5</f>
        <v>400</v>
      </c>
      <c r="AV152" s="511"/>
      <c r="AW152" s="514"/>
      <c r="AX152" s="516"/>
      <c r="AY152" s="500"/>
      <c r="AZ152" s="519"/>
      <c r="BA152" s="519"/>
      <c r="BB152" s="519"/>
      <c r="BC152" s="519"/>
      <c r="BD152" s="519"/>
      <c r="BE152" s="503"/>
      <c r="BF152" s="506"/>
      <c r="BG152" s="178"/>
      <c r="BH152" s="178"/>
      <c r="BI152" s="178"/>
      <c r="BJ152" s="178"/>
      <c r="BK152" s="178"/>
      <c r="BL152" s="178"/>
      <c r="BM152" s="178"/>
      <c r="BN152" s="178"/>
      <c r="BO152" s="178"/>
      <c r="BP152" s="178"/>
      <c r="BQ152" s="178"/>
      <c r="BR152" s="178"/>
      <c r="BS152" s="178"/>
      <c r="BT152" s="178"/>
      <c r="BU152" s="178"/>
      <c r="BV152" s="178"/>
      <c r="BW152" s="178"/>
      <c r="BX152" s="178"/>
      <c r="BY152" s="178"/>
      <c r="BZ152" s="178"/>
      <c r="CA152" s="178"/>
    </row>
    <row r="153" spans="1:79" x14ac:dyDescent="0.25">
      <c r="A153" s="175"/>
      <c r="B153" s="221"/>
      <c r="C153" s="433"/>
      <c r="D153" s="212" t="s">
        <v>27</v>
      </c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30"/>
      <c r="S153" s="230"/>
      <c r="T153" s="230"/>
      <c r="U153" s="230"/>
      <c r="V153" s="230"/>
      <c r="W153" s="230"/>
      <c r="X153" s="230"/>
      <c r="Y153" s="230"/>
      <c r="Z153" s="230"/>
      <c r="AA153" s="230"/>
      <c r="AB153" s="230"/>
      <c r="AC153" s="230"/>
      <c r="AD153" s="230"/>
      <c r="AE153" s="230"/>
      <c r="AF153" s="230"/>
      <c r="AG153" s="230"/>
      <c r="AH153" s="230"/>
      <c r="AI153" s="230"/>
      <c r="AJ153" s="193"/>
      <c r="AK153" s="207"/>
      <c r="AL153" s="509"/>
      <c r="AM153" s="206">
        <f>SUM(E153:AI153)</f>
        <v>0</v>
      </c>
      <c r="AN153" s="208"/>
      <c r="AO153" s="208"/>
      <c r="AP153" s="208"/>
      <c r="AQ153" s="208"/>
      <c r="AR153" s="208"/>
      <c r="AS153" s="208"/>
      <c r="AT153" s="206">
        <f>AM153*2</f>
        <v>0</v>
      </c>
      <c r="AU153" s="208">
        <f>AM153*C151*2</f>
        <v>0</v>
      </c>
      <c r="AV153" s="511"/>
      <c r="AW153" s="514"/>
      <c r="AX153" s="516"/>
      <c r="AY153" s="500"/>
      <c r="AZ153" s="519"/>
      <c r="BA153" s="519"/>
      <c r="BB153" s="519"/>
      <c r="BC153" s="519"/>
      <c r="BD153" s="519"/>
      <c r="BE153" s="503"/>
      <c r="BF153" s="506"/>
      <c r="BG153" s="178"/>
      <c r="BH153" s="178"/>
      <c r="BI153" s="178"/>
      <c r="BJ153" s="178"/>
      <c r="BK153" s="178"/>
      <c r="BL153" s="178"/>
      <c r="BM153" s="178"/>
      <c r="BN153" s="178"/>
      <c r="BO153" s="178"/>
      <c r="BP153" s="178"/>
      <c r="BQ153" s="178"/>
      <c r="BR153" s="178"/>
      <c r="BS153" s="178"/>
      <c r="BT153" s="178"/>
      <c r="BU153" s="178"/>
      <c r="BV153" s="178"/>
      <c r="BW153" s="178"/>
      <c r="BX153" s="178"/>
      <c r="BY153" s="178"/>
      <c r="BZ153" s="178"/>
      <c r="CA153" s="178"/>
    </row>
    <row r="154" spans="1:79" ht="15.75" thickBot="1" x14ac:dyDescent="0.3">
      <c r="A154" s="176"/>
      <c r="B154" s="221"/>
      <c r="C154" s="434"/>
      <c r="D154" s="182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194" t="s">
        <v>28</v>
      </c>
      <c r="AK154" s="180">
        <f>AK151+AK152</f>
        <v>2</v>
      </c>
      <c r="AL154" s="510"/>
      <c r="AM154" s="209"/>
      <c r="AN154" s="209"/>
      <c r="AO154" s="209"/>
      <c r="AP154" s="209"/>
      <c r="AQ154" s="180"/>
      <c r="AR154" s="209"/>
      <c r="AS154" s="209"/>
      <c r="AT154" s="209"/>
      <c r="AU154" s="209"/>
      <c r="AV154" s="512"/>
      <c r="AW154" s="515"/>
      <c r="AX154" s="517"/>
      <c r="AY154" s="501"/>
      <c r="AZ154" s="520"/>
      <c r="BA154" s="520"/>
      <c r="BB154" s="520"/>
      <c r="BC154" s="520"/>
      <c r="BD154" s="520"/>
      <c r="BE154" s="504"/>
      <c r="BF154" s="507"/>
      <c r="BG154" s="178"/>
      <c r="BH154" s="178"/>
      <c r="BI154" s="178"/>
      <c r="BJ154" s="178"/>
      <c r="BK154" s="178"/>
      <c r="BL154" s="178"/>
      <c r="BM154" s="178"/>
      <c r="BN154" s="178"/>
      <c r="BO154" s="178"/>
      <c r="BP154" s="178"/>
      <c r="BQ154" s="178"/>
      <c r="BR154" s="178"/>
      <c r="BS154" s="178"/>
      <c r="BT154" s="178"/>
      <c r="BU154" s="178"/>
      <c r="BV154" s="178"/>
      <c r="BW154" s="178"/>
      <c r="BX154" s="178"/>
      <c r="BY154" s="178"/>
      <c r="BZ154" s="178"/>
      <c r="CA154" s="178"/>
    </row>
    <row r="155" spans="1:79" ht="16.5" thickTop="1" thickBot="1" x14ac:dyDescent="0.3">
      <c r="A155" s="174" t="s">
        <v>132</v>
      </c>
      <c r="B155" s="276">
        <v>24000</v>
      </c>
      <c r="C155" s="432">
        <f t="shared" ref="C155" si="262">B155/225</f>
        <v>106.66666666666667</v>
      </c>
      <c r="D155" s="181" t="s">
        <v>25</v>
      </c>
      <c r="E155" s="60">
        <v>7.5</v>
      </c>
      <c r="F155" s="60">
        <v>7.5</v>
      </c>
      <c r="G155" s="60" t="s">
        <v>61</v>
      </c>
      <c r="H155" s="60">
        <v>7.5</v>
      </c>
      <c r="I155" s="60">
        <v>7.5</v>
      </c>
      <c r="J155" s="60">
        <v>7.5</v>
      </c>
      <c r="K155" s="60">
        <v>0</v>
      </c>
      <c r="L155" s="60">
        <v>0</v>
      </c>
      <c r="M155" s="60">
        <v>0</v>
      </c>
      <c r="N155" s="60">
        <v>0</v>
      </c>
      <c r="O155" s="60">
        <v>0</v>
      </c>
      <c r="P155" s="60">
        <v>7.5</v>
      </c>
      <c r="Q155" s="60">
        <v>7.5</v>
      </c>
      <c r="R155" s="60">
        <v>7.5</v>
      </c>
      <c r="S155" s="60">
        <v>3.75</v>
      </c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7"/>
      <c r="AG155" s="60"/>
      <c r="AH155" s="60"/>
      <c r="AI155" s="60"/>
      <c r="AJ155" s="179"/>
      <c r="AK155" s="179">
        <f>COUNTIF(E155:AI155,"&gt;0")</f>
        <v>9</v>
      </c>
      <c r="AL155" s="508"/>
      <c r="AM155" s="205">
        <f>SUM(E155:AI155)/7.5</f>
        <v>8.5</v>
      </c>
      <c r="AN155" s="205">
        <f>COUNTIF(E155:AI155,"B")</f>
        <v>0</v>
      </c>
      <c r="AO155" s="205">
        <f>COUNTIF(E155:AI155,"h")</f>
        <v>1</v>
      </c>
      <c r="AP155" s="205">
        <f>COUNTIF(E155:AI155,"ik")</f>
        <v>0</v>
      </c>
      <c r="AQ155" s="205">
        <f>COUNTIF(E155:AI155,"İZ")</f>
        <v>0</v>
      </c>
      <c r="AR155" s="205">
        <f>COUNTIF(E155:AI155,"R")</f>
        <v>0</v>
      </c>
      <c r="AS155" s="205">
        <f>COUNTIF(E155:AI155,"0")</f>
        <v>5</v>
      </c>
      <c r="AT155" s="205">
        <f>IF((AM155+AN155+AO155+AP155+AQ155)&gt;30,30,(AM155+AN155+AO155+AP155+AQ155))</f>
        <v>9.5</v>
      </c>
      <c r="AU155" s="205">
        <f>(AT155)*C155*7.5</f>
        <v>7600</v>
      </c>
      <c r="AV155" s="511">
        <f t="shared" ref="AV155" si="263">IF(B156="CEMRE",SUM(AU155:AU157),0)</f>
        <v>0</v>
      </c>
      <c r="AW155" s="513">
        <f t="shared" ref="AW155" si="264">IF(B156="SEFİNE",SUM(AU155:AU157),0)</f>
        <v>7600</v>
      </c>
      <c r="AX155" s="516">
        <f t="shared" ref="AX155" si="265">IF(B156="TERSAN",SUM(AU155:AU157),0)</f>
        <v>0</v>
      </c>
      <c r="AY155" s="499"/>
      <c r="AZ155" s="518">
        <v>6600</v>
      </c>
      <c r="BA155" s="518"/>
      <c r="BB155" s="518"/>
      <c r="BC155" s="518"/>
      <c r="BD155" s="518">
        <v>1000</v>
      </c>
      <c r="BE155" s="502"/>
      <c r="BF155" s="505">
        <f t="shared" ref="BF155" si="266">(AV155+AW155+AX155)-(AY155+AZ155+BA155)-(BB155+BC155)+BE155-(BD155)</f>
        <v>0</v>
      </c>
      <c r="BG155" s="178"/>
      <c r="BH155" s="178"/>
      <c r="BI155" s="178"/>
      <c r="BJ155" s="178"/>
      <c r="BK155" s="178"/>
      <c r="BL155" s="178"/>
      <c r="BM155" s="178"/>
      <c r="BN155" s="178"/>
      <c r="BO155" s="178"/>
      <c r="BP155" s="178"/>
      <c r="BQ155" s="178"/>
      <c r="BR155" s="178"/>
      <c r="BS155" s="178"/>
      <c r="BT155" s="178"/>
      <c r="BU155" s="178"/>
      <c r="BV155" s="178"/>
      <c r="BW155" s="178"/>
      <c r="BX155" s="178"/>
      <c r="BY155" s="178"/>
      <c r="BZ155" s="178"/>
      <c r="CA155" s="178"/>
    </row>
    <row r="156" spans="1:79" ht="15.75" thickTop="1" x14ac:dyDescent="0.25">
      <c r="A156" s="175"/>
      <c r="B156" s="221" t="s">
        <v>134</v>
      </c>
      <c r="C156" s="433"/>
      <c r="D156" s="211" t="s">
        <v>26</v>
      </c>
      <c r="E156" s="227"/>
      <c r="F156" s="227"/>
      <c r="G156" s="227"/>
      <c r="H156" s="227"/>
      <c r="I156" s="227"/>
      <c r="J156" s="227"/>
      <c r="K156" s="227"/>
      <c r="L156" s="227"/>
      <c r="M156" s="227"/>
      <c r="N156" s="227"/>
      <c r="O156" s="227"/>
      <c r="P156" s="227"/>
      <c r="Q156" s="227"/>
      <c r="R156" s="227"/>
      <c r="S156" s="227"/>
      <c r="T156" s="227"/>
      <c r="U156" s="227"/>
      <c r="V156" s="227"/>
      <c r="W156" s="227"/>
      <c r="X156" s="227"/>
      <c r="Y156" s="227"/>
      <c r="Z156" s="227"/>
      <c r="AA156" s="227"/>
      <c r="AB156" s="227"/>
      <c r="AC156" s="227"/>
      <c r="AD156" s="227"/>
      <c r="AE156" s="227"/>
      <c r="AF156" s="227"/>
      <c r="AG156" s="227"/>
      <c r="AH156" s="227"/>
      <c r="AI156" s="227"/>
      <c r="AJ156" s="192"/>
      <c r="AK156" s="179">
        <f>COUNTIF(E156:AI156,"&gt;7")</f>
        <v>0</v>
      </c>
      <c r="AL156" s="509"/>
      <c r="AM156" s="206">
        <f>SUM(E156:AI156)</f>
        <v>0</v>
      </c>
      <c r="AN156" s="206"/>
      <c r="AO156" s="206"/>
      <c r="AP156" s="206"/>
      <c r="AQ156" s="206"/>
      <c r="AR156" s="206"/>
      <c r="AS156" s="206"/>
      <c r="AT156" s="206">
        <f>AM156*1.5</f>
        <v>0</v>
      </c>
      <c r="AU156" s="206">
        <f>AM156*C155*1.5</f>
        <v>0</v>
      </c>
      <c r="AV156" s="511"/>
      <c r="AW156" s="514"/>
      <c r="AX156" s="516"/>
      <c r="AY156" s="500"/>
      <c r="AZ156" s="519"/>
      <c r="BA156" s="519"/>
      <c r="BB156" s="519"/>
      <c r="BC156" s="519"/>
      <c r="BD156" s="519"/>
      <c r="BE156" s="503"/>
      <c r="BF156" s="506"/>
      <c r="BG156" s="178"/>
      <c r="BH156" s="178"/>
      <c r="BI156" s="178"/>
      <c r="BJ156" s="178"/>
      <c r="BK156" s="178"/>
      <c r="BL156" s="178"/>
      <c r="BM156" s="178"/>
      <c r="BN156" s="178"/>
      <c r="BO156" s="178"/>
      <c r="BP156" s="178"/>
      <c r="BQ156" s="178"/>
      <c r="BR156" s="178"/>
      <c r="BS156" s="178"/>
      <c r="BT156" s="178"/>
      <c r="BU156" s="178"/>
      <c r="BV156" s="178"/>
      <c r="BW156" s="178"/>
      <c r="BX156" s="178"/>
      <c r="BY156" s="178"/>
      <c r="BZ156" s="178"/>
      <c r="CA156" s="178"/>
    </row>
    <row r="157" spans="1:79" x14ac:dyDescent="0.25">
      <c r="A157" s="175"/>
      <c r="B157" s="221"/>
      <c r="C157" s="433"/>
      <c r="D157" s="212" t="s">
        <v>27</v>
      </c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30"/>
      <c r="S157" s="230"/>
      <c r="T157" s="230"/>
      <c r="U157" s="230"/>
      <c r="V157" s="230"/>
      <c r="W157" s="230"/>
      <c r="X157" s="230"/>
      <c r="Y157" s="230"/>
      <c r="Z157" s="230"/>
      <c r="AA157" s="230"/>
      <c r="AB157" s="230"/>
      <c r="AC157" s="230"/>
      <c r="AD157" s="230"/>
      <c r="AE157" s="230"/>
      <c r="AF157" s="230"/>
      <c r="AG157" s="230"/>
      <c r="AH157" s="230"/>
      <c r="AI157" s="230"/>
      <c r="AJ157" s="193"/>
      <c r="AK157" s="207"/>
      <c r="AL157" s="509"/>
      <c r="AM157" s="206">
        <f>SUM(E157:AI157)</f>
        <v>0</v>
      </c>
      <c r="AN157" s="208"/>
      <c r="AO157" s="208"/>
      <c r="AP157" s="208"/>
      <c r="AQ157" s="208"/>
      <c r="AR157" s="208"/>
      <c r="AS157" s="208"/>
      <c r="AT157" s="206">
        <f>AM157*2</f>
        <v>0</v>
      </c>
      <c r="AU157" s="208">
        <f>AM157*C155*2</f>
        <v>0</v>
      </c>
      <c r="AV157" s="511"/>
      <c r="AW157" s="514"/>
      <c r="AX157" s="516"/>
      <c r="AY157" s="500"/>
      <c r="AZ157" s="519"/>
      <c r="BA157" s="519"/>
      <c r="BB157" s="519"/>
      <c r="BC157" s="519"/>
      <c r="BD157" s="519"/>
      <c r="BE157" s="503"/>
      <c r="BF157" s="506"/>
      <c r="BG157" s="178"/>
      <c r="BH157" s="178"/>
      <c r="BI157" s="178"/>
      <c r="BJ157" s="178"/>
      <c r="BK157" s="178"/>
      <c r="BL157" s="178"/>
      <c r="BM157" s="178"/>
      <c r="BN157" s="178"/>
      <c r="BO157" s="178"/>
      <c r="BP157" s="178"/>
      <c r="BQ157" s="178"/>
      <c r="BR157" s="178"/>
      <c r="BS157" s="178"/>
      <c r="BT157" s="178"/>
      <c r="BU157" s="178"/>
      <c r="BV157" s="178"/>
      <c r="BW157" s="178"/>
      <c r="BX157" s="178"/>
      <c r="BY157" s="178"/>
      <c r="BZ157" s="178"/>
      <c r="CA157" s="178"/>
    </row>
    <row r="158" spans="1:79" ht="15.75" thickBot="1" x14ac:dyDescent="0.3">
      <c r="A158" s="176"/>
      <c r="B158" s="221"/>
      <c r="C158" s="434"/>
      <c r="D158" s="182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194" t="s">
        <v>28</v>
      </c>
      <c r="AK158" s="180">
        <f>AK155+AK156</f>
        <v>9</v>
      </c>
      <c r="AL158" s="510"/>
      <c r="AM158" s="209"/>
      <c r="AN158" s="209"/>
      <c r="AO158" s="209"/>
      <c r="AP158" s="209"/>
      <c r="AQ158" s="180"/>
      <c r="AR158" s="209"/>
      <c r="AS158" s="209"/>
      <c r="AT158" s="209"/>
      <c r="AU158" s="209"/>
      <c r="AV158" s="512"/>
      <c r="AW158" s="515"/>
      <c r="AX158" s="517"/>
      <c r="AY158" s="501"/>
      <c r="AZ158" s="520"/>
      <c r="BA158" s="520"/>
      <c r="BB158" s="520"/>
      <c r="BC158" s="520"/>
      <c r="BD158" s="520"/>
      <c r="BE158" s="504"/>
      <c r="BF158" s="507"/>
      <c r="BG158" s="178"/>
      <c r="BH158" s="178"/>
      <c r="BI158" s="178"/>
      <c r="BJ158" s="178"/>
      <c r="BK158" s="178"/>
      <c r="BL158" s="178"/>
      <c r="BM158" s="178"/>
      <c r="BN158" s="178"/>
      <c r="BO158" s="178"/>
      <c r="BP158" s="178"/>
      <c r="BQ158" s="178"/>
      <c r="BR158" s="178"/>
      <c r="BS158" s="178"/>
      <c r="BT158" s="178"/>
      <c r="BU158" s="178"/>
      <c r="BV158" s="178"/>
      <c r="BW158" s="178"/>
      <c r="BX158" s="178"/>
      <c r="BY158" s="178"/>
      <c r="BZ158" s="178"/>
      <c r="CA158" s="178"/>
    </row>
    <row r="159" spans="1:79" ht="15.75" thickTop="1" x14ac:dyDescent="0.25">
      <c r="A159" s="267"/>
      <c r="B159" s="280"/>
      <c r="C159" s="178"/>
      <c r="D159" s="178"/>
      <c r="E159" s="196"/>
      <c r="F159" s="196"/>
      <c r="G159" s="196"/>
      <c r="H159" s="195"/>
      <c r="I159" s="196"/>
      <c r="J159" s="196"/>
      <c r="K159" s="196"/>
      <c r="L159" s="196"/>
      <c r="M159" s="196"/>
      <c r="N159" s="196"/>
      <c r="O159" s="195"/>
      <c r="P159" s="196"/>
      <c r="Q159" s="196"/>
      <c r="R159" s="196"/>
      <c r="S159" s="196"/>
      <c r="T159" s="196"/>
      <c r="U159" s="196"/>
      <c r="V159" s="195"/>
      <c r="W159" s="196"/>
      <c r="X159" s="196"/>
      <c r="Y159" s="196"/>
      <c r="Z159" s="196"/>
      <c r="AA159" s="196"/>
      <c r="AB159" s="196"/>
      <c r="AC159" s="195"/>
      <c r="AD159" s="196"/>
      <c r="AE159" s="196"/>
      <c r="AF159" s="196"/>
      <c r="AG159" s="196"/>
      <c r="AH159" s="196"/>
      <c r="AI159" s="196"/>
      <c r="AJ159" s="224"/>
      <c r="AK159" s="178"/>
      <c r="AL159" s="178"/>
      <c r="AM159" s="178"/>
      <c r="AN159" s="178"/>
      <c r="AO159" s="178"/>
      <c r="AP159" s="178"/>
      <c r="AQ159" s="178"/>
      <c r="AR159" s="178"/>
      <c r="AS159" s="178"/>
      <c r="AT159" s="178"/>
      <c r="AU159" s="178"/>
      <c r="AV159" s="178"/>
      <c r="AW159" s="178"/>
      <c r="AX159" s="178"/>
      <c r="AY159" s="178"/>
      <c r="AZ159" s="178"/>
      <c r="BA159" s="178"/>
      <c r="BB159" s="178"/>
      <c r="BC159" s="178"/>
      <c r="BD159" s="178"/>
      <c r="BE159" s="178"/>
      <c r="BF159" s="178"/>
      <c r="BG159" s="178"/>
      <c r="BH159" s="178"/>
      <c r="BI159" s="178"/>
      <c r="BJ159" s="178"/>
      <c r="BK159" s="178"/>
      <c r="BL159" s="178"/>
      <c r="BM159" s="178"/>
      <c r="BN159" s="178"/>
      <c r="BO159" s="178"/>
      <c r="BP159" s="178"/>
      <c r="BQ159" s="178"/>
      <c r="BR159" s="178"/>
      <c r="BS159" s="178"/>
      <c r="BT159" s="178"/>
      <c r="BU159" s="178"/>
      <c r="BV159" s="178"/>
      <c r="BW159" s="178"/>
      <c r="BX159" s="178"/>
      <c r="BY159" s="178"/>
      <c r="BZ159" s="178"/>
      <c r="CA159" s="178"/>
    </row>
    <row r="160" spans="1:79" x14ac:dyDescent="0.25">
      <c r="A160" s="267"/>
      <c r="B160" s="221"/>
      <c r="C160" s="178"/>
      <c r="D160" s="178"/>
      <c r="E160" s="196"/>
      <c r="F160" s="196"/>
      <c r="G160" s="196"/>
      <c r="H160" s="195"/>
      <c r="I160" s="196"/>
      <c r="J160" s="196"/>
      <c r="K160" s="196"/>
      <c r="L160" s="196"/>
      <c r="M160" s="196"/>
      <c r="N160" s="196"/>
      <c r="O160" s="195"/>
      <c r="P160" s="196"/>
      <c r="Q160" s="196"/>
      <c r="R160" s="196"/>
      <c r="S160" s="196"/>
      <c r="T160" s="196"/>
      <c r="U160" s="196"/>
      <c r="V160" s="195"/>
      <c r="W160" s="196"/>
      <c r="X160" s="196"/>
      <c r="Y160" s="196"/>
      <c r="Z160" s="196"/>
      <c r="AA160" s="196"/>
      <c r="AB160" s="196"/>
      <c r="AC160" s="195"/>
      <c r="AD160" s="196"/>
      <c r="AE160" s="196"/>
      <c r="AF160" s="196"/>
      <c r="AG160" s="196"/>
      <c r="AH160" s="196"/>
      <c r="AI160" s="196"/>
      <c r="AJ160" s="178"/>
      <c r="AK160" s="178"/>
      <c r="AL160" s="178"/>
      <c r="AM160" s="178"/>
      <c r="AN160" s="178"/>
      <c r="AO160" s="178"/>
      <c r="AP160" s="178"/>
      <c r="AQ160" s="178"/>
      <c r="AR160" s="178"/>
      <c r="AS160" s="178"/>
      <c r="AT160" s="178"/>
      <c r="AU160" s="178"/>
      <c r="AV160" s="178"/>
      <c r="AW160" s="178"/>
      <c r="AX160" s="178"/>
      <c r="AY160" s="178"/>
      <c r="AZ160" s="178"/>
      <c r="BA160" s="178"/>
      <c r="BB160" s="178"/>
      <c r="BC160" s="178"/>
      <c r="BD160" s="178"/>
      <c r="BE160" s="178"/>
      <c r="BF160" s="178"/>
      <c r="BG160" s="178"/>
      <c r="BH160" s="178"/>
      <c r="BI160" s="178"/>
      <c r="BJ160" s="178"/>
      <c r="BK160" s="178"/>
      <c r="BL160" s="178"/>
      <c r="BM160" s="178"/>
      <c r="BN160" s="178"/>
      <c r="BO160" s="178"/>
      <c r="BP160" s="178"/>
      <c r="BQ160" s="178"/>
      <c r="BR160" s="178"/>
      <c r="BS160" s="178"/>
      <c r="BT160" s="178"/>
      <c r="BU160" s="178"/>
      <c r="BV160" s="178"/>
      <c r="BW160" s="178"/>
      <c r="BX160" s="178"/>
      <c r="BY160" s="178"/>
      <c r="BZ160" s="178"/>
      <c r="CA160" s="178"/>
    </row>
    <row r="161" spans="1:79" x14ac:dyDescent="0.25">
      <c r="A161" s="267"/>
      <c r="B161" s="221"/>
      <c r="C161" s="178"/>
      <c r="D161" s="178"/>
      <c r="E161" s="196"/>
      <c r="F161" s="196"/>
      <c r="G161" s="196"/>
      <c r="H161" s="195"/>
      <c r="I161" s="196"/>
      <c r="J161" s="196"/>
      <c r="K161" s="196"/>
      <c r="L161" s="196"/>
      <c r="M161" s="196"/>
      <c r="N161" s="196"/>
      <c r="O161" s="195"/>
      <c r="P161" s="196"/>
      <c r="Q161" s="196"/>
      <c r="R161" s="196"/>
      <c r="S161" s="196"/>
      <c r="T161" s="196"/>
      <c r="U161" s="196"/>
      <c r="V161" s="195"/>
      <c r="W161" s="196"/>
      <c r="X161" s="196"/>
      <c r="Y161" s="196"/>
      <c r="Z161" s="196"/>
      <c r="AA161" s="196"/>
      <c r="AB161" s="196"/>
      <c r="AC161" s="195"/>
      <c r="AD161" s="196"/>
      <c r="AE161" s="196"/>
      <c r="AF161" s="196"/>
      <c r="AG161" s="196"/>
      <c r="AH161" s="196"/>
      <c r="AI161" s="196"/>
      <c r="AJ161" s="178"/>
      <c r="AK161" s="178"/>
      <c r="AL161" s="178"/>
      <c r="AM161" s="178"/>
      <c r="AN161" s="178"/>
      <c r="AO161" s="178"/>
      <c r="AP161" s="178"/>
      <c r="AQ161" s="178"/>
      <c r="AR161" s="178"/>
      <c r="AS161" s="178"/>
      <c r="AT161" s="178"/>
      <c r="AU161" s="178"/>
      <c r="AV161" s="178"/>
      <c r="AW161" s="178"/>
      <c r="AX161" s="178"/>
      <c r="AY161" s="178"/>
      <c r="AZ161" s="178"/>
      <c r="BA161" s="178"/>
      <c r="BB161" s="178"/>
      <c r="BC161" s="178"/>
      <c r="BD161" s="178"/>
      <c r="BE161" s="178"/>
      <c r="BF161" s="178"/>
      <c r="BG161" s="178"/>
      <c r="BH161" s="178"/>
      <c r="BI161" s="178"/>
      <c r="BJ161" s="178"/>
      <c r="BK161" s="178"/>
      <c r="BL161" s="178"/>
      <c r="BM161" s="178"/>
      <c r="BN161" s="178"/>
      <c r="BO161" s="178"/>
      <c r="BP161" s="178"/>
      <c r="BQ161" s="178"/>
      <c r="BR161" s="178"/>
      <c r="BS161" s="178"/>
      <c r="BT161" s="178"/>
      <c r="BU161" s="178"/>
      <c r="BV161" s="178"/>
      <c r="BW161" s="178"/>
      <c r="BX161" s="178"/>
      <c r="BY161" s="178"/>
      <c r="BZ161" s="178"/>
      <c r="CA161" s="178"/>
    </row>
    <row r="162" spans="1:79" x14ac:dyDescent="0.25">
      <c r="A162" s="267"/>
      <c r="B162" s="221"/>
      <c r="C162" s="178"/>
      <c r="D162" s="178"/>
      <c r="E162" s="196"/>
      <c r="F162" s="196"/>
      <c r="G162" s="196"/>
      <c r="H162" s="195"/>
      <c r="I162" s="196"/>
      <c r="J162" s="196"/>
      <c r="K162" s="196"/>
      <c r="L162" s="196"/>
      <c r="M162" s="196"/>
      <c r="N162" s="196"/>
      <c r="O162" s="195"/>
      <c r="P162" s="196"/>
      <c r="Q162" s="196"/>
      <c r="R162" s="196"/>
      <c r="S162" s="196"/>
      <c r="T162" s="196"/>
      <c r="U162" s="196"/>
      <c r="V162" s="195"/>
      <c r="W162" s="196"/>
      <c r="X162" s="196"/>
      <c r="Y162" s="196"/>
      <c r="Z162" s="196"/>
      <c r="AA162" s="196"/>
      <c r="AB162" s="196"/>
      <c r="AC162" s="195"/>
      <c r="AD162" s="196"/>
      <c r="AE162" s="196"/>
      <c r="AF162" s="196"/>
      <c r="AG162" s="196"/>
      <c r="AH162" s="196"/>
      <c r="AI162" s="196"/>
      <c r="AJ162" s="178"/>
      <c r="AK162" s="178"/>
      <c r="AL162" s="178"/>
      <c r="AM162" s="178"/>
      <c r="AN162" s="178"/>
      <c r="AO162" s="178"/>
      <c r="AP162" s="178"/>
      <c r="AQ162" s="178"/>
      <c r="AR162" s="178"/>
      <c r="AS162" s="178"/>
      <c r="AT162" s="178"/>
      <c r="AU162" s="178"/>
      <c r="AV162" s="178"/>
      <c r="AW162" s="178"/>
      <c r="AX162" s="178"/>
      <c r="AY162" s="178"/>
      <c r="AZ162" s="178"/>
      <c r="BA162" s="178"/>
      <c r="BB162" s="178"/>
      <c r="BC162" s="178"/>
      <c r="BD162" s="178"/>
      <c r="BE162" s="178"/>
      <c r="BF162" s="178"/>
      <c r="BG162" s="178"/>
      <c r="BH162" s="178"/>
      <c r="BI162" s="178"/>
      <c r="BJ162" s="178"/>
      <c r="BK162" s="178"/>
      <c r="BL162" s="178"/>
      <c r="BM162" s="178"/>
      <c r="BN162" s="178"/>
      <c r="BO162" s="178"/>
      <c r="BP162" s="178"/>
      <c r="BQ162" s="178"/>
      <c r="BR162" s="178"/>
      <c r="BS162" s="178"/>
      <c r="BT162" s="178"/>
      <c r="BU162" s="178"/>
      <c r="BV162" s="178"/>
      <c r="BW162" s="178"/>
      <c r="BX162" s="178"/>
      <c r="BY162" s="178"/>
      <c r="BZ162" s="178"/>
      <c r="CA162" s="178"/>
    </row>
    <row r="163" spans="1:79" x14ac:dyDescent="0.25">
      <c r="A163" s="267"/>
      <c r="B163" s="221"/>
      <c r="C163" s="178"/>
      <c r="D163" s="178"/>
      <c r="E163" s="196"/>
      <c r="F163" s="196"/>
      <c r="G163" s="196"/>
      <c r="H163" s="195"/>
      <c r="I163" s="196"/>
      <c r="J163" s="196"/>
      <c r="K163" s="196"/>
      <c r="L163" s="196"/>
      <c r="M163" s="196"/>
      <c r="N163" s="196"/>
      <c r="O163" s="195"/>
      <c r="P163" s="196"/>
      <c r="Q163" s="196"/>
      <c r="R163" s="196"/>
      <c r="S163" s="196"/>
      <c r="T163" s="196"/>
      <c r="U163" s="196"/>
      <c r="V163" s="195"/>
      <c r="W163" s="196"/>
      <c r="X163" s="196"/>
      <c r="Y163" s="196"/>
      <c r="Z163" s="196"/>
      <c r="AA163" s="196"/>
      <c r="AB163" s="196"/>
      <c r="AC163" s="195"/>
      <c r="AD163" s="196"/>
      <c r="AE163" s="196"/>
      <c r="AF163" s="196"/>
      <c r="AG163" s="196"/>
      <c r="AH163" s="196"/>
      <c r="AI163" s="196"/>
      <c r="AJ163" s="178"/>
      <c r="AK163" s="178"/>
      <c r="AL163" s="178"/>
      <c r="AM163" s="178"/>
      <c r="AN163" s="178"/>
      <c r="AO163" s="178"/>
      <c r="AP163" s="178"/>
      <c r="AQ163" s="178"/>
      <c r="AR163" s="178"/>
      <c r="AS163" s="178"/>
      <c r="AT163" s="178"/>
      <c r="AU163" s="178"/>
      <c r="AV163" s="178"/>
      <c r="AW163" s="178"/>
      <c r="AX163" s="178"/>
      <c r="AY163" s="178"/>
      <c r="AZ163" s="178"/>
      <c r="BA163" s="178"/>
      <c r="BB163" s="178"/>
      <c r="BC163" s="178"/>
      <c r="BD163" s="178"/>
      <c r="BE163" s="178"/>
      <c r="BF163" s="178"/>
      <c r="BG163" s="178"/>
      <c r="BH163" s="178"/>
      <c r="BI163" s="178"/>
      <c r="BJ163" s="178"/>
      <c r="BK163" s="178"/>
      <c r="BL163" s="178"/>
      <c r="BM163" s="178"/>
      <c r="BN163" s="178"/>
      <c r="BO163" s="178"/>
      <c r="BP163" s="178"/>
      <c r="BQ163" s="178"/>
      <c r="BR163" s="178"/>
      <c r="BS163" s="178"/>
      <c r="BT163" s="178"/>
      <c r="BU163" s="178"/>
      <c r="BV163" s="178"/>
      <c r="BW163" s="178"/>
      <c r="BX163" s="178"/>
      <c r="BY163" s="178"/>
      <c r="BZ163" s="178"/>
      <c r="CA163" s="178"/>
    </row>
    <row r="164" spans="1:79" x14ac:dyDescent="0.25">
      <c r="A164" s="267"/>
      <c r="B164" s="221"/>
      <c r="C164" s="178"/>
      <c r="D164" s="178"/>
      <c r="E164" s="196"/>
      <c r="F164" s="196"/>
      <c r="G164" s="196"/>
      <c r="H164" s="195"/>
      <c r="I164" s="196"/>
      <c r="J164" s="196"/>
      <c r="K164" s="196"/>
      <c r="L164" s="196"/>
      <c r="M164" s="196"/>
      <c r="N164" s="196"/>
      <c r="O164" s="195"/>
      <c r="P164" s="196"/>
      <c r="Q164" s="196"/>
      <c r="R164" s="196"/>
      <c r="S164" s="196"/>
      <c r="T164" s="196"/>
      <c r="U164" s="196"/>
      <c r="V164" s="195"/>
      <c r="W164" s="196"/>
      <c r="X164" s="196"/>
      <c r="Y164" s="196"/>
      <c r="Z164" s="196"/>
      <c r="AA164" s="196"/>
      <c r="AB164" s="196"/>
      <c r="AC164" s="195"/>
      <c r="AD164" s="196"/>
      <c r="AE164" s="196"/>
      <c r="AF164" s="196"/>
      <c r="AG164" s="196"/>
      <c r="AH164" s="196"/>
      <c r="AI164" s="196"/>
      <c r="AJ164" s="178"/>
      <c r="AK164" s="178"/>
      <c r="AL164" s="178"/>
      <c r="AM164" s="178"/>
      <c r="AN164" s="178"/>
      <c r="AO164" s="178"/>
      <c r="AP164" s="178"/>
      <c r="AQ164" s="178"/>
      <c r="AR164" s="178"/>
      <c r="AS164" s="178"/>
      <c r="AT164" s="178"/>
      <c r="AU164" s="178"/>
      <c r="AV164" s="178"/>
      <c r="AW164" s="178"/>
      <c r="AX164" s="178"/>
      <c r="AY164" s="178"/>
      <c r="AZ164" s="178"/>
      <c r="BA164" s="178"/>
      <c r="BB164" s="178"/>
      <c r="BC164" s="178"/>
      <c r="BD164" s="178"/>
      <c r="BE164" s="178"/>
      <c r="BF164" s="178"/>
      <c r="BG164" s="178"/>
      <c r="BH164" s="178"/>
      <c r="BI164" s="178"/>
      <c r="BJ164" s="178"/>
      <c r="BK164" s="178"/>
      <c r="BL164" s="178"/>
      <c r="BM164" s="178"/>
      <c r="BN164" s="178"/>
      <c r="BO164" s="178"/>
      <c r="BP164" s="178"/>
      <c r="BQ164" s="178"/>
      <c r="BR164" s="178"/>
      <c r="BS164" s="178"/>
      <c r="BT164" s="178"/>
      <c r="BU164" s="178"/>
      <c r="BV164" s="178"/>
      <c r="BW164" s="178"/>
      <c r="BX164" s="178"/>
      <c r="BY164" s="178"/>
      <c r="BZ164" s="178"/>
      <c r="CA164" s="178"/>
    </row>
    <row r="165" spans="1:79" x14ac:dyDescent="0.25">
      <c r="A165" s="267"/>
      <c r="B165" s="221"/>
      <c r="C165" s="178"/>
      <c r="D165" s="178"/>
      <c r="E165" s="196"/>
      <c r="F165" s="196"/>
      <c r="G165" s="196"/>
      <c r="H165" s="195"/>
      <c r="I165" s="196"/>
      <c r="J165" s="196"/>
      <c r="K165" s="196"/>
      <c r="L165" s="196"/>
      <c r="M165" s="196"/>
      <c r="N165" s="196"/>
      <c r="O165" s="195"/>
      <c r="P165" s="196"/>
      <c r="Q165" s="196"/>
      <c r="R165" s="196"/>
      <c r="S165" s="196"/>
      <c r="T165" s="196"/>
      <c r="U165" s="196"/>
      <c r="V165" s="195"/>
      <c r="W165" s="196"/>
      <c r="X165" s="196"/>
      <c r="Y165" s="196"/>
      <c r="Z165" s="196"/>
      <c r="AA165" s="196"/>
      <c r="AB165" s="196"/>
      <c r="AC165" s="195"/>
      <c r="AD165" s="196"/>
      <c r="AE165" s="196"/>
      <c r="AF165" s="196"/>
      <c r="AG165" s="196"/>
      <c r="AH165" s="196"/>
      <c r="AI165" s="196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78"/>
      <c r="BI165" s="178"/>
      <c r="BJ165" s="178"/>
      <c r="BK165" s="178"/>
      <c r="BL165" s="178"/>
      <c r="BM165" s="178"/>
      <c r="BN165" s="178"/>
      <c r="BO165" s="178"/>
      <c r="BP165" s="178"/>
      <c r="BQ165" s="178"/>
      <c r="BR165" s="178"/>
      <c r="BS165" s="178"/>
      <c r="BT165" s="178"/>
      <c r="BU165" s="178"/>
      <c r="BV165" s="178"/>
      <c r="BW165" s="178"/>
      <c r="BX165" s="178"/>
      <c r="BY165" s="178"/>
      <c r="BZ165" s="178"/>
      <c r="CA165" s="178"/>
    </row>
    <row r="166" spans="1:79" x14ac:dyDescent="0.25">
      <c r="A166" s="267"/>
      <c r="B166" s="221"/>
      <c r="C166" s="178"/>
      <c r="D166" s="178"/>
      <c r="E166" s="196"/>
      <c r="F166" s="196"/>
      <c r="G166" s="196"/>
      <c r="H166" s="195"/>
      <c r="I166" s="196"/>
      <c r="J166" s="196"/>
      <c r="K166" s="196"/>
      <c r="L166" s="196"/>
      <c r="M166" s="196"/>
      <c r="N166" s="196"/>
      <c r="O166" s="195"/>
      <c r="P166" s="196"/>
      <c r="Q166" s="196"/>
      <c r="R166" s="196"/>
      <c r="S166" s="196"/>
      <c r="T166" s="196"/>
      <c r="U166" s="196"/>
      <c r="V166" s="195"/>
      <c r="W166" s="196"/>
      <c r="X166" s="196"/>
      <c r="Y166" s="196"/>
      <c r="Z166" s="196"/>
      <c r="AA166" s="196"/>
      <c r="AB166" s="196"/>
      <c r="AC166" s="195"/>
      <c r="AD166" s="196"/>
      <c r="AE166" s="196"/>
      <c r="AF166" s="196"/>
      <c r="AG166" s="196"/>
      <c r="AH166" s="196"/>
      <c r="AI166" s="196"/>
      <c r="AJ166" s="178"/>
      <c r="AK166" s="178"/>
      <c r="AL166" s="178"/>
      <c r="AM166" s="178"/>
      <c r="AN166" s="178"/>
      <c r="AO166" s="178"/>
      <c r="AP166" s="178"/>
      <c r="AQ166" s="178"/>
      <c r="AR166" s="178"/>
      <c r="AS166" s="178"/>
      <c r="AT166" s="178"/>
      <c r="AU166" s="178"/>
      <c r="AV166" s="178"/>
      <c r="AW166" s="178"/>
      <c r="AX166" s="178"/>
      <c r="AY166" s="178"/>
      <c r="AZ166" s="178"/>
      <c r="BA166" s="178"/>
      <c r="BB166" s="178"/>
      <c r="BC166" s="178"/>
      <c r="BD166" s="178"/>
      <c r="BE166" s="178"/>
      <c r="BF166" s="178"/>
      <c r="BG166" s="178"/>
      <c r="BH166" s="178"/>
      <c r="BI166" s="178"/>
      <c r="BJ166" s="178"/>
      <c r="BK166" s="178"/>
      <c r="BL166" s="178"/>
      <c r="BM166" s="178"/>
      <c r="BN166" s="178"/>
      <c r="BO166" s="178"/>
      <c r="BP166" s="178"/>
      <c r="BQ166" s="178"/>
      <c r="BR166" s="178"/>
      <c r="BS166" s="178"/>
      <c r="BT166" s="178"/>
      <c r="BU166" s="178"/>
      <c r="BV166" s="178"/>
      <c r="BW166" s="178"/>
      <c r="BX166" s="178"/>
      <c r="BY166" s="178"/>
      <c r="BZ166" s="178"/>
      <c r="CA166" s="178"/>
    </row>
    <row r="167" spans="1:79" x14ac:dyDescent="0.25">
      <c r="A167" s="267"/>
      <c r="B167" s="221"/>
      <c r="C167" s="178"/>
      <c r="D167" s="178"/>
      <c r="E167" s="196"/>
      <c r="F167" s="196"/>
      <c r="G167" s="196"/>
      <c r="H167" s="195"/>
      <c r="I167" s="196"/>
      <c r="J167" s="196"/>
      <c r="K167" s="196"/>
      <c r="L167" s="196"/>
      <c r="M167" s="196"/>
      <c r="N167" s="196"/>
      <c r="O167" s="195"/>
      <c r="P167" s="196"/>
      <c r="Q167" s="196"/>
      <c r="R167" s="196"/>
      <c r="S167" s="196"/>
      <c r="T167" s="196"/>
      <c r="U167" s="196"/>
      <c r="V167" s="195"/>
      <c r="W167" s="196"/>
      <c r="X167" s="196"/>
      <c r="Y167" s="196"/>
      <c r="Z167" s="196"/>
      <c r="AA167" s="196"/>
      <c r="AB167" s="196"/>
      <c r="AC167" s="195"/>
      <c r="AD167" s="196"/>
      <c r="AE167" s="196"/>
      <c r="AF167" s="196"/>
      <c r="AG167" s="196"/>
      <c r="AH167" s="196"/>
      <c r="AI167" s="196"/>
      <c r="AJ167" s="178"/>
      <c r="AK167" s="178"/>
      <c r="AL167" s="178"/>
      <c r="AM167" s="178"/>
      <c r="AN167" s="178"/>
      <c r="AO167" s="178"/>
      <c r="AP167" s="178"/>
      <c r="AQ167" s="178"/>
      <c r="AR167" s="178"/>
      <c r="AS167" s="178"/>
      <c r="AT167" s="178"/>
      <c r="AU167" s="178"/>
      <c r="AV167" s="178"/>
      <c r="AW167" s="178"/>
      <c r="AX167" s="178"/>
      <c r="AY167" s="178"/>
      <c r="AZ167" s="178"/>
      <c r="BA167" s="178"/>
      <c r="BB167" s="178"/>
      <c r="BC167" s="178"/>
      <c r="BD167" s="178"/>
      <c r="BE167" s="178"/>
      <c r="BF167" s="178"/>
      <c r="BG167" s="178"/>
      <c r="BH167" s="178"/>
      <c r="BI167" s="178"/>
      <c r="BJ167" s="178"/>
      <c r="BK167" s="178"/>
      <c r="BL167" s="178"/>
      <c r="BM167" s="178"/>
      <c r="BN167" s="178"/>
      <c r="BO167" s="178"/>
      <c r="BP167" s="178"/>
      <c r="BQ167" s="178"/>
      <c r="BR167" s="178"/>
      <c r="BS167" s="178"/>
      <c r="BT167" s="178"/>
      <c r="BU167" s="178"/>
      <c r="BV167" s="178"/>
      <c r="BW167" s="178"/>
      <c r="BX167" s="178"/>
      <c r="BY167" s="178"/>
      <c r="BZ167" s="178"/>
      <c r="CA167" s="178"/>
    </row>
    <row r="168" spans="1:79" x14ac:dyDescent="0.25">
      <c r="A168" s="267"/>
      <c r="B168" s="221"/>
      <c r="C168" s="178"/>
      <c r="D168" s="178"/>
      <c r="E168" s="196"/>
      <c r="F168" s="196"/>
      <c r="G168" s="196"/>
      <c r="H168" s="195"/>
      <c r="I168" s="196"/>
      <c r="J168" s="196"/>
      <c r="K168" s="196"/>
      <c r="L168" s="196"/>
      <c r="M168" s="196"/>
      <c r="N168" s="196"/>
      <c r="O168" s="195"/>
      <c r="P168" s="196"/>
      <c r="Q168" s="196"/>
      <c r="R168" s="196"/>
      <c r="S168" s="196"/>
      <c r="T168" s="196"/>
      <c r="U168" s="196"/>
      <c r="V168" s="195"/>
      <c r="W168" s="196"/>
      <c r="X168" s="196"/>
      <c r="Y168" s="196"/>
      <c r="Z168" s="196"/>
      <c r="AA168" s="196"/>
      <c r="AB168" s="196"/>
      <c r="AC168" s="195"/>
      <c r="AD168" s="196"/>
      <c r="AE168" s="196"/>
      <c r="AF168" s="196"/>
      <c r="AG168" s="196"/>
      <c r="AH168" s="196"/>
      <c r="AI168" s="196"/>
      <c r="AJ168" s="178"/>
      <c r="AK168" s="178"/>
      <c r="AL168" s="178"/>
      <c r="AM168" s="178"/>
      <c r="AN168" s="178"/>
      <c r="AO168" s="178"/>
      <c r="AP168" s="178"/>
      <c r="AQ168" s="178"/>
      <c r="AR168" s="178"/>
      <c r="AS168" s="178"/>
      <c r="AT168" s="178"/>
      <c r="AU168" s="178"/>
      <c r="AV168" s="178"/>
      <c r="AW168" s="178"/>
      <c r="AX168" s="178"/>
      <c r="AY168" s="178"/>
      <c r="AZ168" s="178"/>
      <c r="BA168" s="178"/>
      <c r="BB168" s="178"/>
      <c r="BC168" s="178"/>
      <c r="BD168" s="178"/>
      <c r="BE168" s="178"/>
      <c r="BF168" s="178"/>
      <c r="BG168" s="178"/>
      <c r="BH168" s="178"/>
      <c r="BI168" s="178"/>
      <c r="BJ168" s="178"/>
      <c r="BK168" s="178"/>
      <c r="BL168" s="178"/>
      <c r="BM168" s="178"/>
      <c r="BN168" s="178"/>
      <c r="BO168" s="178"/>
      <c r="BP168" s="178"/>
      <c r="BQ168" s="178"/>
      <c r="BR168" s="178"/>
      <c r="BS168" s="178"/>
      <c r="BT168" s="178"/>
      <c r="BU168" s="178"/>
      <c r="BV168" s="178"/>
      <c r="BW168" s="178"/>
      <c r="BX168" s="178"/>
      <c r="BY168" s="178"/>
      <c r="BZ168" s="178"/>
      <c r="CA168" s="178"/>
    </row>
    <row r="169" spans="1:79" x14ac:dyDescent="0.25">
      <c r="A169" s="267"/>
      <c r="B169" s="221"/>
      <c r="C169" s="178"/>
      <c r="D169" s="178"/>
      <c r="E169" s="196"/>
      <c r="F169" s="196"/>
      <c r="G169" s="196"/>
      <c r="H169" s="195"/>
      <c r="I169" s="196"/>
      <c r="J169" s="196"/>
      <c r="K169" s="196"/>
      <c r="L169" s="196"/>
      <c r="M169" s="196"/>
      <c r="N169" s="196"/>
      <c r="O169" s="195"/>
      <c r="P169" s="196"/>
      <c r="Q169" s="196"/>
      <c r="R169" s="196"/>
      <c r="S169" s="196"/>
      <c r="T169" s="196"/>
      <c r="U169" s="196"/>
      <c r="V169" s="195"/>
      <c r="W169" s="196"/>
      <c r="X169" s="196"/>
      <c r="Y169" s="196"/>
      <c r="Z169" s="196"/>
      <c r="AA169" s="196"/>
      <c r="AB169" s="196"/>
      <c r="AC169" s="195"/>
      <c r="AD169" s="196"/>
      <c r="AE169" s="196"/>
      <c r="AF169" s="196"/>
      <c r="AG169" s="196"/>
      <c r="AH169" s="196"/>
      <c r="AI169" s="196"/>
      <c r="AJ169" s="178"/>
      <c r="AK169" s="178"/>
      <c r="AL169" s="178"/>
      <c r="AM169" s="178"/>
      <c r="AN169" s="178"/>
      <c r="AO169" s="178"/>
      <c r="AP169" s="178"/>
      <c r="AQ169" s="178"/>
      <c r="AR169" s="178"/>
      <c r="AS169" s="178"/>
      <c r="AT169" s="178"/>
      <c r="AU169" s="178"/>
      <c r="AV169" s="178"/>
      <c r="AW169" s="178"/>
      <c r="AX169" s="178"/>
      <c r="AY169" s="178"/>
      <c r="AZ169" s="178"/>
      <c r="BA169" s="178"/>
      <c r="BB169" s="178"/>
      <c r="BC169" s="178"/>
      <c r="BD169" s="178"/>
      <c r="BE169" s="178"/>
      <c r="BF169" s="178"/>
      <c r="BG169" s="178"/>
      <c r="BH169" s="178"/>
      <c r="BI169" s="178"/>
      <c r="BJ169" s="178"/>
      <c r="BK169" s="178"/>
      <c r="BL169" s="178"/>
      <c r="BM169" s="178"/>
      <c r="BN169" s="178"/>
      <c r="BO169" s="178"/>
      <c r="BP169" s="178"/>
      <c r="BQ169" s="178"/>
      <c r="BR169" s="178"/>
      <c r="BS169" s="178"/>
      <c r="BT169" s="178"/>
      <c r="BU169" s="178"/>
      <c r="BV169" s="178"/>
      <c r="BW169" s="178"/>
      <c r="BX169" s="178"/>
      <c r="BY169" s="178"/>
      <c r="BZ169" s="178"/>
      <c r="CA169" s="178"/>
    </row>
    <row r="170" spans="1:79" x14ac:dyDescent="0.25">
      <c r="A170" s="267"/>
      <c r="B170" s="221"/>
      <c r="C170" s="178"/>
      <c r="D170" s="178"/>
      <c r="E170" s="196"/>
      <c r="F170" s="196"/>
      <c r="G170" s="196"/>
      <c r="H170" s="195"/>
      <c r="I170" s="196"/>
      <c r="J170" s="196"/>
      <c r="K170" s="196"/>
      <c r="L170" s="196"/>
      <c r="M170" s="196"/>
      <c r="N170" s="196"/>
      <c r="O170" s="195"/>
      <c r="P170" s="196"/>
      <c r="Q170" s="196"/>
      <c r="R170" s="196"/>
      <c r="S170" s="196"/>
      <c r="T170" s="196"/>
      <c r="U170" s="196"/>
      <c r="V170" s="195"/>
      <c r="W170" s="196"/>
      <c r="X170" s="196"/>
      <c r="Y170" s="196"/>
      <c r="Z170" s="196"/>
      <c r="AA170" s="196"/>
      <c r="AB170" s="196"/>
      <c r="AC170" s="195"/>
      <c r="AD170" s="196"/>
      <c r="AE170" s="196"/>
      <c r="AF170" s="196"/>
      <c r="AG170" s="196"/>
      <c r="AH170" s="196"/>
      <c r="AI170" s="196"/>
      <c r="AJ170" s="178"/>
      <c r="AK170" s="178"/>
      <c r="AL170" s="178"/>
      <c r="AM170" s="178"/>
      <c r="AN170" s="178"/>
      <c r="AO170" s="178"/>
      <c r="AP170" s="178"/>
      <c r="AQ170" s="178"/>
      <c r="AR170" s="178"/>
      <c r="AS170" s="178"/>
      <c r="AT170" s="178"/>
      <c r="AU170" s="178"/>
      <c r="AV170" s="178"/>
      <c r="AW170" s="178"/>
      <c r="AX170" s="178"/>
      <c r="AY170" s="178"/>
      <c r="AZ170" s="178"/>
      <c r="BA170" s="178"/>
      <c r="BB170" s="178"/>
      <c r="BC170" s="178"/>
      <c r="BD170" s="178"/>
      <c r="BE170" s="178"/>
      <c r="BF170" s="178"/>
      <c r="BG170" s="178"/>
      <c r="BH170" s="178"/>
      <c r="BI170" s="178"/>
      <c r="BJ170" s="178"/>
      <c r="BK170" s="178"/>
      <c r="BL170" s="178"/>
      <c r="BM170" s="178"/>
      <c r="BN170" s="178"/>
      <c r="BO170" s="178"/>
      <c r="BP170" s="178"/>
      <c r="BQ170" s="178"/>
      <c r="BR170" s="178"/>
      <c r="BS170" s="178"/>
      <c r="BT170" s="178"/>
      <c r="BU170" s="178"/>
      <c r="BV170" s="178"/>
      <c r="BW170" s="178"/>
      <c r="BX170" s="178"/>
      <c r="BY170" s="178"/>
      <c r="BZ170" s="178"/>
      <c r="CA170" s="178"/>
    </row>
    <row r="171" spans="1:79" x14ac:dyDescent="0.25">
      <c r="A171" s="267"/>
      <c r="B171" s="221"/>
      <c r="C171" s="178"/>
      <c r="D171" s="178"/>
      <c r="E171" s="196"/>
      <c r="F171" s="196"/>
      <c r="G171" s="196"/>
      <c r="H171" s="195"/>
      <c r="I171" s="196"/>
      <c r="J171" s="196"/>
      <c r="K171" s="196"/>
      <c r="L171" s="196"/>
      <c r="M171" s="196"/>
      <c r="N171" s="196"/>
      <c r="O171" s="195"/>
      <c r="P171" s="196"/>
      <c r="Q171" s="196"/>
      <c r="R171" s="196"/>
      <c r="S171" s="196"/>
      <c r="T171" s="196"/>
      <c r="U171" s="196"/>
      <c r="V171" s="195"/>
      <c r="W171" s="196"/>
      <c r="X171" s="196"/>
      <c r="Y171" s="196"/>
      <c r="Z171" s="196"/>
      <c r="AA171" s="196"/>
      <c r="AB171" s="196"/>
      <c r="AC171" s="195"/>
      <c r="AD171" s="196"/>
      <c r="AE171" s="196"/>
      <c r="AF171" s="196"/>
      <c r="AG171" s="196"/>
      <c r="AH171" s="196"/>
      <c r="AI171" s="196"/>
      <c r="AJ171" s="178"/>
      <c r="AK171" s="178"/>
      <c r="AL171" s="178"/>
      <c r="AM171" s="178"/>
      <c r="AN171" s="178"/>
      <c r="AO171" s="178"/>
      <c r="AP171" s="178"/>
      <c r="AQ171" s="178"/>
      <c r="AR171" s="178"/>
      <c r="AS171" s="178"/>
      <c r="AT171" s="178"/>
      <c r="AU171" s="178"/>
      <c r="AV171" s="178"/>
      <c r="AW171" s="178"/>
      <c r="AX171" s="178"/>
      <c r="AY171" s="178"/>
      <c r="AZ171" s="178"/>
      <c r="BA171" s="178"/>
      <c r="BB171" s="178"/>
      <c r="BC171" s="178"/>
      <c r="BD171" s="178"/>
      <c r="BE171" s="178"/>
      <c r="BF171" s="178"/>
      <c r="BG171" s="178"/>
      <c r="BH171" s="178"/>
      <c r="BI171" s="178"/>
      <c r="BJ171" s="178"/>
      <c r="BK171" s="178"/>
      <c r="BL171" s="178"/>
      <c r="BM171" s="178"/>
      <c r="BN171" s="178"/>
      <c r="BO171" s="178"/>
      <c r="BP171" s="178"/>
      <c r="BQ171" s="178"/>
      <c r="BR171" s="178"/>
      <c r="BS171" s="178"/>
      <c r="BT171" s="178"/>
      <c r="BU171" s="178"/>
      <c r="BV171" s="178"/>
      <c r="BW171" s="178"/>
      <c r="BX171" s="178"/>
      <c r="BY171" s="178"/>
      <c r="BZ171" s="178"/>
      <c r="CA171" s="178"/>
    </row>
    <row r="172" spans="1:79" x14ac:dyDescent="0.25">
      <c r="A172" s="267"/>
      <c r="B172" s="221"/>
      <c r="C172" s="178"/>
      <c r="D172" s="178"/>
      <c r="E172" s="196"/>
      <c r="F172" s="196"/>
      <c r="G172" s="196"/>
      <c r="H172" s="195"/>
      <c r="I172" s="196"/>
      <c r="J172" s="196"/>
      <c r="K172" s="196"/>
      <c r="L172" s="196"/>
      <c r="M172" s="196"/>
      <c r="N172" s="196"/>
      <c r="O172" s="195"/>
      <c r="P172" s="196"/>
      <c r="Q172" s="196"/>
      <c r="R172" s="196"/>
      <c r="S172" s="196"/>
      <c r="T172" s="196"/>
      <c r="U172" s="196"/>
      <c r="V172" s="195"/>
      <c r="W172" s="196"/>
      <c r="X172" s="196"/>
      <c r="Y172" s="196"/>
      <c r="Z172" s="196"/>
      <c r="AA172" s="196"/>
      <c r="AB172" s="196"/>
      <c r="AC172" s="195"/>
      <c r="AD172" s="196"/>
      <c r="AE172" s="196"/>
      <c r="AF172" s="196"/>
      <c r="AG172" s="196"/>
      <c r="AH172" s="196"/>
      <c r="AI172" s="196"/>
      <c r="AJ172" s="178"/>
      <c r="AK172" s="178"/>
      <c r="AL172" s="178"/>
      <c r="AM172" s="178"/>
      <c r="AN172" s="178"/>
      <c r="AO172" s="178"/>
      <c r="AP172" s="178"/>
      <c r="AQ172" s="178"/>
      <c r="AR172" s="178"/>
      <c r="AS172" s="178"/>
      <c r="AT172" s="178"/>
      <c r="AU172" s="178"/>
      <c r="AV172" s="178"/>
      <c r="AW172" s="178"/>
      <c r="AX172" s="178"/>
      <c r="AY172" s="178"/>
      <c r="AZ172" s="178"/>
      <c r="BA172" s="178"/>
      <c r="BB172" s="178"/>
      <c r="BC172" s="178"/>
      <c r="BD172" s="178"/>
      <c r="BE172" s="178"/>
      <c r="BF172" s="178"/>
      <c r="BG172" s="178"/>
      <c r="BH172" s="178"/>
      <c r="BI172" s="178"/>
      <c r="BJ172" s="178"/>
      <c r="BK172" s="178"/>
      <c r="BL172" s="178"/>
      <c r="BM172" s="178"/>
      <c r="BN172" s="178"/>
      <c r="BO172" s="178"/>
      <c r="BP172" s="178"/>
      <c r="BQ172" s="178"/>
      <c r="BR172" s="178"/>
      <c r="BS172" s="178"/>
      <c r="BT172" s="178"/>
      <c r="BU172" s="178"/>
      <c r="BV172" s="178"/>
      <c r="BW172" s="178"/>
      <c r="BX172" s="178"/>
      <c r="BY172" s="178"/>
      <c r="BZ172" s="178"/>
      <c r="CA172" s="178"/>
    </row>
    <row r="173" spans="1:79" x14ac:dyDescent="0.25">
      <c r="A173" s="267"/>
      <c r="B173" s="221"/>
      <c r="C173" s="178"/>
      <c r="D173" s="178"/>
      <c r="E173" s="196"/>
      <c r="F173" s="196"/>
      <c r="G173" s="196"/>
      <c r="H173" s="195"/>
      <c r="I173" s="196"/>
      <c r="J173" s="196"/>
      <c r="K173" s="196"/>
      <c r="L173" s="196"/>
      <c r="M173" s="196"/>
      <c r="N173" s="196"/>
      <c r="O173" s="195"/>
      <c r="P173" s="196"/>
      <c r="Q173" s="196"/>
      <c r="R173" s="196"/>
      <c r="S173" s="196"/>
      <c r="T173" s="196"/>
      <c r="U173" s="196"/>
      <c r="V173" s="195"/>
      <c r="W173" s="196"/>
      <c r="X173" s="196"/>
      <c r="Y173" s="196"/>
      <c r="Z173" s="196"/>
      <c r="AA173" s="196"/>
      <c r="AB173" s="196"/>
      <c r="AC173" s="195"/>
      <c r="AD173" s="196"/>
      <c r="AE173" s="196"/>
      <c r="AF173" s="196"/>
      <c r="AG173" s="196"/>
      <c r="AH173" s="196"/>
      <c r="AI173" s="196"/>
      <c r="AJ173" s="178"/>
      <c r="AK173" s="178"/>
      <c r="AL173" s="178"/>
      <c r="AM173" s="178"/>
      <c r="AN173" s="178"/>
      <c r="AO173" s="178"/>
      <c r="AP173" s="178"/>
      <c r="AQ173" s="178"/>
      <c r="AR173" s="178"/>
      <c r="AS173" s="178"/>
      <c r="AT173" s="178"/>
      <c r="AU173" s="178"/>
      <c r="AV173" s="178"/>
      <c r="AW173" s="178"/>
      <c r="AX173" s="178"/>
      <c r="AY173" s="178"/>
      <c r="AZ173" s="178"/>
      <c r="BA173" s="178"/>
      <c r="BB173" s="178"/>
      <c r="BC173" s="178"/>
      <c r="BD173" s="178"/>
      <c r="BE173" s="178"/>
      <c r="BF173" s="178"/>
      <c r="BG173" s="178"/>
      <c r="BH173" s="178"/>
      <c r="BI173" s="178"/>
      <c r="BJ173" s="178"/>
      <c r="BK173" s="178"/>
      <c r="BL173" s="178"/>
      <c r="BM173" s="178"/>
      <c r="BN173" s="178"/>
      <c r="BO173" s="178"/>
      <c r="BP173" s="178"/>
      <c r="BQ173" s="178"/>
      <c r="BR173" s="178"/>
      <c r="BS173" s="178"/>
      <c r="BT173" s="178"/>
      <c r="BU173" s="178"/>
      <c r="BV173" s="178"/>
      <c r="BW173" s="178"/>
      <c r="BX173" s="178"/>
      <c r="BY173" s="178"/>
      <c r="BZ173" s="178"/>
      <c r="CA173" s="178"/>
    </row>
    <row r="174" spans="1:79" x14ac:dyDescent="0.25">
      <c r="A174" s="267"/>
      <c r="B174" s="221"/>
      <c r="C174" s="178"/>
      <c r="D174" s="178"/>
      <c r="E174" s="196"/>
      <c r="F174" s="196"/>
      <c r="G174" s="196"/>
      <c r="H174" s="195"/>
      <c r="I174" s="196"/>
      <c r="J174" s="196"/>
      <c r="K174" s="196"/>
      <c r="L174" s="196"/>
      <c r="M174" s="196"/>
      <c r="N174" s="196"/>
      <c r="O174" s="195"/>
      <c r="P174" s="196"/>
      <c r="Q174" s="196"/>
      <c r="R174" s="196"/>
      <c r="S174" s="196"/>
      <c r="T174" s="196"/>
      <c r="U174" s="196"/>
      <c r="V174" s="195"/>
      <c r="W174" s="196"/>
      <c r="X174" s="196"/>
      <c r="Y174" s="196"/>
      <c r="Z174" s="196"/>
      <c r="AA174" s="196"/>
      <c r="AB174" s="196"/>
      <c r="AC174" s="195"/>
      <c r="AD174" s="196"/>
      <c r="AE174" s="196"/>
      <c r="AF174" s="196"/>
      <c r="AG174" s="196"/>
      <c r="AH174" s="196"/>
      <c r="AI174" s="196"/>
      <c r="AJ174" s="178"/>
      <c r="AK174" s="178"/>
      <c r="AL174" s="178"/>
      <c r="AM174" s="178"/>
      <c r="AN174" s="178"/>
      <c r="AO174" s="178"/>
      <c r="AP174" s="178"/>
      <c r="AQ174" s="178"/>
      <c r="AR174" s="178"/>
      <c r="AS174" s="178"/>
      <c r="AT174" s="178"/>
      <c r="AU174" s="178"/>
      <c r="AV174" s="178"/>
      <c r="AW174" s="178"/>
      <c r="AX174" s="178"/>
      <c r="AY174" s="178"/>
      <c r="AZ174" s="178"/>
      <c r="BA174" s="178"/>
      <c r="BB174" s="178"/>
      <c r="BC174" s="178"/>
      <c r="BD174" s="178"/>
      <c r="BE174" s="178"/>
      <c r="BF174" s="178"/>
      <c r="BG174" s="178"/>
      <c r="BH174" s="178"/>
      <c r="BI174" s="178"/>
      <c r="BJ174" s="178"/>
      <c r="BK174" s="178"/>
      <c r="BL174" s="178"/>
      <c r="BM174" s="178"/>
      <c r="BN174" s="178"/>
      <c r="BO174" s="178"/>
      <c r="BP174" s="178"/>
      <c r="BQ174" s="178"/>
      <c r="BR174" s="178"/>
      <c r="BS174" s="178"/>
      <c r="BT174" s="178"/>
      <c r="BU174" s="178"/>
      <c r="BV174" s="178"/>
      <c r="BW174" s="178"/>
      <c r="BX174" s="178"/>
      <c r="BY174" s="178"/>
      <c r="BZ174" s="178"/>
      <c r="CA174" s="178"/>
    </row>
    <row r="175" spans="1:79" x14ac:dyDescent="0.25">
      <c r="A175" s="267"/>
      <c r="B175" s="221"/>
      <c r="C175" s="178"/>
      <c r="D175" s="178"/>
      <c r="E175" s="196"/>
      <c r="F175" s="196"/>
      <c r="G175" s="196"/>
      <c r="H175" s="195"/>
      <c r="I175" s="196"/>
      <c r="J175" s="196"/>
      <c r="K175" s="196"/>
      <c r="L175" s="196"/>
      <c r="M175" s="196"/>
      <c r="N175" s="196"/>
      <c r="O175" s="195"/>
      <c r="P175" s="196"/>
      <c r="Q175" s="196"/>
      <c r="R175" s="196"/>
      <c r="S175" s="196"/>
      <c r="T175" s="196"/>
      <c r="U175" s="196"/>
      <c r="V175" s="195"/>
      <c r="W175" s="196"/>
      <c r="X175" s="196"/>
      <c r="Y175" s="196"/>
      <c r="Z175" s="196"/>
      <c r="AA175" s="196"/>
      <c r="AB175" s="196"/>
      <c r="AC175" s="195"/>
      <c r="AD175" s="196"/>
      <c r="AE175" s="196"/>
      <c r="AF175" s="196"/>
      <c r="AG175" s="196"/>
      <c r="AH175" s="196"/>
      <c r="AI175" s="196"/>
      <c r="AJ175" s="178"/>
      <c r="AK175" s="178"/>
      <c r="AL175" s="178"/>
      <c r="AM175" s="178"/>
      <c r="AN175" s="178"/>
      <c r="AO175" s="178"/>
      <c r="AP175" s="178"/>
      <c r="AQ175" s="178"/>
      <c r="AR175" s="178"/>
      <c r="AS175" s="178"/>
      <c r="AT175" s="178"/>
      <c r="AU175" s="178"/>
      <c r="AV175" s="178"/>
      <c r="AW175" s="178"/>
      <c r="AX175" s="178"/>
      <c r="AY175" s="178"/>
      <c r="AZ175" s="178"/>
      <c r="BA175" s="178"/>
      <c r="BB175" s="178"/>
      <c r="BC175" s="178"/>
      <c r="BD175" s="178"/>
      <c r="BE175" s="178"/>
      <c r="BF175" s="178"/>
      <c r="BG175" s="178"/>
      <c r="BH175" s="178"/>
      <c r="BI175" s="178"/>
      <c r="BJ175" s="178"/>
      <c r="BK175" s="178"/>
      <c r="BL175" s="178"/>
      <c r="BM175" s="178"/>
      <c r="BN175" s="178"/>
      <c r="BO175" s="178"/>
      <c r="BP175" s="178"/>
      <c r="BQ175" s="178"/>
      <c r="BR175" s="178"/>
      <c r="BS175" s="178"/>
      <c r="BT175" s="178"/>
      <c r="BU175" s="178"/>
      <c r="BV175" s="178"/>
      <c r="BW175" s="178"/>
      <c r="BX175" s="178"/>
      <c r="BY175" s="178"/>
      <c r="BZ175" s="178"/>
      <c r="CA175" s="178"/>
    </row>
    <row r="176" spans="1:79" x14ac:dyDescent="0.25">
      <c r="A176" s="267"/>
      <c r="B176" s="221"/>
      <c r="C176" s="178"/>
      <c r="D176" s="178"/>
      <c r="E176" s="196"/>
      <c r="F176" s="196"/>
      <c r="G176" s="196"/>
      <c r="H176" s="195"/>
      <c r="I176" s="196"/>
      <c r="J176" s="196"/>
      <c r="K176" s="196"/>
      <c r="L176" s="196"/>
      <c r="M176" s="196"/>
      <c r="N176" s="196"/>
      <c r="O176" s="195"/>
      <c r="P176" s="196"/>
      <c r="Q176" s="196"/>
      <c r="R176" s="196"/>
      <c r="S176" s="196"/>
      <c r="T176" s="196"/>
      <c r="U176" s="196"/>
      <c r="V176" s="195"/>
      <c r="W176" s="196"/>
      <c r="X176" s="196"/>
      <c r="Y176" s="196"/>
      <c r="Z176" s="196"/>
      <c r="AA176" s="196"/>
      <c r="AB176" s="196"/>
      <c r="AC176" s="195"/>
      <c r="AD176" s="196"/>
      <c r="AE176" s="196"/>
      <c r="AF176" s="196"/>
      <c r="AG176" s="196"/>
      <c r="AH176" s="196"/>
      <c r="AI176" s="196"/>
      <c r="AJ176" s="178"/>
      <c r="AK176" s="178"/>
      <c r="AL176" s="178"/>
      <c r="AM176" s="178"/>
      <c r="AN176" s="178"/>
      <c r="AO176" s="178"/>
      <c r="AP176" s="178"/>
      <c r="AQ176" s="178"/>
      <c r="AR176" s="178"/>
      <c r="AS176" s="178"/>
      <c r="AT176" s="178"/>
      <c r="AU176" s="178"/>
      <c r="AV176" s="178"/>
      <c r="AW176" s="178"/>
      <c r="AX176" s="178"/>
      <c r="AY176" s="178"/>
      <c r="AZ176" s="178"/>
      <c r="BA176" s="178"/>
      <c r="BB176" s="178"/>
      <c r="BC176" s="178"/>
      <c r="BD176" s="178"/>
      <c r="BE176" s="178"/>
      <c r="BF176" s="178"/>
      <c r="BG176" s="178"/>
      <c r="BH176" s="178"/>
      <c r="BI176" s="178"/>
      <c r="BJ176" s="178"/>
      <c r="BK176" s="178"/>
      <c r="BL176" s="178"/>
      <c r="BM176" s="178"/>
      <c r="BN176" s="178"/>
      <c r="BO176" s="178"/>
      <c r="BP176" s="178"/>
      <c r="BQ176" s="178"/>
      <c r="BR176" s="178"/>
      <c r="BS176" s="178"/>
      <c r="BT176" s="178"/>
      <c r="BU176" s="178"/>
      <c r="BV176" s="178"/>
      <c r="BW176" s="178"/>
      <c r="BX176" s="178"/>
      <c r="BY176" s="178"/>
      <c r="BZ176" s="178"/>
      <c r="CA176" s="178"/>
    </row>
    <row r="177" spans="1:79" x14ac:dyDescent="0.25">
      <c r="A177" s="267"/>
      <c r="B177" s="221"/>
      <c r="C177" s="178"/>
      <c r="D177" s="178"/>
      <c r="E177" s="196"/>
      <c r="F177" s="196"/>
      <c r="G177" s="196"/>
      <c r="H177" s="195"/>
      <c r="I177" s="196"/>
      <c r="J177" s="196"/>
      <c r="K177" s="196"/>
      <c r="L177" s="196"/>
      <c r="M177" s="196"/>
      <c r="N177" s="196"/>
      <c r="O177" s="195"/>
      <c r="P177" s="196"/>
      <c r="Q177" s="196"/>
      <c r="R177" s="196"/>
      <c r="S177" s="196"/>
      <c r="T177" s="196"/>
      <c r="U177" s="196"/>
      <c r="V177" s="195"/>
      <c r="W177" s="196"/>
      <c r="X177" s="196"/>
      <c r="Y177" s="196"/>
      <c r="Z177" s="196"/>
      <c r="AA177" s="196"/>
      <c r="AB177" s="196"/>
      <c r="AC177" s="195"/>
      <c r="AD177" s="196"/>
      <c r="AE177" s="196"/>
      <c r="AF177" s="196"/>
      <c r="AG177" s="196"/>
      <c r="AH177" s="196"/>
      <c r="AI177" s="196"/>
      <c r="AJ177" s="178"/>
      <c r="AK177" s="178"/>
      <c r="AL177" s="178"/>
      <c r="AM177" s="178"/>
      <c r="AN177" s="178"/>
      <c r="AO177" s="178"/>
      <c r="AP177" s="178"/>
      <c r="AQ177" s="178"/>
      <c r="AR177" s="178"/>
      <c r="AS177" s="178"/>
      <c r="AT177" s="178"/>
      <c r="AU177" s="178"/>
      <c r="AV177" s="178"/>
      <c r="AW177" s="178"/>
      <c r="AX177" s="178"/>
      <c r="AY177" s="178"/>
      <c r="AZ177" s="178"/>
      <c r="BA177" s="178"/>
      <c r="BB177" s="178"/>
      <c r="BC177" s="178"/>
      <c r="BD177" s="178"/>
      <c r="BE177" s="178"/>
      <c r="BF177" s="178"/>
      <c r="BG177" s="178"/>
      <c r="BH177" s="178"/>
      <c r="BI177" s="178"/>
      <c r="BJ177" s="178"/>
      <c r="BK177" s="178"/>
      <c r="BL177" s="178"/>
      <c r="BM177" s="178"/>
      <c r="BN177" s="178"/>
      <c r="BO177" s="178"/>
      <c r="BP177" s="178"/>
      <c r="BQ177" s="178"/>
      <c r="BR177" s="178"/>
      <c r="BS177" s="178"/>
      <c r="BT177" s="178"/>
      <c r="BU177" s="178"/>
      <c r="BV177" s="178"/>
      <c r="BW177" s="178"/>
      <c r="BX177" s="178"/>
      <c r="BY177" s="178"/>
      <c r="BZ177" s="178"/>
      <c r="CA177" s="178"/>
    </row>
    <row r="178" spans="1:79" x14ac:dyDescent="0.25">
      <c r="A178" s="267"/>
      <c r="B178" s="221"/>
      <c r="C178" s="178"/>
      <c r="D178" s="178"/>
      <c r="E178" s="196"/>
      <c r="F178" s="196"/>
      <c r="G178" s="196"/>
      <c r="H178" s="195"/>
      <c r="I178" s="196"/>
      <c r="J178" s="196"/>
      <c r="K178" s="196"/>
      <c r="L178" s="196"/>
      <c r="M178" s="196"/>
      <c r="N178" s="196"/>
      <c r="O178" s="195"/>
      <c r="P178" s="196"/>
      <c r="Q178" s="196"/>
      <c r="R178" s="196"/>
      <c r="S178" s="196"/>
      <c r="T178" s="196"/>
      <c r="U178" s="196"/>
      <c r="V178" s="195"/>
      <c r="W178" s="196"/>
      <c r="X178" s="196"/>
      <c r="Y178" s="196"/>
      <c r="Z178" s="196"/>
      <c r="AA178" s="196"/>
      <c r="AB178" s="196"/>
      <c r="AC178" s="195"/>
      <c r="AD178" s="196"/>
      <c r="AE178" s="196"/>
      <c r="AF178" s="196"/>
      <c r="AG178" s="196"/>
      <c r="AH178" s="196"/>
      <c r="AI178" s="196"/>
      <c r="AJ178" s="178"/>
      <c r="AK178" s="178"/>
      <c r="AL178" s="178"/>
      <c r="AM178" s="178"/>
      <c r="AN178" s="178"/>
      <c r="AO178" s="178"/>
      <c r="AP178" s="178"/>
      <c r="AQ178" s="178"/>
      <c r="AR178" s="178"/>
      <c r="AS178" s="178"/>
      <c r="AT178" s="178"/>
      <c r="AU178" s="178"/>
      <c r="AV178" s="178"/>
      <c r="AW178" s="178"/>
      <c r="AX178" s="178"/>
      <c r="AY178" s="178"/>
      <c r="AZ178" s="178"/>
      <c r="BA178" s="178"/>
      <c r="BB178" s="178"/>
      <c r="BC178" s="178"/>
      <c r="BD178" s="178"/>
      <c r="BE178" s="178"/>
      <c r="BF178" s="178"/>
      <c r="BG178" s="178"/>
      <c r="BH178" s="178"/>
      <c r="BI178" s="178"/>
      <c r="BJ178" s="178"/>
      <c r="BK178" s="178"/>
      <c r="BL178" s="178"/>
      <c r="BM178" s="178"/>
      <c r="BN178" s="178"/>
      <c r="BO178" s="178"/>
      <c r="BP178" s="178"/>
      <c r="BQ178" s="178"/>
      <c r="BR178" s="178"/>
      <c r="BS178" s="178"/>
      <c r="BT178" s="178"/>
      <c r="BU178" s="178"/>
      <c r="BV178" s="178"/>
      <c r="BW178" s="178"/>
      <c r="BX178" s="178"/>
      <c r="BY178" s="178"/>
      <c r="BZ178" s="178"/>
      <c r="CA178" s="178"/>
    </row>
    <row r="179" spans="1:79" x14ac:dyDescent="0.25">
      <c r="A179" s="267"/>
      <c r="B179" s="221"/>
      <c r="C179" s="178"/>
      <c r="D179" s="178"/>
      <c r="E179" s="196"/>
      <c r="F179" s="196"/>
      <c r="G179" s="196"/>
      <c r="H179" s="195"/>
      <c r="I179" s="196"/>
      <c r="J179" s="196"/>
      <c r="K179" s="196"/>
      <c r="L179" s="196"/>
      <c r="M179" s="196"/>
      <c r="N179" s="196"/>
      <c r="O179" s="195"/>
      <c r="P179" s="196"/>
      <c r="Q179" s="196"/>
      <c r="R179" s="196"/>
      <c r="S179" s="196"/>
      <c r="T179" s="196"/>
      <c r="U179" s="196"/>
      <c r="V179" s="195"/>
      <c r="W179" s="196"/>
      <c r="X179" s="196"/>
      <c r="Y179" s="196"/>
      <c r="Z179" s="196"/>
      <c r="AA179" s="196"/>
      <c r="AB179" s="196"/>
      <c r="AC179" s="195"/>
      <c r="AD179" s="196"/>
      <c r="AE179" s="196"/>
      <c r="AF179" s="196"/>
      <c r="AG179" s="196"/>
      <c r="AH179" s="196"/>
      <c r="AI179" s="196"/>
      <c r="AJ179" s="178"/>
      <c r="AK179" s="178"/>
      <c r="AL179" s="178"/>
      <c r="AM179" s="178"/>
      <c r="AN179" s="178"/>
      <c r="AO179" s="178"/>
      <c r="AP179" s="178"/>
      <c r="AQ179" s="178"/>
      <c r="AR179" s="178"/>
      <c r="AS179" s="178"/>
      <c r="AT179" s="178"/>
      <c r="AU179" s="178"/>
      <c r="AV179" s="178"/>
      <c r="AW179" s="178"/>
      <c r="AX179" s="178"/>
      <c r="AY179" s="178"/>
      <c r="AZ179" s="178"/>
      <c r="BA179" s="178"/>
      <c r="BB179" s="178"/>
      <c r="BC179" s="178"/>
      <c r="BD179" s="178"/>
      <c r="BE179" s="178"/>
      <c r="BF179" s="178"/>
      <c r="BG179" s="178"/>
      <c r="BH179" s="178"/>
      <c r="BI179" s="178"/>
      <c r="BJ179" s="178"/>
      <c r="BK179" s="178"/>
      <c r="BL179" s="178"/>
      <c r="BM179" s="178"/>
      <c r="BN179" s="178"/>
      <c r="BO179" s="178"/>
      <c r="BP179" s="178"/>
      <c r="BQ179" s="178"/>
      <c r="BR179" s="178"/>
      <c r="BS179" s="178"/>
      <c r="BT179" s="178"/>
      <c r="BU179" s="178"/>
      <c r="BV179" s="178"/>
      <c r="BW179" s="178"/>
      <c r="BX179" s="178"/>
      <c r="BY179" s="178"/>
      <c r="BZ179" s="178"/>
      <c r="CA179" s="178"/>
    </row>
    <row r="180" spans="1:79" x14ac:dyDescent="0.25">
      <c r="A180" s="267"/>
      <c r="B180" s="221"/>
      <c r="C180" s="178"/>
      <c r="D180" s="178"/>
      <c r="E180" s="196"/>
      <c r="F180" s="196"/>
      <c r="G180" s="196"/>
      <c r="H180" s="195"/>
      <c r="I180" s="196"/>
      <c r="J180" s="196"/>
      <c r="K180" s="196"/>
      <c r="L180" s="196"/>
      <c r="M180" s="196"/>
      <c r="N180" s="196"/>
      <c r="O180" s="195"/>
      <c r="P180" s="196"/>
      <c r="Q180" s="196"/>
      <c r="R180" s="196"/>
      <c r="S180" s="196"/>
      <c r="T180" s="196"/>
      <c r="U180" s="196"/>
      <c r="V180" s="195"/>
      <c r="W180" s="196"/>
      <c r="X180" s="196"/>
      <c r="Y180" s="196"/>
      <c r="Z180" s="196"/>
      <c r="AA180" s="196"/>
      <c r="AB180" s="196"/>
      <c r="AC180" s="195"/>
      <c r="AD180" s="196"/>
      <c r="AE180" s="196"/>
      <c r="AF180" s="196"/>
      <c r="AG180" s="196"/>
      <c r="AH180" s="196"/>
      <c r="AI180" s="196"/>
      <c r="AJ180" s="178"/>
      <c r="AK180" s="178"/>
      <c r="AL180" s="178"/>
      <c r="AM180" s="178"/>
      <c r="AN180" s="178"/>
      <c r="AO180" s="178"/>
      <c r="AP180" s="178"/>
      <c r="AQ180" s="178"/>
      <c r="AR180" s="178"/>
      <c r="AS180" s="178"/>
      <c r="AT180" s="178"/>
      <c r="AU180" s="178"/>
      <c r="AV180" s="178"/>
      <c r="AW180" s="178"/>
      <c r="AX180" s="178"/>
      <c r="AY180" s="178"/>
      <c r="AZ180" s="178"/>
      <c r="BA180" s="178"/>
      <c r="BB180" s="178"/>
      <c r="BC180" s="178"/>
      <c r="BD180" s="178"/>
      <c r="BE180" s="178"/>
      <c r="BF180" s="178"/>
      <c r="BG180" s="178"/>
      <c r="BH180" s="178"/>
      <c r="BI180" s="178"/>
      <c r="BJ180" s="178"/>
      <c r="BK180" s="178"/>
      <c r="BL180" s="178"/>
      <c r="BM180" s="178"/>
      <c r="BN180" s="178"/>
      <c r="BO180" s="178"/>
      <c r="BP180" s="178"/>
      <c r="BQ180" s="178"/>
      <c r="BR180" s="178"/>
      <c r="BS180" s="178"/>
      <c r="BT180" s="178"/>
      <c r="BU180" s="178"/>
      <c r="BV180" s="178"/>
      <c r="BW180" s="178"/>
      <c r="BX180" s="178"/>
      <c r="BY180" s="178"/>
      <c r="BZ180" s="178"/>
      <c r="CA180" s="178"/>
    </row>
    <row r="181" spans="1:79" x14ac:dyDescent="0.25">
      <c r="A181" s="267"/>
      <c r="B181" s="221"/>
      <c r="C181" s="178"/>
      <c r="D181" s="178"/>
      <c r="E181" s="196"/>
      <c r="F181" s="196"/>
      <c r="G181" s="196"/>
      <c r="H181" s="195"/>
      <c r="I181" s="196"/>
      <c r="J181" s="196"/>
      <c r="K181" s="196"/>
      <c r="L181" s="196"/>
      <c r="M181" s="196"/>
      <c r="N181" s="196"/>
      <c r="O181" s="195"/>
      <c r="P181" s="196"/>
      <c r="Q181" s="196"/>
      <c r="R181" s="196"/>
      <c r="S181" s="196"/>
      <c r="T181" s="196"/>
      <c r="U181" s="196"/>
      <c r="V181" s="195"/>
      <c r="W181" s="196"/>
      <c r="X181" s="196"/>
      <c r="Y181" s="196"/>
      <c r="Z181" s="196"/>
      <c r="AA181" s="196"/>
      <c r="AB181" s="196"/>
      <c r="AC181" s="195"/>
      <c r="AD181" s="196"/>
      <c r="AE181" s="196"/>
      <c r="AF181" s="196"/>
      <c r="AG181" s="196"/>
      <c r="AH181" s="196"/>
      <c r="AI181" s="196"/>
      <c r="AJ181" s="178"/>
      <c r="AK181" s="178"/>
      <c r="AL181" s="178"/>
      <c r="AM181" s="178"/>
      <c r="AN181" s="178"/>
      <c r="AO181" s="178"/>
      <c r="AP181" s="178"/>
      <c r="AQ181" s="178"/>
      <c r="AR181" s="178"/>
      <c r="AS181" s="178"/>
      <c r="AT181" s="178"/>
      <c r="AU181" s="178"/>
      <c r="AV181" s="178"/>
      <c r="AW181" s="178"/>
      <c r="AX181" s="178"/>
      <c r="AY181" s="178"/>
      <c r="AZ181" s="178"/>
      <c r="BA181" s="178"/>
      <c r="BB181" s="178"/>
      <c r="BC181" s="178"/>
      <c r="BD181" s="178"/>
      <c r="BE181" s="178"/>
      <c r="BF181" s="178"/>
      <c r="BG181" s="178"/>
      <c r="BH181" s="178"/>
      <c r="BI181" s="178"/>
      <c r="BJ181" s="178"/>
      <c r="BK181" s="178"/>
      <c r="BL181" s="178"/>
      <c r="BM181" s="178"/>
      <c r="BN181" s="178"/>
      <c r="BO181" s="178"/>
      <c r="BP181" s="178"/>
      <c r="BQ181" s="178"/>
      <c r="BR181" s="178"/>
      <c r="BS181" s="178"/>
      <c r="BT181" s="178"/>
      <c r="BU181" s="178"/>
      <c r="BV181" s="178"/>
      <c r="BW181" s="178"/>
      <c r="BX181" s="178"/>
      <c r="BY181" s="178"/>
      <c r="BZ181" s="178"/>
      <c r="CA181" s="178"/>
    </row>
    <row r="182" spans="1:79" x14ac:dyDescent="0.25">
      <c r="A182" s="267"/>
      <c r="B182" s="221"/>
      <c r="C182" s="178"/>
      <c r="D182" s="178"/>
      <c r="E182" s="196"/>
      <c r="F182" s="196"/>
      <c r="G182" s="196"/>
      <c r="H182" s="195"/>
      <c r="I182" s="196"/>
      <c r="J182" s="196"/>
      <c r="K182" s="196"/>
      <c r="L182" s="196"/>
      <c r="M182" s="196"/>
      <c r="N182" s="196"/>
      <c r="O182" s="195"/>
      <c r="P182" s="196"/>
      <c r="Q182" s="196"/>
      <c r="R182" s="196"/>
      <c r="S182" s="196"/>
      <c r="T182" s="196"/>
      <c r="U182" s="196"/>
      <c r="V182" s="195"/>
      <c r="W182" s="196"/>
      <c r="X182" s="196"/>
      <c r="Y182" s="196"/>
      <c r="Z182" s="196"/>
      <c r="AA182" s="196"/>
      <c r="AB182" s="196"/>
      <c r="AC182" s="195"/>
      <c r="AD182" s="196"/>
      <c r="AE182" s="196"/>
      <c r="AF182" s="196"/>
      <c r="AG182" s="196"/>
      <c r="AH182" s="196"/>
      <c r="AI182" s="196"/>
      <c r="AJ182" s="178"/>
      <c r="AK182" s="178"/>
      <c r="AL182" s="178"/>
      <c r="AM182" s="178"/>
      <c r="AN182" s="178"/>
      <c r="AO182" s="178"/>
      <c r="AP182" s="178"/>
      <c r="AQ182" s="178"/>
      <c r="AR182" s="178"/>
      <c r="AS182" s="178"/>
      <c r="AT182" s="178"/>
      <c r="AU182" s="178"/>
      <c r="AV182" s="178"/>
      <c r="AW182" s="178"/>
      <c r="AX182" s="178"/>
      <c r="AY182" s="178"/>
      <c r="AZ182" s="178"/>
      <c r="BA182" s="178"/>
      <c r="BB182" s="178"/>
      <c r="BC182" s="178"/>
      <c r="BD182" s="178"/>
      <c r="BE182" s="178"/>
      <c r="BF182" s="178"/>
      <c r="BG182" s="178"/>
      <c r="BH182" s="178"/>
      <c r="BI182" s="178"/>
      <c r="BJ182" s="178"/>
      <c r="BK182" s="178"/>
      <c r="BL182" s="178"/>
      <c r="BM182" s="178"/>
      <c r="BN182" s="178"/>
      <c r="BO182" s="178"/>
      <c r="BP182" s="178"/>
      <c r="BQ182" s="178"/>
      <c r="BR182" s="178"/>
      <c r="BS182" s="178"/>
      <c r="BT182" s="178"/>
      <c r="BU182" s="178"/>
      <c r="BV182" s="178"/>
      <c r="BW182" s="178"/>
      <c r="BX182" s="178"/>
      <c r="BY182" s="178"/>
      <c r="BZ182" s="178"/>
      <c r="CA182" s="178"/>
    </row>
    <row r="183" spans="1:79" x14ac:dyDescent="0.25">
      <c r="A183" s="267"/>
      <c r="B183" s="221"/>
      <c r="C183" s="178"/>
      <c r="D183" s="178"/>
      <c r="E183" s="196"/>
      <c r="F183" s="196"/>
      <c r="G183" s="196"/>
      <c r="H183" s="195"/>
      <c r="I183" s="196"/>
      <c r="J183" s="196"/>
      <c r="K183" s="196"/>
      <c r="L183" s="196"/>
      <c r="M183" s="196"/>
      <c r="N183" s="196"/>
      <c r="O183" s="195"/>
      <c r="P183" s="196"/>
      <c r="Q183" s="196"/>
      <c r="R183" s="196"/>
      <c r="S183" s="196"/>
      <c r="T183" s="196"/>
      <c r="U183" s="196"/>
      <c r="V183" s="195"/>
      <c r="W183" s="196"/>
      <c r="X183" s="196"/>
      <c r="Y183" s="196"/>
      <c r="Z183" s="196"/>
      <c r="AA183" s="196"/>
      <c r="AB183" s="196"/>
      <c r="AC183" s="195"/>
      <c r="AD183" s="196"/>
      <c r="AE183" s="196"/>
      <c r="AF183" s="196"/>
      <c r="AG183" s="196"/>
      <c r="AH183" s="196"/>
      <c r="AI183" s="196"/>
      <c r="AJ183" s="178"/>
      <c r="AK183" s="178"/>
      <c r="AL183" s="178"/>
      <c r="AM183" s="178"/>
      <c r="AN183" s="178"/>
      <c r="AO183" s="178"/>
      <c r="AP183" s="178"/>
      <c r="AQ183" s="178"/>
      <c r="AR183" s="178"/>
      <c r="AS183" s="178"/>
      <c r="AT183" s="178"/>
      <c r="AU183" s="178"/>
      <c r="AV183" s="178"/>
      <c r="AW183" s="178"/>
      <c r="AX183" s="178"/>
      <c r="AY183" s="178"/>
      <c r="AZ183" s="178"/>
      <c r="BA183" s="178"/>
      <c r="BB183" s="178"/>
      <c r="BC183" s="178"/>
      <c r="BD183" s="178"/>
      <c r="BE183" s="178"/>
      <c r="BF183" s="178"/>
      <c r="BG183" s="178"/>
      <c r="BH183" s="178"/>
      <c r="BI183" s="178"/>
      <c r="BJ183" s="178"/>
      <c r="BK183" s="178"/>
      <c r="BL183" s="178"/>
      <c r="BM183" s="178"/>
      <c r="BN183" s="178"/>
      <c r="BO183" s="178"/>
      <c r="BP183" s="178"/>
      <c r="BQ183" s="178"/>
      <c r="BR183" s="178"/>
      <c r="BS183" s="178"/>
      <c r="BT183" s="178"/>
      <c r="BU183" s="178"/>
      <c r="BV183" s="178"/>
      <c r="BW183" s="178"/>
      <c r="BX183" s="178"/>
      <c r="BY183" s="178"/>
      <c r="BZ183" s="178"/>
      <c r="CA183" s="178"/>
    </row>
    <row r="184" spans="1:79" x14ac:dyDescent="0.25">
      <c r="A184" s="267"/>
      <c r="B184" s="221"/>
      <c r="C184" s="178"/>
      <c r="D184" s="178"/>
      <c r="E184" s="196"/>
      <c r="F184" s="196"/>
      <c r="G184" s="196"/>
      <c r="H184" s="195"/>
      <c r="I184" s="196"/>
      <c r="J184" s="196"/>
      <c r="K184" s="196"/>
      <c r="L184" s="196"/>
      <c r="M184" s="196"/>
      <c r="N184" s="196"/>
      <c r="O184" s="195"/>
      <c r="P184" s="196"/>
      <c r="Q184" s="196"/>
      <c r="R184" s="196"/>
      <c r="S184" s="196"/>
      <c r="T184" s="196"/>
      <c r="U184" s="196"/>
      <c r="V184" s="195"/>
      <c r="W184" s="196"/>
      <c r="X184" s="196"/>
      <c r="Y184" s="196"/>
      <c r="Z184" s="196"/>
      <c r="AA184" s="196"/>
      <c r="AB184" s="196"/>
      <c r="AC184" s="195"/>
      <c r="AD184" s="196"/>
      <c r="AE184" s="196"/>
      <c r="AF184" s="196"/>
      <c r="AG184" s="196"/>
      <c r="AH184" s="196"/>
      <c r="AI184" s="196"/>
      <c r="AJ184" s="178"/>
      <c r="AK184" s="178"/>
      <c r="AL184" s="178"/>
      <c r="AM184" s="178"/>
      <c r="AN184" s="178"/>
      <c r="AO184" s="178"/>
      <c r="AP184" s="178"/>
      <c r="AQ184" s="178"/>
      <c r="AR184" s="178"/>
      <c r="AS184" s="178"/>
      <c r="AT184" s="178"/>
      <c r="AU184" s="178"/>
      <c r="AV184" s="178"/>
      <c r="AW184" s="178"/>
      <c r="AX184" s="178"/>
      <c r="AY184" s="178"/>
      <c r="AZ184" s="178"/>
      <c r="BA184" s="178"/>
      <c r="BB184" s="178"/>
      <c r="BC184" s="178"/>
      <c r="BD184" s="178"/>
      <c r="BE184" s="178"/>
      <c r="BF184" s="178"/>
      <c r="BG184" s="178"/>
      <c r="BH184" s="178"/>
      <c r="BI184" s="178"/>
      <c r="BJ184" s="178"/>
      <c r="BK184" s="178"/>
      <c r="BL184" s="178"/>
      <c r="BM184" s="178"/>
      <c r="BN184" s="178"/>
      <c r="BO184" s="178"/>
      <c r="BP184" s="178"/>
      <c r="BQ184" s="178"/>
      <c r="BR184" s="178"/>
      <c r="BS184" s="178"/>
      <c r="BT184" s="178"/>
      <c r="BU184" s="178"/>
      <c r="BV184" s="178"/>
      <c r="BW184" s="178"/>
      <c r="BX184" s="178"/>
      <c r="BY184" s="178"/>
      <c r="BZ184" s="178"/>
      <c r="CA184" s="178"/>
    </row>
    <row r="185" spans="1:79" x14ac:dyDescent="0.25">
      <c r="A185" s="267"/>
      <c r="B185" s="221"/>
      <c r="C185" s="178"/>
      <c r="D185" s="178"/>
      <c r="E185" s="196"/>
      <c r="F185" s="196"/>
      <c r="G185" s="196"/>
      <c r="H185" s="195"/>
      <c r="I185" s="196"/>
      <c r="J185" s="196"/>
      <c r="K185" s="196"/>
      <c r="L185" s="196"/>
      <c r="M185" s="196"/>
      <c r="N185" s="196"/>
      <c r="O185" s="195"/>
      <c r="P185" s="196"/>
      <c r="Q185" s="196"/>
      <c r="R185" s="196"/>
      <c r="S185" s="196"/>
      <c r="T185" s="196"/>
      <c r="U185" s="196"/>
      <c r="V185" s="195"/>
      <c r="W185" s="196"/>
      <c r="X185" s="196"/>
      <c r="Y185" s="196"/>
      <c r="Z185" s="196"/>
      <c r="AA185" s="196"/>
      <c r="AB185" s="196"/>
      <c r="AC185" s="195"/>
      <c r="AD185" s="196"/>
      <c r="AE185" s="196"/>
      <c r="AF185" s="196"/>
      <c r="AG185" s="196"/>
      <c r="AH185" s="196"/>
      <c r="AI185" s="196"/>
      <c r="AJ185" s="178"/>
      <c r="AK185" s="178"/>
      <c r="AL185" s="178"/>
      <c r="AM185" s="178"/>
      <c r="AN185" s="178"/>
      <c r="AO185" s="178"/>
      <c r="AP185" s="178"/>
      <c r="AQ185" s="178"/>
      <c r="AR185" s="178"/>
      <c r="AS185" s="178"/>
      <c r="AT185" s="178"/>
      <c r="AU185" s="178"/>
      <c r="AV185" s="178"/>
      <c r="AW185" s="178"/>
      <c r="AX185" s="178"/>
      <c r="AY185" s="178"/>
      <c r="AZ185" s="178"/>
      <c r="BA185" s="178"/>
      <c r="BB185" s="178"/>
      <c r="BC185" s="178"/>
      <c r="BD185" s="178"/>
      <c r="BE185" s="178"/>
      <c r="BF185" s="178"/>
      <c r="BG185" s="178"/>
      <c r="BH185" s="178"/>
      <c r="BI185" s="178"/>
      <c r="BJ185" s="178"/>
      <c r="BK185" s="178"/>
      <c r="BL185" s="178"/>
      <c r="BM185" s="178"/>
      <c r="BN185" s="178"/>
      <c r="BO185" s="178"/>
      <c r="BP185" s="178"/>
      <c r="BQ185" s="178"/>
      <c r="BR185" s="178"/>
      <c r="BS185" s="178"/>
      <c r="BT185" s="178"/>
      <c r="BU185" s="178"/>
      <c r="BV185" s="178"/>
      <c r="BW185" s="178"/>
      <c r="BX185" s="178"/>
      <c r="BY185" s="178"/>
      <c r="BZ185" s="178"/>
      <c r="CA185" s="178"/>
    </row>
    <row r="186" spans="1:79" x14ac:dyDescent="0.25">
      <c r="A186" s="267"/>
      <c r="B186" s="221"/>
      <c r="C186" s="178"/>
      <c r="D186" s="178"/>
      <c r="E186" s="196"/>
      <c r="F186" s="196"/>
      <c r="G186" s="196"/>
      <c r="H186" s="195"/>
      <c r="I186" s="196"/>
      <c r="J186" s="196"/>
      <c r="K186" s="196"/>
      <c r="L186" s="196"/>
      <c r="M186" s="196"/>
      <c r="N186" s="196"/>
      <c r="O186" s="195"/>
      <c r="P186" s="196"/>
      <c r="Q186" s="196"/>
      <c r="R186" s="196"/>
      <c r="S186" s="196"/>
      <c r="T186" s="196"/>
      <c r="U186" s="196"/>
      <c r="V186" s="195"/>
      <c r="W186" s="196"/>
      <c r="X186" s="196"/>
      <c r="Y186" s="196"/>
      <c r="Z186" s="196"/>
      <c r="AA186" s="196"/>
      <c r="AB186" s="196"/>
      <c r="AC186" s="195"/>
      <c r="AD186" s="196"/>
      <c r="AE186" s="196"/>
      <c r="AF186" s="196"/>
      <c r="AG186" s="196"/>
      <c r="AH186" s="196"/>
      <c r="AI186" s="196"/>
      <c r="AJ186" s="178"/>
      <c r="AK186" s="178"/>
      <c r="AL186" s="178"/>
      <c r="AM186" s="178"/>
      <c r="AN186" s="178"/>
      <c r="AO186" s="178"/>
      <c r="AP186" s="178"/>
      <c r="AQ186" s="178"/>
      <c r="AR186" s="178"/>
      <c r="AS186" s="178"/>
      <c r="AT186" s="178"/>
      <c r="AU186" s="178"/>
      <c r="AV186" s="178"/>
      <c r="AW186" s="178"/>
      <c r="AX186" s="178"/>
      <c r="AY186" s="178"/>
      <c r="AZ186" s="178"/>
      <c r="BA186" s="178"/>
      <c r="BB186" s="178"/>
      <c r="BC186" s="178"/>
      <c r="BD186" s="178"/>
      <c r="BE186" s="178"/>
      <c r="BF186" s="178"/>
      <c r="BG186" s="178"/>
      <c r="BH186" s="178"/>
      <c r="BI186" s="178"/>
      <c r="BJ186" s="178"/>
      <c r="BK186" s="178"/>
      <c r="BL186" s="178"/>
      <c r="BM186" s="178"/>
      <c r="BN186" s="178"/>
      <c r="BO186" s="178"/>
      <c r="BP186" s="178"/>
      <c r="BQ186" s="178"/>
      <c r="BR186" s="178"/>
      <c r="BS186" s="178"/>
      <c r="BT186" s="178"/>
      <c r="BU186" s="178"/>
      <c r="BV186" s="178"/>
      <c r="BW186" s="178"/>
      <c r="BX186" s="178"/>
      <c r="BY186" s="178"/>
      <c r="BZ186" s="178"/>
      <c r="CA186" s="178"/>
    </row>
    <row r="187" spans="1:79" x14ac:dyDescent="0.25">
      <c r="A187" s="267"/>
      <c r="B187" s="221"/>
      <c r="C187" s="178"/>
      <c r="D187" s="178"/>
      <c r="E187" s="196"/>
      <c r="F187" s="196"/>
      <c r="G187" s="196"/>
      <c r="H187" s="195"/>
      <c r="I187" s="196"/>
      <c r="J187" s="196"/>
      <c r="K187" s="196"/>
      <c r="L187" s="196"/>
      <c r="M187" s="196"/>
      <c r="N187" s="196"/>
      <c r="O187" s="195"/>
      <c r="P187" s="196"/>
      <c r="Q187" s="196"/>
      <c r="R187" s="196"/>
      <c r="S187" s="196"/>
      <c r="T187" s="196"/>
      <c r="U187" s="196"/>
      <c r="V187" s="195"/>
      <c r="W187" s="196"/>
      <c r="X187" s="196"/>
      <c r="Y187" s="196"/>
      <c r="Z187" s="196"/>
      <c r="AA187" s="196"/>
      <c r="AB187" s="196"/>
      <c r="AC187" s="195"/>
      <c r="AD187" s="196"/>
      <c r="AE187" s="196"/>
      <c r="AF187" s="196"/>
      <c r="AG187" s="196"/>
      <c r="AH187" s="196"/>
      <c r="AI187" s="196"/>
      <c r="AJ187" s="178"/>
      <c r="AK187" s="178"/>
      <c r="AL187" s="178"/>
      <c r="AM187" s="178"/>
      <c r="AN187" s="178"/>
      <c r="AO187" s="178"/>
      <c r="AP187" s="178"/>
      <c r="AQ187" s="178"/>
      <c r="AR187" s="178"/>
      <c r="AS187" s="178"/>
      <c r="AT187" s="178"/>
      <c r="AU187" s="178"/>
      <c r="AV187" s="178"/>
      <c r="AW187" s="178"/>
      <c r="AX187" s="178"/>
      <c r="AY187" s="178"/>
      <c r="AZ187" s="178"/>
      <c r="BA187" s="178"/>
      <c r="BB187" s="178"/>
      <c r="BC187" s="178"/>
      <c r="BD187" s="178"/>
      <c r="BE187" s="178"/>
      <c r="BF187" s="178"/>
      <c r="BG187" s="178"/>
      <c r="BH187" s="178"/>
      <c r="BI187" s="178"/>
      <c r="BJ187" s="178"/>
      <c r="BK187" s="178"/>
      <c r="BL187" s="178"/>
      <c r="BM187" s="178"/>
      <c r="BN187" s="178"/>
      <c r="BO187" s="178"/>
      <c r="BP187" s="178"/>
      <c r="BQ187" s="178"/>
      <c r="BR187" s="178"/>
      <c r="BS187" s="178"/>
      <c r="BT187" s="178"/>
      <c r="BU187" s="178"/>
      <c r="BV187" s="178"/>
      <c r="BW187" s="178"/>
      <c r="BX187" s="178"/>
      <c r="BY187" s="178"/>
      <c r="BZ187" s="178"/>
      <c r="CA187" s="178"/>
    </row>
    <row r="188" spans="1:79" x14ac:dyDescent="0.25">
      <c r="A188" s="267"/>
      <c r="B188" s="221"/>
      <c r="C188" s="178"/>
      <c r="D188" s="178"/>
      <c r="E188" s="196"/>
      <c r="F188" s="196"/>
      <c r="G188" s="196"/>
      <c r="H188" s="195"/>
      <c r="I188" s="196"/>
      <c r="J188" s="196"/>
      <c r="K188" s="196"/>
      <c r="L188" s="196"/>
      <c r="M188" s="196"/>
      <c r="N188" s="196"/>
      <c r="O188" s="195"/>
      <c r="P188" s="196"/>
      <c r="Q188" s="196"/>
      <c r="R188" s="196"/>
      <c r="S188" s="196"/>
      <c r="T188" s="196"/>
      <c r="U188" s="196"/>
      <c r="V188" s="195"/>
      <c r="W188" s="196"/>
      <c r="X188" s="196"/>
      <c r="Y188" s="196"/>
      <c r="Z188" s="196"/>
      <c r="AA188" s="196"/>
      <c r="AB188" s="196"/>
      <c r="AC188" s="195"/>
      <c r="AD188" s="196"/>
      <c r="AE188" s="196"/>
      <c r="AF188" s="196"/>
      <c r="AG188" s="196"/>
      <c r="AH188" s="196"/>
      <c r="AI188" s="196"/>
      <c r="AJ188" s="178"/>
      <c r="AK188" s="178"/>
      <c r="AL188" s="178"/>
      <c r="AM188" s="178"/>
      <c r="AN188" s="178"/>
      <c r="AO188" s="178"/>
      <c r="AP188" s="178"/>
      <c r="AQ188" s="178"/>
      <c r="AR188" s="178"/>
      <c r="AS188" s="178"/>
      <c r="AT188" s="178"/>
      <c r="AU188" s="178"/>
      <c r="AV188" s="178"/>
      <c r="AW188" s="178"/>
      <c r="AX188" s="178"/>
      <c r="AY188" s="178"/>
      <c r="AZ188" s="178"/>
      <c r="BA188" s="178"/>
      <c r="BB188" s="178"/>
      <c r="BC188" s="178"/>
      <c r="BD188" s="178"/>
      <c r="BE188" s="178"/>
      <c r="BF188" s="178"/>
      <c r="BG188" s="178"/>
      <c r="BH188" s="178"/>
      <c r="BI188" s="178"/>
      <c r="BJ188" s="178"/>
      <c r="BK188" s="178"/>
      <c r="BL188" s="178"/>
      <c r="BM188" s="178"/>
      <c r="BN188" s="178"/>
      <c r="BO188" s="178"/>
      <c r="BP188" s="178"/>
      <c r="BQ188" s="178"/>
      <c r="BR188" s="178"/>
      <c r="BS188" s="178"/>
      <c r="BT188" s="178"/>
      <c r="BU188" s="178"/>
      <c r="BV188" s="178"/>
      <c r="BW188" s="178"/>
      <c r="BX188" s="178"/>
      <c r="BY188" s="178"/>
      <c r="BZ188" s="178"/>
      <c r="CA188" s="178"/>
    </row>
    <row r="189" spans="1:79" x14ac:dyDescent="0.25">
      <c r="A189" s="267"/>
      <c r="B189" s="221"/>
      <c r="C189" s="178"/>
      <c r="D189" s="178"/>
      <c r="E189" s="196"/>
      <c r="F189" s="196"/>
      <c r="G189" s="196"/>
      <c r="H189" s="195"/>
      <c r="I189" s="196"/>
      <c r="J189" s="196"/>
      <c r="K189" s="196"/>
      <c r="L189" s="196"/>
      <c r="M189" s="196"/>
      <c r="N189" s="196"/>
      <c r="O189" s="195"/>
      <c r="P189" s="196"/>
      <c r="Q189" s="196"/>
      <c r="R189" s="196"/>
      <c r="S189" s="196"/>
      <c r="T189" s="196"/>
      <c r="U189" s="196"/>
      <c r="V189" s="195"/>
      <c r="W189" s="196"/>
      <c r="X189" s="196"/>
      <c r="Y189" s="196"/>
      <c r="Z189" s="196"/>
      <c r="AA189" s="196"/>
      <c r="AB189" s="196"/>
      <c r="AC189" s="195"/>
      <c r="AD189" s="196"/>
      <c r="AE189" s="196"/>
      <c r="AF189" s="196"/>
      <c r="AG189" s="196"/>
      <c r="AH189" s="196"/>
      <c r="AI189" s="196"/>
      <c r="AJ189" s="178"/>
      <c r="AK189" s="178"/>
      <c r="AL189" s="178"/>
      <c r="AM189" s="178"/>
      <c r="AN189" s="178"/>
      <c r="AO189" s="178"/>
      <c r="AP189" s="178"/>
      <c r="AQ189" s="178"/>
      <c r="AR189" s="178"/>
      <c r="AS189" s="178"/>
      <c r="AT189" s="178"/>
      <c r="AU189" s="178"/>
      <c r="AV189" s="178"/>
      <c r="AW189" s="178"/>
      <c r="AX189" s="178"/>
      <c r="AY189" s="178"/>
      <c r="AZ189" s="178"/>
      <c r="BA189" s="178"/>
      <c r="BB189" s="178"/>
      <c r="BC189" s="178"/>
      <c r="BD189" s="178"/>
      <c r="BE189" s="178"/>
      <c r="BF189" s="178"/>
      <c r="BG189" s="178"/>
      <c r="BH189" s="178"/>
      <c r="BI189" s="178"/>
      <c r="BJ189" s="178"/>
      <c r="BK189" s="178"/>
      <c r="BL189" s="178"/>
      <c r="BM189" s="178"/>
      <c r="BN189" s="178"/>
      <c r="BO189" s="178"/>
      <c r="BP189" s="178"/>
      <c r="BQ189" s="178"/>
      <c r="BR189" s="178"/>
      <c r="BS189" s="178"/>
      <c r="BT189" s="178"/>
      <c r="BU189" s="178"/>
      <c r="BV189" s="178"/>
      <c r="BW189" s="178"/>
      <c r="BX189" s="178"/>
      <c r="BY189" s="178"/>
      <c r="BZ189" s="178"/>
      <c r="CA189" s="178"/>
    </row>
    <row r="190" spans="1:79" x14ac:dyDescent="0.25">
      <c r="A190" s="267"/>
      <c r="B190" s="221"/>
      <c r="C190" s="178"/>
      <c r="D190" s="178"/>
      <c r="E190" s="196"/>
      <c r="F190" s="196"/>
      <c r="G190" s="196"/>
      <c r="H190" s="195"/>
      <c r="I190" s="196"/>
      <c r="J190" s="196"/>
      <c r="K190" s="196"/>
      <c r="L190" s="196"/>
      <c r="M190" s="196"/>
      <c r="N190" s="196"/>
      <c r="O190" s="195"/>
      <c r="P190" s="196"/>
      <c r="Q190" s="196"/>
      <c r="R190" s="196"/>
      <c r="S190" s="196"/>
      <c r="T190" s="196"/>
      <c r="U190" s="196"/>
      <c r="V190" s="195"/>
      <c r="W190" s="196"/>
      <c r="X190" s="196"/>
      <c r="Y190" s="196"/>
      <c r="Z190" s="196"/>
      <c r="AA190" s="196"/>
      <c r="AB190" s="196"/>
      <c r="AC190" s="195"/>
      <c r="AD190" s="196"/>
      <c r="AE190" s="196"/>
      <c r="AF190" s="196"/>
      <c r="AG190" s="196"/>
      <c r="AH190" s="196"/>
      <c r="AI190" s="196"/>
      <c r="AJ190" s="178"/>
      <c r="AK190" s="178"/>
      <c r="AL190" s="178"/>
      <c r="AM190" s="178"/>
      <c r="AN190" s="178"/>
      <c r="AO190" s="178"/>
      <c r="AP190" s="178"/>
      <c r="AQ190" s="178"/>
      <c r="AR190" s="178"/>
      <c r="AS190" s="178"/>
      <c r="AT190" s="178"/>
      <c r="AU190" s="178"/>
      <c r="AV190" s="178"/>
      <c r="AW190" s="178"/>
      <c r="AX190" s="178"/>
      <c r="AY190" s="178"/>
      <c r="AZ190" s="178"/>
      <c r="BA190" s="178"/>
      <c r="BB190" s="178"/>
      <c r="BC190" s="178"/>
      <c r="BD190" s="178"/>
      <c r="BE190" s="178"/>
      <c r="BF190" s="178"/>
      <c r="BG190" s="178"/>
      <c r="BH190" s="178"/>
      <c r="BI190" s="178"/>
      <c r="BJ190" s="178"/>
      <c r="BK190" s="178"/>
      <c r="BL190" s="178"/>
      <c r="BM190" s="178"/>
      <c r="BN190" s="178"/>
      <c r="BO190" s="178"/>
      <c r="BP190" s="178"/>
      <c r="BQ190" s="178"/>
      <c r="BR190" s="178"/>
      <c r="BS190" s="178"/>
      <c r="BT190" s="178"/>
      <c r="BU190" s="178"/>
      <c r="BV190" s="178"/>
      <c r="BW190" s="178"/>
      <c r="BX190" s="178"/>
      <c r="BY190" s="178"/>
      <c r="BZ190" s="178"/>
      <c r="CA190" s="178"/>
    </row>
    <row r="191" spans="1:79" x14ac:dyDescent="0.25">
      <c r="A191" s="267"/>
      <c r="B191" s="221"/>
      <c r="C191" s="178"/>
      <c r="D191" s="178"/>
      <c r="E191" s="196"/>
      <c r="F191" s="196"/>
      <c r="G191" s="196"/>
      <c r="H191" s="195"/>
      <c r="I191" s="196"/>
      <c r="J191" s="196"/>
      <c r="K191" s="196"/>
      <c r="L191" s="196"/>
      <c r="M191" s="196"/>
      <c r="N191" s="196"/>
      <c r="O191" s="195"/>
      <c r="P191" s="196"/>
      <c r="Q191" s="196"/>
      <c r="R191" s="196"/>
      <c r="S191" s="196"/>
      <c r="T191" s="196"/>
      <c r="U191" s="196"/>
      <c r="V191" s="195"/>
      <c r="W191" s="196"/>
      <c r="X191" s="196"/>
      <c r="Y191" s="196"/>
      <c r="Z191" s="196"/>
      <c r="AA191" s="196"/>
      <c r="AB191" s="196"/>
      <c r="AC191" s="195"/>
      <c r="AD191" s="196"/>
      <c r="AE191" s="196"/>
      <c r="AF191" s="196"/>
      <c r="AG191" s="196"/>
      <c r="AH191" s="196"/>
      <c r="AI191" s="196"/>
      <c r="AJ191" s="178"/>
      <c r="AK191" s="178"/>
      <c r="AL191" s="178"/>
      <c r="AM191" s="178"/>
      <c r="AN191" s="178"/>
      <c r="AO191" s="178"/>
      <c r="AP191" s="178"/>
      <c r="AQ191" s="178"/>
      <c r="AR191" s="178"/>
      <c r="AS191" s="178"/>
      <c r="AT191" s="178"/>
      <c r="AU191" s="178"/>
      <c r="AV191" s="178"/>
      <c r="AW191" s="178"/>
      <c r="AX191" s="178"/>
      <c r="AY191" s="178"/>
      <c r="AZ191" s="178"/>
      <c r="BA191" s="178"/>
      <c r="BB191" s="178"/>
      <c r="BC191" s="178"/>
      <c r="BD191" s="178"/>
      <c r="BE191" s="178"/>
      <c r="BF191" s="178"/>
      <c r="BG191" s="178"/>
      <c r="BH191" s="178"/>
      <c r="BI191" s="178"/>
      <c r="BJ191" s="178"/>
      <c r="BK191" s="178"/>
      <c r="BL191" s="178"/>
      <c r="BM191" s="178"/>
      <c r="BN191" s="178"/>
      <c r="BO191" s="178"/>
      <c r="BP191" s="178"/>
      <c r="BQ191" s="178"/>
      <c r="BR191" s="178"/>
      <c r="BS191" s="178"/>
      <c r="BT191" s="178"/>
      <c r="BU191" s="178"/>
      <c r="BV191" s="178"/>
      <c r="BW191" s="178"/>
      <c r="BX191" s="178"/>
      <c r="BY191" s="178"/>
      <c r="BZ191" s="178"/>
      <c r="CA191" s="178"/>
    </row>
    <row r="192" spans="1:79" x14ac:dyDescent="0.25">
      <c r="A192" s="267"/>
      <c r="B192" s="221"/>
      <c r="C192" s="178"/>
      <c r="D192" s="178"/>
      <c r="E192" s="196"/>
      <c r="F192" s="196"/>
      <c r="G192" s="196"/>
      <c r="H192" s="195"/>
      <c r="I192" s="196"/>
      <c r="J192" s="196"/>
      <c r="K192" s="196"/>
      <c r="L192" s="196"/>
      <c r="M192" s="196"/>
      <c r="N192" s="196"/>
      <c r="O192" s="195"/>
      <c r="P192" s="196"/>
      <c r="Q192" s="196"/>
      <c r="R192" s="196"/>
      <c r="S192" s="196"/>
      <c r="T192" s="196"/>
      <c r="U192" s="196"/>
      <c r="V192" s="195"/>
      <c r="W192" s="196"/>
      <c r="X192" s="196"/>
      <c r="Y192" s="196"/>
      <c r="Z192" s="196"/>
      <c r="AA192" s="196"/>
      <c r="AB192" s="196"/>
      <c r="AC192" s="195"/>
      <c r="AD192" s="196"/>
      <c r="AE192" s="196"/>
      <c r="AF192" s="196"/>
      <c r="AG192" s="196"/>
      <c r="AH192" s="196"/>
      <c r="AI192" s="196"/>
      <c r="AJ192" s="178"/>
      <c r="AK192" s="178"/>
      <c r="AL192" s="178"/>
      <c r="AM192" s="178"/>
      <c r="AN192" s="178"/>
      <c r="AO192" s="178"/>
      <c r="AP192" s="178"/>
      <c r="AQ192" s="178"/>
      <c r="AR192" s="178"/>
      <c r="AS192" s="178"/>
      <c r="AT192" s="178"/>
      <c r="AU192" s="178"/>
      <c r="AV192" s="178"/>
      <c r="AW192" s="178"/>
      <c r="AX192" s="178"/>
      <c r="AY192" s="178"/>
      <c r="AZ192" s="178"/>
      <c r="BA192" s="178"/>
      <c r="BB192" s="178"/>
      <c r="BC192" s="178"/>
      <c r="BD192" s="178"/>
      <c r="BE192" s="178"/>
      <c r="BF192" s="178"/>
      <c r="BG192" s="178"/>
      <c r="BH192" s="178"/>
      <c r="BI192" s="178"/>
      <c r="BJ192" s="178"/>
      <c r="BK192" s="178"/>
      <c r="BL192" s="178"/>
      <c r="BM192" s="178"/>
      <c r="BN192" s="178"/>
      <c r="BO192" s="178"/>
      <c r="BP192" s="178"/>
      <c r="BQ192" s="178"/>
      <c r="BR192" s="178"/>
      <c r="BS192" s="178"/>
      <c r="BT192" s="178"/>
      <c r="BU192" s="178"/>
      <c r="BV192" s="178"/>
      <c r="BW192" s="178"/>
      <c r="BX192" s="178"/>
      <c r="BY192" s="178"/>
      <c r="BZ192" s="178"/>
      <c r="CA192" s="178"/>
    </row>
    <row r="193" spans="1:79" x14ac:dyDescent="0.25">
      <c r="A193" s="267"/>
      <c r="B193" s="221"/>
      <c r="C193" s="178"/>
      <c r="D193" s="178"/>
      <c r="E193" s="196"/>
      <c r="F193" s="196"/>
      <c r="G193" s="196"/>
      <c r="H193" s="195"/>
      <c r="I193" s="196"/>
      <c r="J193" s="196"/>
      <c r="K193" s="196"/>
      <c r="L193" s="196"/>
      <c r="M193" s="196"/>
      <c r="N193" s="196"/>
      <c r="O193" s="195"/>
      <c r="P193" s="196"/>
      <c r="Q193" s="196"/>
      <c r="R193" s="196"/>
      <c r="S193" s="196"/>
      <c r="T193" s="196"/>
      <c r="U193" s="196"/>
      <c r="V193" s="195"/>
      <c r="W193" s="196"/>
      <c r="X193" s="196"/>
      <c r="Y193" s="196"/>
      <c r="Z193" s="196"/>
      <c r="AA193" s="196"/>
      <c r="AB193" s="196"/>
      <c r="AC193" s="195"/>
      <c r="AD193" s="196"/>
      <c r="AE193" s="196"/>
      <c r="AF193" s="196"/>
      <c r="AG193" s="196"/>
      <c r="AH193" s="196"/>
      <c r="AI193" s="196"/>
      <c r="AJ193" s="178"/>
      <c r="AK193" s="178"/>
      <c r="AL193" s="178"/>
      <c r="AM193" s="178"/>
      <c r="AN193" s="178"/>
      <c r="AO193" s="178"/>
      <c r="AP193" s="178"/>
      <c r="AQ193" s="178"/>
      <c r="AR193" s="178"/>
      <c r="AS193" s="178"/>
      <c r="AT193" s="178"/>
      <c r="AU193" s="178"/>
      <c r="AV193" s="178"/>
      <c r="AW193" s="178"/>
      <c r="AX193" s="178"/>
      <c r="AY193" s="178"/>
      <c r="AZ193" s="178"/>
      <c r="BA193" s="178"/>
      <c r="BB193" s="178"/>
      <c r="BC193" s="178"/>
      <c r="BD193" s="178"/>
      <c r="BE193" s="178"/>
      <c r="BF193" s="178"/>
      <c r="BG193" s="178"/>
      <c r="BH193" s="178"/>
      <c r="BI193" s="178"/>
      <c r="BJ193" s="178"/>
      <c r="BK193" s="178"/>
      <c r="BL193" s="178"/>
      <c r="BM193" s="178"/>
      <c r="BN193" s="178"/>
      <c r="BO193" s="178"/>
      <c r="BP193" s="178"/>
      <c r="BQ193" s="178"/>
      <c r="BR193" s="178"/>
      <c r="BS193" s="178"/>
      <c r="BT193" s="178"/>
      <c r="BU193" s="178"/>
      <c r="BV193" s="178"/>
      <c r="BW193" s="178"/>
      <c r="BX193" s="178"/>
      <c r="BY193" s="178"/>
      <c r="BZ193" s="178"/>
      <c r="CA193" s="178"/>
    </row>
    <row r="194" spans="1:79" x14ac:dyDescent="0.25">
      <c r="A194" s="267"/>
      <c r="B194" s="221"/>
      <c r="C194" s="178"/>
      <c r="D194" s="178"/>
      <c r="E194" s="196"/>
      <c r="F194" s="196"/>
      <c r="G194" s="196"/>
      <c r="H194" s="195"/>
      <c r="I194" s="196"/>
      <c r="J194" s="196"/>
      <c r="K194" s="196"/>
      <c r="L194" s="196"/>
      <c r="M194" s="196"/>
      <c r="N194" s="196"/>
      <c r="O194" s="195"/>
      <c r="P194" s="196"/>
      <c r="Q194" s="196"/>
      <c r="R194" s="196"/>
      <c r="S194" s="196"/>
      <c r="T194" s="196"/>
      <c r="U194" s="196"/>
      <c r="V194" s="195"/>
      <c r="W194" s="196"/>
      <c r="X194" s="196"/>
      <c r="Y194" s="196"/>
      <c r="Z194" s="196"/>
      <c r="AA194" s="196"/>
      <c r="AB194" s="196"/>
      <c r="AC194" s="195"/>
      <c r="AD194" s="196"/>
      <c r="AE194" s="196"/>
      <c r="AF194" s="196"/>
      <c r="AG194" s="196"/>
      <c r="AH194" s="196"/>
      <c r="AI194" s="196"/>
      <c r="AJ194" s="178"/>
      <c r="AK194" s="178"/>
      <c r="AL194" s="178"/>
      <c r="AM194" s="178"/>
      <c r="AN194" s="178"/>
      <c r="AO194" s="178"/>
      <c r="AP194" s="178"/>
      <c r="AQ194" s="178"/>
      <c r="AR194" s="178"/>
      <c r="AS194" s="178"/>
      <c r="AT194" s="178"/>
      <c r="AU194" s="178"/>
      <c r="AV194" s="178"/>
      <c r="AW194" s="178"/>
      <c r="AX194" s="178"/>
      <c r="AY194" s="178"/>
      <c r="AZ194" s="178"/>
      <c r="BA194" s="178"/>
      <c r="BB194" s="178"/>
      <c r="BC194" s="178"/>
      <c r="BD194" s="178"/>
      <c r="BE194" s="178"/>
      <c r="BF194" s="178"/>
      <c r="BG194" s="178"/>
      <c r="BH194" s="178"/>
      <c r="BI194" s="178"/>
      <c r="BJ194" s="178"/>
      <c r="BK194" s="178"/>
      <c r="BL194" s="178"/>
      <c r="BM194" s="178"/>
      <c r="BN194" s="178"/>
      <c r="BO194" s="178"/>
      <c r="BP194" s="178"/>
      <c r="BQ194" s="178"/>
      <c r="BR194" s="178"/>
      <c r="BS194" s="178"/>
      <c r="BT194" s="178"/>
      <c r="BU194" s="178"/>
      <c r="BV194" s="178"/>
      <c r="BW194" s="178"/>
      <c r="BX194" s="178"/>
      <c r="BY194" s="178"/>
      <c r="BZ194" s="178"/>
      <c r="CA194" s="178"/>
    </row>
    <row r="195" spans="1:79" x14ac:dyDescent="0.25">
      <c r="A195" s="267"/>
      <c r="B195" s="221"/>
      <c r="C195" s="178"/>
      <c r="D195" s="178"/>
      <c r="E195" s="196"/>
      <c r="F195" s="196"/>
      <c r="G195" s="196"/>
      <c r="H195" s="195"/>
      <c r="I195" s="196"/>
      <c r="J195" s="196"/>
      <c r="K195" s="196"/>
      <c r="L195" s="196"/>
      <c r="M195" s="196"/>
      <c r="N195" s="196"/>
      <c r="O195" s="195"/>
      <c r="P195" s="196"/>
      <c r="Q195" s="196"/>
      <c r="R195" s="196"/>
      <c r="S195" s="196"/>
      <c r="T195" s="196"/>
      <c r="U195" s="196"/>
      <c r="V195" s="195"/>
      <c r="W195" s="196"/>
      <c r="X195" s="196"/>
      <c r="Y195" s="196"/>
      <c r="Z195" s="196"/>
      <c r="AA195" s="196"/>
      <c r="AB195" s="196"/>
      <c r="AC195" s="195"/>
      <c r="AD195" s="196"/>
      <c r="AE195" s="196"/>
      <c r="AF195" s="196"/>
      <c r="AG195" s="196"/>
      <c r="AH195" s="196"/>
      <c r="AI195" s="196"/>
      <c r="AJ195" s="178"/>
      <c r="AK195" s="178"/>
      <c r="AL195" s="178"/>
      <c r="AM195" s="178"/>
      <c r="AN195" s="178"/>
      <c r="AO195" s="178"/>
      <c r="AP195" s="178"/>
      <c r="AQ195" s="178"/>
      <c r="AR195" s="178"/>
      <c r="AS195" s="178"/>
      <c r="AT195" s="178"/>
      <c r="AU195" s="178"/>
      <c r="AV195" s="178"/>
      <c r="AW195" s="178"/>
      <c r="AX195" s="178"/>
      <c r="AY195" s="178"/>
      <c r="AZ195" s="178"/>
      <c r="BA195" s="178"/>
      <c r="BB195" s="178"/>
      <c r="BC195" s="178"/>
      <c r="BD195" s="178"/>
      <c r="BE195" s="178"/>
      <c r="BF195" s="178"/>
      <c r="BG195" s="178"/>
      <c r="BH195" s="178"/>
      <c r="BI195" s="178"/>
      <c r="BJ195" s="178"/>
      <c r="BK195" s="178"/>
      <c r="BL195" s="178"/>
      <c r="BM195" s="178"/>
      <c r="BN195" s="178"/>
      <c r="BO195" s="178"/>
      <c r="BP195" s="178"/>
      <c r="BQ195" s="178"/>
      <c r="BR195" s="178"/>
      <c r="BS195" s="178"/>
      <c r="BT195" s="178"/>
      <c r="BU195" s="178"/>
      <c r="BV195" s="178"/>
      <c r="BW195" s="178"/>
      <c r="BX195" s="178"/>
      <c r="BY195" s="178"/>
      <c r="BZ195" s="178"/>
      <c r="CA195" s="178"/>
    </row>
    <row r="196" spans="1:79" x14ac:dyDescent="0.25">
      <c r="A196" s="267"/>
      <c r="B196" s="221"/>
      <c r="C196" s="178"/>
      <c r="D196" s="178"/>
      <c r="E196" s="196"/>
      <c r="F196" s="196"/>
      <c r="G196" s="196"/>
      <c r="H196" s="195"/>
      <c r="I196" s="196"/>
      <c r="J196" s="196"/>
      <c r="K196" s="196"/>
      <c r="L196" s="196"/>
      <c r="M196" s="196"/>
      <c r="N196" s="196"/>
      <c r="O196" s="195"/>
      <c r="P196" s="196"/>
      <c r="Q196" s="196"/>
      <c r="R196" s="196"/>
      <c r="S196" s="196"/>
      <c r="T196" s="196"/>
      <c r="U196" s="196"/>
      <c r="V196" s="195"/>
      <c r="W196" s="196"/>
      <c r="X196" s="196"/>
      <c r="Y196" s="196"/>
      <c r="Z196" s="196"/>
      <c r="AA196" s="196"/>
      <c r="AB196" s="196"/>
      <c r="AC196" s="195"/>
      <c r="AD196" s="196"/>
      <c r="AE196" s="196"/>
      <c r="AF196" s="196"/>
      <c r="AG196" s="196"/>
      <c r="AH196" s="196"/>
      <c r="AI196" s="196"/>
      <c r="AJ196" s="178"/>
      <c r="AK196" s="178"/>
      <c r="AL196" s="178"/>
      <c r="AM196" s="178"/>
      <c r="AN196" s="178"/>
      <c r="AO196" s="178"/>
      <c r="AP196" s="178"/>
      <c r="AQ196" s="178"/>
      <c r="AR196" s="178"/>
      <c r="AS196" s="178"/>
      <c r="AT196" s="178"/>
      <c r="AU196" s="178"/>
      <c r="AV196" s="178"/>
      <c r="AW196" s="178"/>
      <c r="AX196" s="178"/>
      <c r="AY196" s="178"/>
      <c r="AZ196" s="178"/>
      <c r="BA196" s="178"/>
      <c r="BB196" s="178"/>
      <c r="BC196" s="178"/>
      <c r="BD196" s="178"/>
      <c r="BE196" s="178"/>
      <c r="BF196" s="178"/>
      <c r="BG196" s="178"/>
      <c r="BH196" s="178"/>
      <c r="BI196" s="178"/>
      <c r="BJ196" s="178"/>
      <c r="BK196" s="178"/>
      <c r="BL196" s="178"/>
      <c r="BM196" s="178"/>
      <c r="BN196" s="178"/>
      <c r="BO196" s="178"/>
      <c r="BP196" s="178"/>
      <c r="BQ196" s="178"/>
      <c r="BR196" s="178"/>
      <c r="BS196" s="178"/>
      <c r="BT196" s="178"/>
      <c r="BU196" s="178"/>
      <c r="BV196" s="178"/>
      <c r="BW196" s="178"/>
      <c r="BX196" s="178"/>
      <c r="BY196" s="178"/>
      <c r="BZ196" s="178"/>
      <c r="CA196" s="178"/>
    </row>
    <row r="197" spans="1:79" x14ac:dyDescent="0.25">
      <c r="A197" s="267"/>
      <c r="B197" s="221"/>
      <c r="C197" s="178"/>
      <c r="D197" s="178"/>
      <c r="E197" s="196"/>
      <c r="F197" s="196"/>
      <c r="G197" s="196"/>
      <c r="H197" s="195"/>
      <c r="I197" s="196"/>
      <c r="J197" s="196"/>
      <c r="K197" s="196"/>
      <c r="L197" s="196"/>
      <c r="M197" s="196"/>
      <c r="N197" s="196"/>
      <c r="O197" s="195"/>
      <c r="P197" s="196"/>
      <c r="Q197" s="196"/>
      <c r="R197" s="196"/>
      <c r="S197" s="196"/>
      <c r="T197" s="196"/>
      <c r="U197" s="196"/>
      <c r="V197" s="195"/>
      <c r="W197" s="196"/>
      <c r="X197" s="196"/>
      <c r="Y197" s="196"/>
      <c r="Z197" s="196"/>
      <c r="AA197" s="196"/>
      <c r="AB197" s="196"/>
      <c r="AC197" s="195"/>
      <c r="AD197" s="196"/>
      <c r="AE197" s="196"/>
      <c r="AF197" s="196"/>
      <c r="AG197" s="196"/>
      <c r="AH197" s="196"/>
      <c r="AI197" s="196"/>
      <c r="AJ197" s="178"/>
      <c r="AK197" s="178"/>
      <c r="AL197" s="178"/>
      <c r="AM197" s="178"/>
      <c r="AN197" s="178"/>
      <c r="AO197" s="178"/>
      <c r="AP197" s="178"/>
      <c r="AQ197" s="178"/>
      <c r="AR197" s="178"/>
      <c r="AS197" s="178"/>
      <c r="AT197" s="178"/>
      <c r="AU197" s="178"/>
      <c r="AV197" s="178"/>
      <c r="AW197" s="178"/>
      <c r="AX197" s="178"/>
      <c r="AY197" s="178"/>
      <c r="AZ197" s="178"/>
      <c r="BA197" s="178"/>
      <c r="BB197" s="178"/>
      <c r="BC197" s="178"/>
      <c r="BD197" s="178"/>
      <c r="BE197" s="178"/>
      <c r="BF197" s="178"/>
      <c r="BG197" s="178"/>
      <c r="BH197" s="178"/>
      <c r="BI197" s="178"/>
      <c r="BJ197" s="178"/>
      <c r="BK197" s="178"/>
      <c r="BL197" s="178"/>
      <c r="BM197" s="178"/>
      <c r="BN197" s="178"/>
      <c r="BO197" s="178"/>
      <c r="BP197" s="178"/>
      <c r="BQ197" s="178"/>
      <c r="BR197" s="178"/>
      <c r="BS197" s="178"/>
      <c r="BT197" s="178"/>
      <c r="BU197" s="178"/>
      <c r="BV197" s="178"/>
      <c r="BW197" s="178"/>
      <c r="BX197" s="178"/>
      <c r="BY197" s="178"/>
      <c r="BZ197" s="178"/>
      <c r="CA197" s="178"/>
    </row>
    <row r="198" spans="1:79" x14ac:dyDescent="0.25">
      <c r="A198" s="267"/>
      <c r="B198" s="221"/>
      <c r="C198" s="178"/>
      <c r="D198" s="178"/>
      <c r="E198" s="196"/>
      <c r="F198" s="196"/>
      <c r="G198" s="196"/>
      <c r="H198" s="195"/>
      <c r="I198" s="196"/>
      <c r="J198" s="196"/>
      <c r="K198" s="196"/>
      <c r="L198" s="196"/>
      <c r="M198" s="196"/>
      <c r="N198" s="196"/>
      <c r="O198" s="195"/>
      <c r="P198" s="196"/>
      <c r="Q198" s="196"/>
      <c r="R198" s="196"/>
      <c r="S198" s="196"/>
      <c r="T198" s="196"/>
      <c r="U198" s="196"/>
      <c r="V198" s="195"/>
      <c r="W198" s="196"/>
      <c r="X198" s="196"/>
      <c r="Y198" s="196"/>
      <c r="Z198" s="196"/>
      <c r="AA198" s="196"/>
      <c r="AB198" s="196"/>
      <c r="AC198" s="195"/>
      <c r="AD198" s="196"/>
      <c r="AE198" s="196"/>
      <c r="AF198" s="196"/>
      <c r="AG198" s="196"/>
      <c r="AH198" s="196"/>
      <c r="AI198" s="196"/>
      <c r="AJ198" s="178"/>
      <c r="AK198" s="178"/>
      <c r="AL198" s="178"/>
      <c r="AM198" s="178"/>
      <c r="AN198" s="178"/>
      <c r="AO198" s="178"/>
      <c r="AP198" s="178"/>
      <c r="AQ198" s="178"/>
      <c r="AR198" s="178"/>
      <c r="AS198" s="178"/>
      <c r="AT198" s="178"/>
      <c r="AU198" s="178"/>
      <c r="AV198" s="178"/>
      <c r="AW198" s="178"/>
      <c r="AX198" s="178"/>
      <c r="AY198" s="178"/>
      <c r="AZ198" s="178"/>
      <c r="BA198" s="178"/>
      <c r="BB198" s="178"/>
      <c r="BC198" s="178"/>
      <c r="BD198" s="178"/>
      <c r="BE198" s="178"/>
      <c r="BF198" s="178"/>
      <c r="BG198" s="178"/>
      <c r="BH198" s="178"/>
      <c r="BI198" s="178"/>
      <c r="BJ198" s="178"/>
      <c r="BK198" s="178"/>
      <c r="BL198" s="178"/>
      <c r="BM198" s="178"/>
      <c r="BN198" s="178"/>
      <c r="BO198" s="178"/>
      <c r="BP198" s="178"/>
      <c r="BQ198" s="178"/>
      <c r="BR198" s="178"/>
      <c r="BS198" s="178"/>
      <c r="BT198" s="178"/>
      <c r="BU198" s="178"/>
      <c r="BV198" s="178"/>
      <c r="BW198" s="178"/>
      <c r="BX198" s="178"/>
      <c r="BY198" s="178"/>
      <c r="BZ198" s="178"/>
      <c r="CA198" s="178"/>
    </row>
    <row r="199" spans="1:79" x14ac:dyDescent="0.25">
      <c r="A199" s="267"/>
      <c r="B199" s="221"/>
      <c r="C199" s="178"/>
      <c r="D199" s="178"/>
      <c r="E199" s="196"/>
      <c r="F199" s="196"/>
      <c r="G199" s="196"/>
      <c r="H199" s="195"/>
      <c r="I199" s="196"/>
      <c r="J199" s="196"/>
      <c r="K199" s="196"/>
      <c r="L199" s="196"/>
      <c r="M199" s="196"/>
      <c r="N199" s="196"/>
      <c r="O199" s="195"/>
      <c r="P199" s="196"/>
      <c r="Q199" s="196"/>
      <c r="R199" s="196"/>
      <c r="S199" s="196"/>
      <c r="T199" s="196"/>
      <c r="U199" s="196"/>
      <c r="V199" s="195"/>
      <c r="W199" s="196"/>
      <c r="X199" s="196"/>
      <c r="Y199" s="196"/>
      <c r="Z199" s="196"/>
      <c r="AA199" s="196"/>
      <c r="AB199" s="196"/>
      <c r="AC199" s="195"/>
      <c r="AD199" s="196"/>
      <c r="AE199" s="196"/>
      <c r="AF199" s="196"/>
      <c r="AG199" s="196"/>
      <c r="AH199" s="196"/>
      <c r="AI199" s="196"/>
      <c r="AJ199" s="178"/>
      <c r="AK199" s="178"/>
      <c r="AL199" s="178"/>
      <c r="AM199" s="178"/>
      <c r="AN199" s="178"/>
      <c r="AO199" s="178"/>
      <c r="AP199" s="178"/>
      <c r="AQ199" s="178"/>
      <c r="AR199" s="178"/>
      <c r="AS199" s="178"/>
      <c r="AT199" s="178"/>
      <c r="AU199" s="178"/>
      <c r="AV199" s="178"/>
      <c r="AW199" s="178"/>
      <c r="AX199" s="178"/>
      <c r="AY199" s="178"/>
      <c r="AZ199" s="178"/>
      <c r="BA199" s="178"/>
      <c r="BB199" s="178"/>
      <c r="BC199" s="178"/>
      <c r="BD199" s="178"/>
      <c r="BE199" s="178"/>
      <c r="BF199" s="178"/>
      <c r="BG199" s="178"/>
      <c r="BH199" s="178"/>
      <c r="BI199" s="178"/>
      <c r="BJ199" s="178"/>
      <c r="BK199" s="178"/>
      <c r="BL199" s="178"/>
      <c r="BM199" s="178"/>
      <c r="BN199" s="178"/>
      <c r="BO199" s="178"/>
      <c r="BP199" s="178"/>
      <c r="BQ199" s="178"/>
      <c r="BR199" s="178"/>
      <c r="BS199" s="178"/>
      <c r="BT199" s="178"/>
      <c r="BU199" s="178"/>
      <c r="BV199" s="178"/>
      <c r="BW199" s="178"/>
      <c r="BX199" s="178"/>
      <c r="BY199" s="178"/>
      <c r="BZ199" s="178"/>
      <c r="CA199" s="178"/>
    </row>
    <row r="200" spans="1:79" x14ac:dyDescent="0.25">
      <c r="A200" s="267"/>
      <c r="B200" s="221"/>
      <c r="C200" s="178"/>
      <c r="D200" s="178"/>
      <c r="E200" s="196"/>
      <c r="F200" s="196"/>
      <c r="G200" s="196"/>
      <c r="H200" s="195"/>
      <c r="I200" s="196"/>
      <c r="J200" s="196"/>
      <c r="K200" s="196"/>
      <c r="L200" s="196"/>
      <c r="M200" s="196"/>
      <c r="N200" s="196"/>
      <c r="O200" s="195"/>
      <c r="P200" s="196"/>
      <c r="Q200" s="196"/>
      <c r="R200" s="196"/>
      <c r="S200" s="196"/>
      <c r="T200" s="196"/>
      <c r="U200" s="196"/>
      <c r="V200" s="195"/>
      <c r="W200" s="196"/>
      <c r="X200" s="196"/>
      <c r="Y200" s="196"/>
      <c r="Z200" s="196"/>
      <c r="AA200" s="196"/>
      <c r="AB200" s="196"/>
      <c r="AC200" s="195"/>
      <c r="AD200" s="196"/>
      <c r="AE200" s="196"/>
      <c r="AF200" s="196"/>
      <c r="AG200" s="196"/>
      <c r="AH200" s="196"/>
      <c r="AI200" s="196"/>
      <c r="AJ200" s="178"/>
      <c r="AK200" s="178"/>
      <c r="AL200" s="178"/>
      <c r="AM200" s="178"/>
      <c r="AN200" s="178"/>
      <c r="AO200" s="178"/>
      <c r="AP200" s="178"/>
      <c r="AQ200" s="178"/>
      <c r="AR200" s="178"/>
      <c r="AS200" s="178"/>
      <c r="AT200" s="178"/>
      <c r="AU200" s="178"/>
      <c r="AV200" s="178"/>
      <c r="AW200" s="178"/>
      <c r="AX200" s="178"/>
      <c r="AY200" s="178"/>
      <c r="AZ200" s="178"/>
      <c r="BA200" s="178"/>
      <c r="BB200" s="178"/>
      <c r="BC200" s="178"/>
      <c r="BD200" s="178"/>
      <c r="BE200" s="178"/>
      <c r="BF200" s="178"/>
      <c r="BG200" s="178"/>
      <c r="BH200" s="178"/>
      <c r="BI200" s="178"/>
      <c r="BJ200" s="178"/>
      <c r="BK200" s="178"/>
      <c r="BL200" s="178"/>
      <c r="BM200" s="178"/>
      <c r="BN200" s="178"/>
      <c r="BO200" s="178"/>
      <c r="BP200" s="178"/>
      <c r="BQ200" s="178"/>
      <c r="BR200" s="178"/>
      <c r="BS200" s="178"/>
      <c r="BT200" s="178"/>
      <c r="BU200" s="178"/>
      <c r="BV200" s="178"/>
      <c r="BW200" s="178"/>
      <c r="BX200" s="178"/>
      <c r="BY200" s="178"/>
      <c r="BZ200" s="178"/>
      <c r="CA200" s="178"/>
    </row>
    <row r="201" spans="1:79" x14ac:dyDescent="0.25">
      <c r="A201" s="267"/>
      <c r="B201" s="221"/>
      <c r="C201" s="178"/>
      <c r="D201" s="178"/>
      <c r="E201" s="196"/>
      <c r="F201" s="196"/>
      <c r="G201" s="196"/>
      <c r="H201" s="195"/>
      <c r="I201" s="196"/>
      <c r="J201" s="196"/>
      <c r="K201" s="196"/>
      <c r="L201" s="196"/>
      <c r="M201" s="196"/>
      <c r="N201" s="196"/>
      <c r="O201" s="195"/>
      <c r="P201" s="196"/>
      <c r="Q201" s="196"/>
      <c r="R201" s="196"/>
      <c r="S201" s="196"/>
      <c r="T201" s="196"/>
      <c r="U201" s="196"/>
      <c r="V201" s="195"/>
      <c r="W201" s="196"/>
      <c r="X201" s="196"/>
      <c r="Y201" s="196"/>
      <c r="Z201" s="196"/>
      <c r="AA201" s="196"/>
      <c r="AB201" s="196"/>
      <c r="AC201" s="195"/>
      <c r="AD201" s="196"/>
      <c r="AE201" s="196"/>
      <c r="AF201" s="196"/>
      <c r="AG201" s="196"/>
      <c r="AH201" s="196"/>
      <c r="AI201" s="196"/>
      <c r="AJ201" s="178"/>
      <c r="AK201" s="178"/>
      <c r="AL201" s="178"/>
      <c r="AM201" s="178"/>
      <c r="AN201" s="178"/>
      <c r="AO201" s="178"/>
      <c r="AP201" s="178"/>
      <c r="AQ201" s="178"/>
      <c r="AR201" s="178"/>
      <c r="AS201" s="178"/>
      <c r="AT201" s="178"/>
      <c r="AU201" s="178"/>
      <c r="AV201" s="178"/>
      <c r="AW201" s="178"/>
      <c r="AX201" s="178"/>
      <c r="AY201" s="178"/>
      <c r="AZ201" s="178"/>
      <c r="BA201" s="178"/>
      <c r="BB201" s="178"/>
      <c r="BC201" s="178"/>
      <c r="BD201" s="178"/>
      <c r="BE201" s="178"/>
      <c r="BF201" s="178"/>
      <c r="BG201" s="178"/>
      <c r="BH201" s="178"/>
      <c r="BI201" s="178"/>
      <c r="BJ201" s="178"/>
      <c r="BK201" s="178"/>
      <c r="BL201" s="178"/>
      <c r="BM201" s="178"/>
      <c r="BN201" s="178"/>
      <c r="BO201" s="178"/>
      <c r="BP201" s="178"/>
      <c r="BQ201" s="178"/>
      <c r="BR201" s="178"/>
      <c r="BS201" s="178"/>
      <c r="BT201" s="178"/>
      <c r="BU201" s="178"/>
      <c r="BV201" s="178"/>
      <c r="BW201" s="178"/>
      <c r="BX201" s="178"/>
      <c r="BY201" s="178"/>
      <c r="BZ201" s="178"/>
      <c r="CA201" s="178"/>
    </row>
    <row r="202" spans="1:79" x14ac:dyDescent="0.25">
      <c r="A202" s="267"/>
      <c r="B202" s="221"/>
      <c r="C202" s="178"/>
      <c r="D202" s="178"/>
      <c r="E202" s="196"/>
      <c r="F202" s="196"/>
      <c r="G202" s="196"/>
      <c r="H202" s="195"/>
      <c r="I202" s="196"/>
      <c r="J202" s="196"/>
      <c r="K202" s="196"/>
      <c r="L202" s="196"/>
      <c r="M202" s="196"/>
      <c r="N202" s="196"/>
      <c r="O202" s="195"/>
      <c r="P202" s="196"/>
      <c r="Q202" s="196"/>
      <c r="R202" s="196"/>
      <c r="S202" s="196"/>
      <c r="T202" s="196"/>
      <c r="U202" s="196"/>
      <c r="V202" s="195"/>
      <c r="W202" s="196"/>
      <c r="X202" s="196"/>
      <c r="Y202" s="196"/>
      <c r="Z202" s="196"/>
      <c r="AA202" s="196"/>
      <c r="AB202" s="196"/>
      <c r="AC202" s="195"/>
      <c r="AD202" s="196"/>
      <c r="AE202" s="196"/>
      <c r="AF202" s="196"/>
      <c r="AG202" s="196"/>
      <c r="AH202" s="196"/>
      <c r="AI202" s="196"/>
      <c r="AJ202" s="178"/>
      <c r="AK202" s="178"/>
      <c r="AL202" s="178"/>
      <c r="AM202" s="178"/>
      <c r="AN202" s="178"/>
      <c r="AO202" s="178"/>
      <c r="AP202" s="178"/>
      <c r="AQ202" s="178"/>
      <c r="AR202" s="178"/>
      <c r="AS202" s="178"/>
      <c r="AT202" s="178"/>
      <c r="AU202" s="178"/>
      <c r="AV202" s="178"/>
      <c r="AW202" s="178"/>
      <c r="AX202" s="178"/>
      <c r="AY202" s="178"/>
      <c r="AZ202" s="178"/>
      <c r="BA202" s="178"/>
      <c r="BB202" s="178"/>
      <c r="BC202" s="178"/>
      <c r="BD202" s="178"/>
      <c r="BE202" s="178"/>
      <c r="BF202" s="178"/>
      <c r="BG202" s="178"/>
      <c r="BH202" s="178"/>
      <c r="BI202" s="178"/>
      <c r="BJ202" s="178"/>
      <c r="BK202" s="178"/>
      <c r="BL202" s="178"/>
      <c r="BM202" s="178"/>
      <c r="BN202" s="178"/>
      <c r="BO202" s="178"/>
      <c r="BP202" s="178"/>
      <c r="BQ202" s="178"/>
      <c r="BR202" s="178"/>
      <c r="BS202" s="178"/>
      <c r="BT202" s="178"/>
      <c r="BU202" s="178"/>
      <c r="BV202" s="178"/>
      <c r="BW202" s="178"/>
      <c r="BX202" s="178"/>
      <c r="BY202" s="178"/>
      <c r="BZ202" s="178"/>
      <c r="CA202" s="178"/>
    </row>
    <row r="203" spans="1:79" x14ac:dyDescent="0.25">
      <c r="A203" s="267"/>
      <c r="B203" s="221"/>
      <c r="C203" s="178"/>
      <c r="D203" s="178"/>
      <c r="E203" s="196"/>
      <c r="F203" s="196"/>
      <c r="G203" s="196"/>
      <c r="H203" s="195"/>
      <c r="I203" s="196"/>
      <c r="J203" s="196"/>
      <c r="K203" s="196"/>
      <c r="L203" s="196"/>
      <c r="M203" s="196"/>
      <c r="N203" s="196"/>
      <c r="O203" s="195"/>
      <c r="P203" s="196"/>
      <c r="Q203" s="196"/>
      <c r="R203" s="196"/>
      <c r="S203" s="196"/>
      <c r="T203" s="196"/>
      <c r="U203" s="196"/>
      <c r="V203" s="195"/>
      <c r="W203" s="196"/>
      <c r="X203" s="196"/>
      <c r="Y203" s="196"/>
      <c r="Z203" s="196"/>
      <c r="AA203" s="196"/>
      <c r="AB203" s="196"/>
      <c r="AC203" s="195"/>
      <c r="AD203" s="196"/>
      <c r="AE203" s="196"/>
      <c r="AF203" s="196"/>
      <c r="AG203" s="196"/>
      <c r="AH203" s="196"/>
      <c r="AI203" s="196"/>
      <c r="AJ203" s="178"/>
      <c r="AK203" s="178"/>
      <c r="AL203" s="178"/>
      <c r="AM203" s="178"/>
      <c r="AN203" s="178"/>
      <c r="AO203" s="178"/>
      <c r="AP203" s="178"/>
      <c r="AQ203" s="178"/>
      <c r="AR203" s="178"/>
      <c r="AS203" s="178"/>
      <c r="AT203" s="178"/>
      <c r="AU203" s="178"/>
      <c r="AV203" s="178"/>
      <c r="AW203" s="178"/>
      <c r="AX203" s="178"/>
      <c r="AY203" s="178"/>
      <c r="AZ203" s="178"/>
      <c r="BA203" s="178"/>
      <c r="BB203" s="178"/>
      <c r="BC203" s="178"/>
      <c r="BD203" s="178"/>
      <c r="BE203" s="178"/>
      <c r="BF203" s="178"/>
      <c r="BG203" s="178"/>
      <c r="BH203" s="178"/>
      <c r="BI203" s="178"/>
      <c r="BJ203" s="178"/>
      <c r="BK203" s="178"/>
      <c r="BL203" s="178"/>
      <c r="BM203" s="178"/>
      <c r="BN203" s="178"/>
      <c r="BO203" s="178"/>
      <c r="BP203" s="178"/>
      <c r="BQ203" s="178"/>
      <c r="BR203" s="178"/>
      <c r="BS203" s="178"/>
      <c r="BT203" s="178"/>
      <c r="BU203" s="178"/>
      <c r="BV203" s="178"/>
      <c r="BW203" s="178"/>
      <c r="BX203" s="178"/>
      <c r="BY203" s="178"/>
      <c r="BZ203" s="178"/>
      <c r="CA203" s="178"/>
    </row>
    <row r="204" spans="1:79" x14ac:dyDescent="0.25">
      <c r="A204" s="267"/>
      <c r="B204" s="221"/>
      <c r="C204" s="178"/>
      <c r="D204" s="178"/>
      <c r="E204" s="196"/>
      <c r="F204" s="196"/>
      <c r="G204" s="196"/>
      <c r="H204" s="195"/>
      <c r="I204" s="196"/>
      <c r="J204" s="196"/>
      <c r="K204" s="196"/>
      <c r="L204" s="196"/>
      <c r="M204" s="196"/>
      <c r="N204" s="196"/>
      <c r="O204" s="195"/>
      <c r="P204" s="196"/>
      <c r="Q204" s="196"/>
      <c r="R204" s="196"/>
      <c r="S204" s="196"/>
      <c r="T204" s="196"/>
      <c r="U204" s="196"/>
      <c r="V204" s="195"/>
      <c r="W204" s="196"/>
      <c r="X204" s="196"/>
      <c r="Y204" s="196"/>
      <c r="Z204" s="196"/>
      <c r="AA204" s="196"/>
      <c r="AB204" s="196"/>
      <c r="AC204" s="195"/>
      <c r="AD204" s="196"/>
      <c r="AE204" s="196"/>
      <c r="AF204" s="196"/>
      <c r="AG204" s="196"/>
      <c r="AH204" s="196"/>
      <c r="AI204" s="196"/>
      <c r="AJ204" s="178"/>
      <c r="AK204" s="178"/>
      <c r="AL204" s="178"/>
      <c r="AM204" s="178"/>
      <c r="AN204" s="178"/>
      <c r="AO204" s="178"/>
      <c r="AP204" s="178"/>
      <c r="AQ204" s="178"/>
      <c r="AR204" s="178"/>
      <c r="AS204" s="178"/>
      <c r="AT204" s="178"/>
      <c r="AU204" s="178"/>
      <c r="AV204" s="178"/>
      <c r="AW204" s="178"/>
      <c r="AX204" s="178"/>
      <c r="AY204" s="178"/>
      <c r="AZ204" s="178"/>
      <c r="BA204" s="178"/>
      <c r="BB204" s="178"/>
      <c r="BC204" s="178"/>
      <c r="BD204" s="178"/>
      <c r="BE204" s="178"/>
      <c r="BF204" s="178"/>
      <c r="BG204" s="178"/>
      <c r="BH204" s="178"/>
      <c r="BI204" s="178"/>
      <c r="BJ204" s="178"/>
      <c r="BK204" s="178"/>
      <c r="BL204" s="178"/>
      <c r="BM204" s="178"/>
      <c r="BN204" s="178"/>
      <c r="BO204" s="178"/>
      <c r="BP204" s="178"/>
      <c r="BQ204" s="178"/>
      <c r="BR204" s="178"/>
      <c r="BS204" s="178"/>
      <c r="BT204" s="178"/>
      <c r="BU204" s="178"/>
      <c r="BV204" s="178"/>
      <c r="BW204" s="178"/>
      <c r="BX204" s="178"/>
      <c r="BY204" s="178"/>
      <c r="BZ204" s="178"/>
      <c r="CA204" s="178"/>
    </row>
    <row r="205" spans="1:79" x14ac:dyDescent="0.25">
      <c r="A205" s="267"/>
      <c r="B205" s="221"/>
      <c r="C205" s="178"/>
      <c r="D205" s="178"/>
      <c r="E205" s="196"/>
      <c r="F205" s="196"/>
      <c r="G205" s="196"/>
      <c r="H205" s="195"/>
      <c r="I205" s="196"/>
      <c r="J205" s="196"/>
      <c r="K205" s="196"/>
      <c r="L205" s="196"/>
      <c r="M205" s="196"/>
      <c r="N205" s="196"/>
      <c r="O205" s="195"/>
      <c r="P205" s="196"/>
      <c r="Q205" s="196"/>
      <c r="R205" s="196"/>
      <c r="S205" s="196"/>
      <c r="T205" s="196"/>
      <c r="U205" s="196"/>
      <c r="V205" s="195"/>
      <c r="W205" s="196"/>
      <c r="X205" s="196"/>
      <c r="Y205" s="196"/>
      <c r="Z205" s="196"/>
      <c r="AA205" s="196"/>
      <c r="AB205" s="196"/>
      <c r="AC205" s="195"/>
      <c r="AD205" s="196"/>
      <c r="AE205" s="196"/>
      <c r="AF205" s="196"/>
      <c r="AG205" s="196"/>
      <c r="AH205" s="196"/>
      <c r="AI205" s="196"/>
      <c r="AJ205" s="178"/>
      <c r="AK205" s="178"/>
      <c r="AL205" s="178"/>
      <c r="AM205" s="178"/>
      <c r="AN205" s="178"/>
      <c r="AO205" s="178"/>
      <c r="AP205" s="178"/>
      <c r="AQ205" s="178"/>
      <c r="AR205" s="178"/>
      <c r="AS205" s="178"/>
      <c r="AT205" s="178"/>
      <c r="AU205" s="178"/>
      <c r="AV205" s="178"/>
      <c r="AW205" s="178"/>
      <c r="AX205" s="178"/>
      <c r="AY205" s="178"/>
      <c r="AZ205" s="178"/>
      <c r="BA205" s="178"/>
      <c r="BB205" s="178"/>
      <c r="BC205" s="178"/>
      <c r="BD205" s="178"/>
      <c r="BE205" s="178"/>
      <c r="BF205" s="178"/>
      <c r="BG205" s="178"/>
      <c r="BH205" s="178"/>
      <c r="BI205" s="178"/>
      <c r="BJ205" s="178"/>
      <c r="BK205" s="178"/>
      <c r="BL205" s="178"/>
      <c r="BM205" s="178"/>
      <c r="BN205" s="178"/>
      <c r="BO205" s="178"/>
      <c r="BP205" s="178"/>
      <c r="BQ205" s="178"/>
      <c r="BR205" s="178"/>
      <c r="BS205" s="178"/>
      <c r="BT205" s="178"/>
      <c r="BU205" s="178"/>
      <c r="BV205" s="178"/>
      <c r="BW205" s="178"/>
      <c r="BX205" s="178"/>
      <c r="BY205" s="178"/>
      <c r="BZ205" s="178"/>
      <c r="CA205" s="178"/>
    </row>
    <row r="206" spans="1:79" x14ac:dyDescent="0.25">
      <c r="A206" s="267"/>
      <c r="B206" s="221"/>
      <c r="C206" s="178"/>
      <c r="D206" s="178"/>
      <c r="E206" s="196"/>
      <c r="F206" s="196"/>
      <c r="G206" s="196"/>
      <c r="H206" s="195"/>
      <c r="I206" s="196"/>
      <c r="J206" s="196"/>
      <c r="K206" s="196"/>
      <c r="L206" s="196"/>
      <c r="M206" s="196"/>
      <c r="N206" s="196"/>
      <c r="O206" s="195"/>
      <c r="P206" s="196"/>
      <c r="Q206" s="196"/>
      <c r="R206" s="196"/>
      <c r="S206" s="196"/>
      <c r="T206" s="196"/>
      <c r="U206" s="196"/>
      <c r="V206" s="195"/>
      <c r="W206" s="196"/>
      <c r="X206" s="196"/>
      <c r="Y206" s="196"/>
      <c r="Z206" s="196"/>
      <c r="AA206" s="196"/>
      <c r="AB206" s="196"/>
      <c r="AC206" s="195"/>
      <c r="AD206" s="196"/>
      <c r="AE206" s="196"/>
      <c r="AF206" s="196"/>
      <c r="AG206" s="196"/>
      <c r="AH206" s="196"/>
      <c r="AI206" s="196"/>
      <c r="AJ206" s="178"/>
      <c r="AK206" s="178"/>
      <c r="AL206" s="178"/>
      <c r="AM206" s="178"/>
      <c r="AN206" s="178"/>
      <c r="AO206" s="178"/>
      <c r="AP206" s="178"/>
      <c r="AQ206" s="178"/>
      <c r="AR206" s="178"/>
      <c r="AS206" s="178"/>
      <c r="AT206" s="178"/>
      <c r="AU206" s="178"/>
      <c r="AV206" s="178"/>
      <c r="AW206" s="178"/>
      <c r="AX206" s="178"/>
      <c r="AY206" s="178"/>
      <c r="AZ206" s="178"/>
      <c r="BA206" s="178"/>
      <c r="BB206" s="178"/>
      <c r="BC206" s="178"/>
      <c r="BD206" s="178"/>
      <c r="BE206" s="178"/>
      <c r="BF206" s="178"/>
      <c r="BG206" s="178"/>
      <c r="BH206" s="178"/>
      <c r="BI206" s="178"/>
      <c r="BJ206" s="178"/>
      <c r="BK206" s="178"/>
      <c r="BL206" s="178"/>
      <c r="BM206" s="178"/>
      <c r="BN206" s="178"/>
      <c r="BO206" s="178"/>
      <c r="BP206" s="178"/>
      <c r="BQ206" s="178"/>
      <c r="BR206" s="178"/>
      <c r="BS206" s="178"/>
      <c r="BT206" s="178"/>
      <c r="BU206" s="178"/>
      <c r="BV206" s="178"/>
      <c r="BW206" s="178"/>
      <c r="BX206" s="178"/>
      <c r="BY206" s="178"/>
      <c r="BZ206" s="178"/>
      <c r="CA206" s="178"/>
    </row>
    <row r="207" spans="1:79" x14ac:dyDescent="0.25">
      <c r="A207" s="267"/>
      <c r="B207" s="221"/>
      <c r="C207" s="178"/>
      <c r="D207" s="178"/>
      <c r="E207" s="196"/>
      <c r="F207" s="196"/>
      <c r="G207" s="196"/>
      <c r="H207" s="195"/>
      <c r="I207" s="196"/>
      <c r="J207" s="196"/>
      <c r="K207" s="196"/>
      <c r="L207" s="196"/>
      <c r="M207" s="196"/>
      <c r="N207" s="196"/>
      <c r="O207" s="195"/>
      <c r="P207" s="196"/>
      <c r="Q207" s="196"/>
      <c r="R207" s="196"/>
      <c r="S207" s="196"/>
      <c r="T207" s="196"/>
      <c r="U207" s="196"/>
      <c r="V207" s="195"/>
      <c r="W207" s="196"/>
      <c r="X207" s="196"/>
      <c r="Y207" s="196"/>
      <c r="Z207" s="196"/>
      <c r="AA207" s="196"/>
      <c r="AB207" s="196"/>
      <c r="AC207" s="195"/>
      <c r="AD207" s="196"/>
      <c r="AE207" s="196"/>
      <c r="AF207" s="196"/>
      <c r="AG207" s="196"/>
      <c r="AH207" s="196"/>
      <c r="AI207" s="196"/>
      <c r="AJ207" s="178"/>
      <c r="AK207" s="178"/>
      <c r="AL207" s="178"/>
      <c r="AM207" s="178"/>
      <c r="AN207" s="178"/>
      <c r="AO207" s="178"/>
      <c r="AP207" s="178"/>
      <c r="AQ207" s="178"/>
      <c r="AR207" s="178"/>
      <c r="AS207" s="178"/>
      <c r="AT207" s="178"/>
      <c r="AU207" s="178"/>
      <c r="AV207" s="178"/>
      <c r="AW207" s="178"/>
      <c r="AX207" s="178"/>
      <c r="AY207" s="178"/>
      <c r="AZ207" s="178"/>
      <c r="BA207" s="178"/>
      <c r="BB207" s="178"/>
      <c r="BC207" s="178"/>
      <c r="BD207" s="178"/>
      <c r="BE207" s="178"/>
      <c r="BF207" s="178"/>
      <c r="BG207" s="178"/>
      <c r="BH207" s="178"/>
      <c r="BI207" s="178"/>
      <c r="BJ207" s="178"/>
      <c r="BK207" s="178"/>
      <c r="BL207" s="178"/>
      <c r="BM207" s="178"/>
      <c r="BN207" s="178"/>
      <c r="BO207" s="178"/>
      <c r="BP207" s="178"/>
      <c r="BQ207" s="178"/>
      <c r="BR207" s="178"/>
      <c r="BS207" s="178"/>
      <c r="BT207" s="178"/>
      <c r="BU207" s="178"/>
      <c r="BV207" s="178"/>
      <c r="BW207" s="178"/>
      <c r="BX207" s="178"/>
      <c r="BY207" s="178"/>
      <c r="BZ207" s="178"/>
      <c r="CA207" s="178"/>
    </row>
    <row r="208" spans="1:79" x14ac:dyDescent="0.25">
      <c r="A208" s="267"/>
      <c r="B208" s="221"/>
      <c r="C208" s="178"/>
      <c r="D208" s="178"/>
      <c r="E208" s="196"/>
      <c r="F208" s="196"/>
      <c r="G208" s="196"/>
      <c r="H208" s="195"/>
      <c r="I208" s="196"/>
      <c r="J208" s="196"/>
      <c r="K208" s="196"/>
      <c r="L208" s="196"/>
      <c r="M208" s="196"/>
      <c r="N208" s="196"/>
      <c r="O208" s="195"/>
      <c r="P208" s="196"/>
      <c r="Q208" s="196"/>
      <c r="R208" s="196"/>
      <c r="S208" s="196"/>
      <c r="T208" s="196"/>
      <c r="U208" s="196"/>
      <c r="V208" s="195"/>
      <c r="W208" s="196"/>
      <c r="X208" s="196"/>
      <c r="Y208" s="196"/>
      <c r="Z208" s="196"/>
      <c r="AA208" s="196"/>
      <c r="AB208" s="196"/>
      <c r="AC208" s="195"/>
      <c r="AD208" s="196"/>
      <c r="AE208" s="196"/>
      <c r="AF208" s="196"/>
      <c r="AG208" s="196"/>
      <c r="AH208" s="196"/>
      <c r="AI208" s="196"/>
      <c r="AJ208" s="178"/>
      <c r="AK208" s="178"/>
      <c r="AL208" s="178"/>
      <c r="AM208" s="178"/>
      <c r="AN208" s="178"/>
      <c r="AO208" s="178"/>
      <c r="AP208" s="178"/>
      <c r="AQ208" s="178"/>
      <c r="AR208" s="178"/>
      <c r="AS208" s="178"/>
      <c r="AT208" s="178"/>
      <c r="AU208" s="178"/>
      <c r="AV208" s="178"/>
      <c r="AW208" s="178"/>
      <c r="AX208" s="178"/>
      <c r="AY208" s="178"/>
      <c r="AZ208" s="178"/>
      <c r="BA208" s="178"/>
      <c r="BB208" s="178"/>
      <c r="BC208" s="178"/>
      <c r="BD208" s="178"/>
      <c r="BE208" s="178"/>
      <c r="BF208" s="178"/>
      <c r="BG208" s="178"/>
      <c r="BH208" s="178"/>
      <c r="BI208" s="178"/>
      <c r="BJ208" s="178"/>
      <c r="BK208" s="178"/>
      <c r="BL208" s="178"/>
      <c r="BM208" s="178"/>
      <c r="BN208" s="178"/>
      <c r="BO208" s="178"/>
      <c r="BP208" s="178"/>
      <c r="BQ208" s="178"/>
      <c r="BR208" s="178"/>
      <c r="BS208" s="178"/>
      <c r="BT208" s="178"/>
      <c r="BU208" s="178"/>
      <c r="BV208" s="178"/>
      <c r="BW208" s="178"/>
      <c r="BX208" s="178"/>
      <c r="BY208" s="178"/>
      <c r="BZ208" s="178"/>
      <c r="CA208" s="178"/>
    </row>
    <row r="209" spans="1:79" x14ac:dyDescent="0.25">
      <c r="A209" s="267"/>
      <c r="B209" s="221"/>
      <c r="C209" s="178"/>
      <c r="D209" s="178"/>
      <c r="E209" s="196"/>
      <c r="F209" s="196"/>
      <c r="G209" s="196"/>
      <c r="H209" s="195"/>
      <c r="I209" s="196"/>
      <c r="J209" s="196"/>
      <c r="K209" s="196"/>
      <c r="L209" s="196"/>
      <c r="M209" s="196"/>
      <c r="N209" s="196"/>
      <c r="O209" s="195"/>
      <c r="P209" s="196"/>
      <c r="Q209" s="196"/>
      <c r="R209" s="196"/>
      <c r="S209" s="196"/>
      <c r="T209" s="196"/>
      <c r="U209" s="196"/>
      <c r="V209" s="195"/>
      <c r="W209" s="196"/>
      <c r="X209" s="196"/>
      <c r="Y209" s="196"/>
      <c r="Z209" s="196"/>
      <c r="AA209" s="196"/>
      <c r="AB209" s="196"/>
      <c r="AC209" s="195"/>
      <c r="AD209" s="196"/>
      <c r="AE209" s="196"/>
      <c r="AF209" s="196"/>
      <c r="AG209" s="196"/>
      <c r="AH209" s="196"/>
      <c r="AI209" s="196"/>
      <c r="AJ209" s="178"/>
      <c r="AK209" s="178"/>
      <c r="AL209" s="178"/>
      <c r="AM209" s="178"/>
      <c r="AN209" s="178"/>
      <c r="AO209" s="178"/>
      <c r="AP209" s="178"/>
      <c r="AQ209" s="178"/>
      <c r="AR209" s="178"/>
      <c r="AS209" s="178"/>
      <c r="AT209" s="178"/>
      <c r="AU209" s="178"/>
      <c r="AV209" s="178"/>
      <c r="AW209" s="178"/>
      <c r="AX209" s="178"/>
      <c r="AY209" s="178"/>
      <c r="AZ209" s="178"/>
      <c r="BA209" s="178"/>
      <c r="BB209" s="178"/>
      <c r="BC209" s="178"/>
      <c r="BD209" s="178"/>
      <c r="BE209" s="178"/>
      <c r="BF209" s="178"/>
      <c r="BG209" s="178"/>
      <c r="BH209" s="178"/>
      <c r="BI209" s="178"/>
      <c r="BJ209" s="178"/>
      <c r="BK209" s="178"/>
      <c r="BL209" s="178"/>
      <c r="BM209" s="178"/>
      <c r="BN209" s="178"/>
      <c r="BO209" s="178"/>
      <c r="BP209" s="178"/>
      <c r="BQ209" s="178"/>
      <c r="BR209" s="178"/>
      <c r="BS209" s="178"/>
      <c r="BT209" s="178"/>
      <c r="BU209" s="178"/>
      <c r="BV209" s="178"/>
      <c r="BW209" s="178"/>
      <c r="BX209" s="178"/>
      <c r="BY209" s="178"/>
      <c r="BZ209" s="178"/>
      <c r="CA209" s="178"/>
    </row>
    <row r="210" spans="1:79" x14ac:dyDescent="0.25">
      <c r="A210" s="267"/>
      <c r="B210" s="221"/>
      <c r="C210" s="178"/>
      <c r="D210" s="178"/>
      <c r="E210" s="196"/>
      <c r="F210" s="196"/>
      <c r="G210" s="196"/>
      <c r="H210" s="195"/>
      <c r="I210" s="196"/>
      <c r="J210" s="196"/>
      <c r="K210" s="196"/>
      <c r="L210" s="196"/>
      <c r="M210" s="196"/>
      <c r="N210" s="196"/>
      <c r="O210" s="195"/>
      <c r="P210" s="196"/>
      <c r="Q210" s="196"/>
      <c r="R210" s="196"/>
      <c r="S210" s="196"/>
      <c r="T210" s="196"/>
      <c r="U210" s="196"/>
      <c r="V210" s="195"/>
      <c r="W210" s="196"/>
      <c r="X210" s="196"/>
      <c r="Y210" s="196"/>
      <c r="Z210" s="196"/>
      <c r="AA210" s="196"/>
      <c r="AB210" s="196"/>
      <c r="AC210" s="195"/>
      <c r="AD210" s="196"/>
      <c r="AE210" s="196"/>
      <c r="AF210" s="196"/>
      <c r="AG210" s="196"/>
      <c r="AH210" s="196"/>
      <c r="AI210" s="196"/>
      <c r="AJ210" s="178"/>
      <c r="AK210" s="178"/>
      <c r="AL210" s="178"/>
      <c r="AM210" s="178"/>
      <c r="AN210" s="178"/>
      <c r="AO210" s="178"/>
      <c r="AP210" s="178"/>
      <c r="AQ210" s="178"/>
      <c r="AR210" s="178"/>
      <c r="AS210" s="178"/>
      <c r="AT210" s="178"/>
      <c r="AU210" s="178"/>
      <c r="AV210" s="178"/>
      <c r="AW210" s="178"/>
      <c r="AX210" s="178"/>
      <c r="AY210" s="178"/>
      <c r="AZ210" s="178"/>
      <c r="BA210" s="178"/>
      <c r="BB210" s="178"/>
      <c r="BC210" s="178"/>
      <c r="BD210" s="178"/>
      <c r="BE210" s="178"/>
      <c r="BF210" s="178"/>
      <c r="BG210" s="178"/>
      <c r="BH210" s="178"/>
      <c r="BI210" s="178"/>
      <c r="BJ210" s="178"/>
      <c r="BK210" s="178"/>
      <c r="BL210" s="178"/>
      <c r="BM210" s="178"/>
      <c r="BN210" s="178"/>
      <c r="BO210" s="178"/>
      <c r="BP210" s="178"/>
      <c r="BQ210" s="178"/>
      <c r="BR210" s="178"/>
      <c r="BS210" s="178"/>
      <c r="BT210" s="178"/>
      <c r="BU210" s="178"/>
      <c r="BV210" s="178"/>
      <c r="BW210" s="178"/>
      <c r="BX210" s="178"/>
      <c r="BY210" s="178"/>
      <c r="BZ210" s="178"/>
      <c r="CA210" s="178"/>
    </row>
    <row r="211" spans="1:79" x14ac:dyDescent="0.25">
      <c r="A211" s="267"/>
      <c r="B211" s="221"/>
      <c r="C211" s="178"/>
      <c r="D211" s="178"/>
      <c r="E211" s="196"/>
      <c r="F211" s="196"/>
      <c r="G211" s="196"/>
      <c r="H211" s="195"/>
      <c r="I211" s="196"/>
      <c r="J211" s="196"/>
      <c r="K211" s="196"/>
      <c r="L211" s="196"/>
      <c r="M211" s="196"/>
      <c r="N211" s="196"/>
      <c r="O211" s="195"/>
      <c r="P211" s="196"/>
      <c r="Q211" s="196"/>
      <c r="R211" s="196"/>
      <c r="S211" s="196"/>
      <c r="T211" s="196"/>
      <c r="U211" s="196"/>
      <c r="V211" s="195"/>
      <c r="W211" s="196"/>
      <c r="X211" s="196"/>
      <c r="Y211" s="196"/>
      <c r="Z211" s="196"/>
      <c r="AA211" s="196"/>
      <c r="AB211" s="196"/>
      <c r="AC211" s="195"/>
      <c r="AD211" s="196"/>
      <c r="AE211" s="196"/>
      <c r="AF211" s="196"/>
      <c r="AG211" s="196"/>
      <c r="AH211" s="196"/>
      <c r="AI211" s="196"/>
      <c r="AJ211" s="178"/>
      <c r="AK211" s="178"/>
      <c r="AL211" s="178"/>
      <c r="AM211" s="178"/>
      <c r="AN211" s="178"/>
      <c r="AO211" s="178"/>
      <c r="AP211" s="178"/>
      <c r="AQ211" s="178"/>
      <c r="AR211" s="178"/>
      <c r="AS211" s="178"/>
      <c r="AT211" s="178"/>
      <c r="AU211" s="178"/>
      <c r="AV211" s="178"/>
      <c r="AW211" s="178"/>
      <c r="AX211" s="178"/>
      <c r="AY211" s="178"/>
      <c r="AZ211" s="178"/>
      <c r="BA211" s="178"/>
      <c r="BB211" s="178"/>
      <c r="BC211" s="178"/>
      <c r="BD211" s="178"/>
      <c r="BE211" s="178"/>
      <c r="BF211" s="178"/>
      <c r="BG211" s="178"/>
      <c r="BH211" s="178"/>
      <c r="BI211" s="178"/>
      <c r="BJ211" s="178"/>
      <c r="BK211" s="178"/>
      <c r="BL211" s="178"/>
      <c r="BM211" s="178"/>
      <c r="BN211" s="178"/>
      <c r="BO211" s="178"/>
      <c r="BP211" s="178"/>
      <c r="BQ211" s="178"/>
      <c r="BR211" s="178"/>
      <c r="BS211" s="178"/>
      <c r="BT211" s="178"/>
      <c r="BU211" s="178"/>
      <c r="BV211" s="178"/>
      <c r="BW211" s="178"/>
      <c r="BX211" s="178"/>
      <c r="BY211" s="178"/>
      <c r="BZ211" s="178"/>
      <c r="CA211" s="178"/>
    </row>
    <row r="212" spans="1:79" x14ac:dyDescent="0.25">
      <c r="A212" s="267"/>
      <c r="B212" s="221"/>
      <c r="C212" s="178"/>
      <c r="D212" s="178"/>
      <c r="E212" s="196"/>
      <c r="F212" s="196"/>
      <c r="G212" s="196"/>
      <c r="H212" s="195"/>
      <c r="I212" s="196"/>
      <c r="J212" s="196"/>
      <c r="K212" s="196"/>
      <c r="L212" s="196"/>
      <c r="M212" s="196"/>
      <c r="N212" s="196"/>
      <c r="O212" s="195"/>
      <c r="P212" s="196"/>
      <c r="Q212" s="196"/>
      <c r="R212" s="196"/>
      <c r="S212" s="196"/>
      <c r="T212" s="196"/>
      <c r="U212" s="196"/>
      <c r="V212" s="195"/>
      <c r="W212" s="196"/>
      <c r="X212" s="196"/>
      <c r="Y212" s="196"/>
      <c r="Z212" s="196"/>
      <c r="AA212" s="196"/>
      <c r="AB212" s="196"/>
      <c r="AC212" s="195"/>
      <c r="AD212" s="196"/>
      <c r="AE212" s="196"/>
      <c r="AF212" s="196"/>
      <c r="AG212" s="196"/>
      <c r="AH212" s="196"/>
      <c r="AI212" s="196"/>
      <c r="AJ212" s="178"/>
      <c r="AK212" s="178"/>
      <c r="AL212" s="178"/>
      <c r="AM212" s="178"/>
      <c r="AN212" s="178"/>
      <c r="AO212" s="178"/>
      <c r="AP212" s="178"/>
      <c r="AQ212" s="178"/>
      <c r="AR212" s="178"/>
      <c r="AS212" s="178"/>
      <c r="AT212" s="178"/>
      <c r="AU212" s="178"/>
      <c r="AV212" s="178"/>
      <c r="AW212" s="178"/>
      <c r="AX212" s="178"/>
      <c r="AY212" s="178"/>
      <c r="AZ212" s="178"/>
      <c r="BA212" s="178"/>
      <c r="BB212" s="178"/>
      <c r="BC212" s="178"/>
      <c r="BD212" s="178"/>
      <c r="BE212" s="178"/>
      <c r="BF212" s="178"/>
      <c r="BG212" s="178"/>
      <c r="BH212" s="178"/>
      <c r="BI212" s="178"/>
      <c r="BJ212" s="178"/>
      <c r="BK212" s="178"/>
      <c r="BL212" s="178"/>
      <c r="BM212" s="178"/>
      <c r="BN212" s="178"/>
      <c r="BO212" s="178"/>
      <c r="BP212" s="178"/>
      <c r="BQ212" s="178"/>
      <c r="BR212" s="178"/>
      <c r="BS212" s="178"/>
      <c r="BT212" s="178"/>
      <c r="BU212" s="178"/>
      <c r="BV212" s="178"/>
      <c r="BW212" s="178"/>
      <c r="BX212" s="178"/>
      <c r="BY212" s="178"/>
      <c r="BZ212" s="178"/>
      <c r="CA212" s="178"/>
    </row>
    <row r="213" spans="1:79" x14ac:dyDescent="0.25">
      <c r="A213" s="267"/>
      <c r="B213" s="221"/>
      <c r="C213" s="178"/>
      <c r="D213" s="178"/>
      <c r="E213" s="196"/>
      <c r="F213" s="196"/>
      <c r="G213" s="196"/>
      <c r="H213" s="195"/>
      <c r="I213" s="196"/>
      <c r="J213" s="196"/>
      <c r="K213" s="196"/>
      <c r="L213" s="196"/>
      <c r="M213" s="196"/>
      <c r="N213" s="196"/>
      <c r="O213" s="195"/>
      <c r="P213" s="196"/>
      <c r="Q213" s="196"/>
      <c r="R213" s="196"/>
      <c r="S213" s="196"/>
      <c r="T213" s="196"/>
      <c r="U213" s="196"/>
      <c r="V213" s="195"/>
      <c r="W213" s="196"/>
      <c r="X213" s="196"/>
      <c r="Y213" s="196"/>
      <c r="Z213" s="196"/>
      <c r="AA213" s="196"/>
      <c r="AB213" s="196"/>
      <c r="AC213" s="195"/>
      <c r="AD213" s="196"/>
      <c r="AE213" s="196"/>
      <c r="AF213" s="196"/>
      <c r="AG213" s="196"/>
      <c r="AH213" s="196"/>
      <c r="AI213" s="196"/>
      <c r="AJ213" s="178"/>
      <c r="AK213" s="178"/>
      <c r="AL213" s="178"/>
      <c r="AM213" s="178"/>
      <c r="AN213" s="178"/>
      <c r="AO213" s="178"/>
      <c r="AP213" s="178"/>
      <c r="AQ213" s="178"/>
      <c r="AR213" s="178"/>
      <c r="AS213" s="178"/>
      <c r="AT213" s="178"/>
      <c r="AU213" s="178"/>
      <c r="AV213" s="178"/>
      <c r="AW213" s="178"/>
      <c r="AX213" s="178"/>
      <c r="AY213" s="178"/>
      <c r="AZ213" s="178"/>
      <c r="BA213" s="178"/>
      <c r="BB213" s="178"/>
      <c r="BC213" s="178"/>
      <c r="BD213" s="178"/>
      <c r="BE213" s="178"/>
      <c r="BF213" s="178"/>
      <c r="BG213" s="178"/>
      <c r="BH213" s="178"/>
      <c r="BI213" s="178"/>
      <c r="BJ213" s="178"/>
      <c r="BK213" s="178"/>
      <c r="BL213" s="178"/>
      <c r="BM213" s="178"/>
      <c r="BN213" s="178"/>
      <c r="BO213" s="178"/>
      <c r="BP213" s="178"/>
      <c r="BQ213" s="178"/>
      <c r="BR213" s="178"/>
      <c r="BS213" s="178"/>
      <c r="BT213" s="178"/>
      <c r="BU213" s="178"/>
      <c r="BV213" s="178"/>
      <c r="BW213" s="178"/>
      <c r="BX213" s="178"/>
      <c r="BY213" s="178"/>
      <c r="BZ213" s="178"/>
      <c r="CA213" s="178"/>
    </row>
    <row r="214" spans="1:79" x14ac:dyDescent="0.25">
      <c r="A214" s="267"/>
      <c r="B214" s="221"/>
      <c r="C214" s="178"/>
      <c r="D214" s="178"/>
      <c r="E214" s="196"/>
      <c r="F214" s="196"/>
      <c r="G214" s="196"/>
      <c r="H214" s="195"/>
      <c r="I214" s="196"/>
      <c r="J214" s="196"/>
      <c r="K214" s="196"/>
      <c r="L214" s="196"/>
      <c r="M214" s="196"/>
      <c r="N214" s="196"/>
      <c r="O214" s="195"/>
      <c r="P214" s="196"/>
      <c r="Q214" s="196"/>
      <c r="R214" s="196"/>
      <c r="S214" s="196"/>
      <c r="T214" s="196"/>
      <c r="U214" s="196"/>
      <c r="V214" s="195"/>
      <c r="W214" s="196"/>
      <c r="X214" s="196"/>
      <c r="Y214" s="196"/>
      <c r="Z214" s="196"/>
      <c r="AA214" s="196"/>
      <c r="AB214" s="196"/>
      <c r="AC214" s="195"/>
      <c r="AD214" s="196"/>
      <c r="AE214" s="196"/>
      <c r="AF214" s="196"/>
      <c r="AG214" s="196"/>
      <c r="AH214" s="196"/>
      <c r="AI214" s="196"/>
      <c r="AJ214" s="178"/>
      <c r="AK214" s="178"/>
      <c r="AL214" s="178"/>
      <c r="AM214" s="178"/>
      <c r="AN214" s="178"/>
      <c r="AO214" s="178"/>
      <c r="AP214" s="178"/>
      <c r="AQ214" s="178"/>
      <c r="AR214" s="178"/>
      <c r="AS214" s="178"/>
      <c r="AT214" s="178"/>
      <c r="AU214" s="178"/>
      <c r="AV214" s="178"/>
      <c r="AW214" s="178"/>
      <c r="AX214" s="178"/>
      <c r="AY214" s="178"/>
      <c r="AZ214" s="178"/>
      <c r="BA214" s="178"/>
      <c r="BB214" s="178"/>
      <c r="BC214" s="178"/>
      <c r="BD214" s="178"/>
      <c r="BE214" s="178"/>
      <c r="BF214" s="178"/>
      <c r="BG214" s="178"/>
      <c r="BH214" s="178"/>
      <c r="BI214" s="178"/>
      <c r="BJ214" s="178"/>
      <c r="BK214" s="178"/>
      <c r="BL214" s="178"/>
      <c r="BM214" s="178"/>
      <c r="BN214" s="178"/>
      <c r="BO214" s="178"/>
      <c r="BP214" s="178"/>
      <c r="BQ214" s="178"/>
      <c r="BR214" s="178"/>
      <c r="BS214" s="178"/>
      <c r="BT214" s="178"/>
      <c r="BU214" s="178"/>
      <c r="BV214" s="178"/>
      <c r="BW214" s="178"/>
      <c r="BX214" s="178"/>
      <c r="BY214" s="178"/>
      <c r="BZ214" s="178"/>
      <c r="CA214" s="178"/>
    </row>
    <row r="215" spans="1:79" x14ac:dyDescent="0.25">
      <c r="A215" s="267"/>
      <c r="B215" s="221"/>
      <c r="C215" s="178"/>
      <c r="D215" s="178"/>
      <c r="E215" s="196"/>
      <c r="F215" s="196"/>
      <c r="G215" s="196"/>
      <c r="H215" s="195"/>
      <c r="I215" s="196"/>
      <c r="J215" s="196"/>
      <c r="K215" s="196"/>
      <c r="L215" s="196"/>
      <c r="M215" s="196"/>
      <c r="N215" s="196"/>
      <c r="O215" s="195"/>
      <c r="P215" s="196"/>
      <c r="Q215" s="196"/>
      <c r="R215" s="196"/>
      <c r="S215" s="196"/>
      <c r="T215" s="196"/>
      <c r="U215" s="196"/>
      <c r="V215" s="195"/>
      <c r="W215" s="196"/>
      <c r="X215" s="196"/>
      <c r="Y215" s="196"/>
      <c r="Z215" s="196"/>
      <c r="AA215" s="196"/>
      <c r="AB215" s="196"/>
      <c r="AC215" s="195"/>
      <c r="AD215" s="196"/>
      <c r="AE215" s="196"/>
      <c r="AF215" s="196"/>
      <c r="AG215" s="196"/>
      <c r="AH215" s="196"/>
      <c r="AI215" s="196"/>
      <c r="AJ215" s="178"/>
      <c r="AK215" s="178"/>
      <c r="AL215" s="178"/>
      <c r="AM215" s="178"/>
      <c r="AN215" s="178"/>
      <c r="AO215" s="178"/>
      <c r="AP215" s="178"/>
      <c r="AQ215" s="178"/>
      <c r="AR215" s="178"/>
      <c r="AS215" s="178"/>
      <c r="AT215" s="178"/>
      <c r="AU215" s="178"/>
      <c r="AV215" s="178"/>
      <c r="AW215" s="178"/>
      <c r="AX215" s="178"/>
      <c r="AY215" s="178"/>
      <c r="AZ215" s="178"/>
      <c r="BA215" s="178"/>
      <c r="BB215" s="178"/>
      <c r="BC215" s="178"/>
      <c r="BD215" s="178"/>
      <c r="BE215" s="178"/>
      <c r="BF215" s="178"/>
      <c r="BG215" s="178"/>
      <c r="BH215" s="178"/>
      <c r="BI215" s="178"/>
      <c r="BJ215" s="178"/>
      <c r="BK215" s="178"/>
      <c r="BL215" s="178"/>
      <c r="BM215" s="178"/>
      <c r="BN215" s="178"/>
      <c r="BO215" s="178"/>
      <c r="BP215" s="178"/>
      <c r="BQ215" s="178"/>
      <c r="BR215" s="178"/>
      <c r="BS215" s="178"/>
      <c r="BT215" s="178"/>
      <c r="BU215" s="178"/>
      <c r="BV215" s="178"/>
      <c r="BW215" s="178"/>
      <c r="BX215" s="178"/>
      <c r="BY215" s="178"/>
      <c r="BZ215" s="178"/>
      <c r="CA215" s="178"/>
    </row>
    <row r="216" spans="1:79" x14ac:dyDescent="0.25">
      <c r="A216" s="267"/>
      <c r="B216" s="221"/>
      <c r="C216" s="178"/>
      <c r="D216" s="178"/>
      <c r="E216" s="196"/>
      <c r="F216" s="196"/>
      <c r="G216" s="196"/>
      <c r="H216" s="195"/>
      <c r="I216" s="196"/>
      <c r="J216" s="196"/>
      <c r="K216" s="196"/>
      <c r="L216" s="196"/>
      <c r="M216" s="196"/>
      <c r="N216" s="196"/>
      <c r="O216" s="195"/>
      <c r="P216" s="196"/>
      <c r="Q216" s="196"/>
      <c r="R216" s="196"/>
      <c r="S216" s="196"/>
      <c r="T216" s="196"/>
      <c r="U216" s="196"/>
      <c r="V216" s="195"/>
      <c r="W216" s="196"/>
      <c r="X216" s="196"/>
      <c r="Y216" s="196"/>
      <c r="Z216" s="196"/>
      <c r="AA216" s="196"/>
      <c r="AB216" s="196"/>
      <c r="AC216" s="195"/>
      <c r="AD216" s="196"/>
      <c r="AE216" s="196"/>
      <c r="AF216" s="196"/>
      <c r="AG216" s="196"/>
      <c r="AH216" s="196"/>
      <c r="AI216" s="196"/>
      <c r="AJ216" s="178"/>
      <c r="AK216" s="178"/>
      <c r="AL216" s="178"/>
      <c r="AM216" s="178"/>
      <c r="AN216" s="178"/>
      <c r="AO216" s="178"/>
      <c r="AP216" s="178"/>
      <c r="AQ216" s="178"/>
      <c r="AR216" s="178"/>
      <c r="AS216" s="178"/>
      <c r="AT216" s="178"/>
      <c r="AU216" s="178"/>
      <c r="AV216" s="178"/>
      <c r="AW216" s="178"/>
      <c r="AX216" s="178"/>
      <c r="AY216" s="178"/>
      <c r="AZ216" s="178"/>
      <c r="BA216" s="178"/>
      <c r="BB216" s="178"/>
      <c r="BC216" s="178"/>
      <c r="BD216" s="178"/>
      <c r="BE216" s="178"/>
      <c r="BF216" s="178"/>
      <c r="BG216" s="178"/>
      <c r="BH216" s="178"/>
      <c r="BI216" s="178"/>
      <c r="BJ216" s="178"/>
      <c r="BK216" s="178"/>
      <c r="BL216" s="178"/>
      <c r="BM216" s="178"/>
      <c r="BN216" s="178"/>
      <c r="BO216" s="178"/>
      <c r="BP216" s="178"/>
      <c r="BQ216" s="178"/>
      <c r="BR216" s="178"/>
      <c r="BS216" s="178"/>
      <c r="BT216" s="178"/>
      <c r="BU216" s="178"/>
      <c r="BV216" s="178"/>
      <c r="BW216" s="178"/>
      <c r="BX216" s="178"/>
      <c r="BY216" s="178"/>
      <c r="BZ216" s="178"/>
      <c r="CA216" s="178"/>
    </row>
    <row r="217" spans="1:79" x14ac:dyDescent="0.25">
      <c r="A217" s="267"/>
      <c r="B217" s="221"/>
      <c r="C217" s="178"/>
      <c r="D217" s="178"/>
      <c r="E217" s="196"/>
      <c r="F217" s="196"/>
      <c r="G217" s="196"/>
      <c r="H217" s="195"/>
      <c r="I217" s="196"/>
      <c r="J217" s="196"/>
      <c r="K217" s="196"/>
      <c r="L217" s="196"/>
      <c r="M217" s="196"/>
      <c r="N217" s="196"/>
      <c r="O217" s="195"/>
      <c r="P217" s="196"/>
      <c r="Q217" s="196"/>
      <c r="R217" s="196"/>
      <c r="S217" s="196"/>
      <c r="T217" s="196"/>
      <c r="U217" s="196"/>
      <c r="V217" s="195"/>
      <c r="W217" s="196"/>
      <c r="X217" s="196"/>
      <c r="Y217" s="196"/>
      <c r="Z217" s="196"/>
      <c r="AA217" s="196"/>
      <c r="AB217" s="196"/>
      <c r="AC217" s="195"/>
      <c r="AD217" s="196"/>
      <c r="AE217" s="196"/>
      <c r="AF217" s="196"/>
      <c r="AG217" s="196"/>
      <c r="AH217" s="196"/>
      <c r="AI217" s="196"/>
      <c r="AJ217" s="178"/>
      <c r="AK217" s="178"/>
      <c r="AL217" s="178"/>
      <c r="AM217" s="178"/>
      <c r="AN217" s="178"/>
      <c r="AO217" s="178"/>
      <c r="AP217" s="178"/>
      <c r="AQ217" s="178"/>
      <c r="AR217" s="178"/>
      <c r="AS217" s="178"/>
      <c r="AT217" s="178"/>
      <c r="AU217" s="178"/>
      <c r="AV217" s="178"/>
      <c r="AW217" s="178"/>
      <c r="AX217" s="178"/>
      <c r="AY217" s="178"/>
      <c r="AZ217" s="178"/>
      <c r="BA217" s="178"/>
      <c r="BB217" s="178"/>
      <c r="BC217" s="178"/>
      <c r="BD217" s="178"/>
      <c r="BE217" s="178"/>
      <c r="BF217" s="178"/>
      <c r="BG217" s="178"/>
      <c r="BH217" s="178"/>
      <c r="BI217" s="178"/>
      <c r="BJ217" s="178"/>
      <c r="BK217" s="178"/>
      <c r="BL217" s="178"/>
      <c r="BM217" s="178"/>
      <c r="BN217" s="178"/>
      <c r="BO217" s="178"/>
      <c r="BP217" s="178"/>
      <c r="BQ217" s="178"/>
      <c r="BR217" s="178"/>
      <c r="BS217" s="178"/>
      <c r="BT217" s="178"/>
      <c r="BU217" s="178"/>
      <c r="BV217" s="178"/>
      <c r="BW217" s="178"/>
      <c r="BX217" s="178"/>
      <c r="BY217" s="178"/>
      <c r="BZ217" s="178"/>
      <c r="CA217" s="178"/>
    </row>
    <row r="218" spans="1:79" x14ac:dyDescent="0.25">
      <c r="A218" s="267"/>
      <c r="B218" s="221"/>
      <c r="C218" s="178"/>
      <c r="D218" s="178"/>
      <c r="E218" s="196"/>
      <c r="F218" s="196"/>
      <c r="G218" s="196"/>
      <c r="H218" s="195"/>
      <c r="I218" s="196"/>
      <c r="J218" s="196"/>
      <c r="K218" s="196"/>
      <c r="L218" s="196"/>
      <c r="M218" s="196"/>
      <c r="N218" s="196"/>
      <c r="O218" s="195"/>
      <c r="P218" s="196"/>
      <c r="Q218" s="196"/>
      <c r="R218" s="196"/>
      <c r="S218" s="196"/>
      <c r="T218" s="196"/>
      <c r="U218" s="196"/>
      <c r="V218" s="195"/>
      <c r="W218" s="196"/>
      <c r="X218" s="196"/>
      <c r="Y218" s="196"/>
      <c r="Z218" s="196"/>
      <c r="AA218" s="196"/>
      <c r="AB218" s="196"/>
      <c r="AC218" s="195"/>
      <c r="AD218" s="196"/>
      <c r="AE218" s="196"/>
      <c r="AF218" s="196"/>
      <c r="AG218" s="196"/>
      <c r="AH218" s="196"/>
      <c r="AI218" s="196"/>
      <c r="AJ218" s="178"/>
      <c r="AK218" s="178"/>
      <c r="AL218" s="178"/>
      <c r="AM218" s="178"/>
      <c r="AN218" s="178"/>
      <c r="AO218" s="178"/>
      <c r="AP218" s="178"/>
      <c r="AQ218" s="178"/>
      <c r="AR218" s="178"/>
      <c r="AS218" s="178"/>
      <c r="AT218" s="178"/>
      <c r="AU218" s="178"/>
      <c r="AV218" s="178"/>
      <c r="AW218" s="178"/>
      <c r="AX218" s="178"/>
      <c r="AY218" s="178"/>
      <c r="AZ218" s="178"/>
      <c r="BA218" s="178"/>
      <c r="BB218" s="178"/>
      <c r="BC218" s="178"/>
      <c r="BD218" s="178"/>
      <c r="BE218" s="178"/>
      <c r="BF218" s="178"/>
      <c r="BG218" s="178"/>
      <c r="BH218" s="178"/>
      <c r="BI218" s="178"/>
      <c r="BJ218" s="178"/>
      <c r="BK218" s="178"/>
      <c r="BL218" s="178"/>
      <c r="BM218" s="178"/>
      <c r="BN218" s="178"/>
      <c r="BO218" s="178"/>
      <c r="BP218" s="178"/>
      <c r="BQ218" s="178"/>
      <c r="BR218" s="178"/>
      <c r="BS218" s="178"/>
      <c r="BT218" s="178"/>
      <c r="BU218" s="178"/>
      <c r="BV218" s="178"/>
      <c r="BW218" s="178"/>
      <c r="BX218" s="178"/>
      <c r="BY218" s="178"/>
      <c r="BZ218" s="178"/>
      <c r="CA218" s="178"/>
    </row>
    <row r="219" spans="1:79" x14ac:dyDescent="0.25">
      <c r="A219" s="267"/>
      <c r="B219" s="221"/>
      <c r="C219" s="178"/>
      <c r="D219" s="178"/>
      <c r="E219" s="196"/>
      <c r="F219" s="196"/>
      <c r="G219" s="196"/>
      <c r="H219" s="195"/>
      <c r="I219" s="196"/>
      <c r="J219" s="196"/>
      <c r="K219" s="196"/>
      <c r="L219" s="196"/>
      <c r="M219" s="196"/>
      <c r="N219" s="196"/>
      <c r="O219" s="195"/>
      <c r="P219" s="196"/>
      <c r="Q219" s="196"/>
      <c r="R219" s="196"/>
      <c r="S219" s="196"/>
      <c r="T219" s="196"/>
      <c r="U219" s="196"/>
      <c r="V219" s="195"/>
      <c r="W219" s="196"/>
      <c r="X219" s="196"/>
      <c r="Y219" s="196"/>
      <c r="Z219" s="196"/>
      <c r="AA219" s="196"/>
      <c r="AB219" s="196"/>
      <c r="AC219" s="195"/>
      <c r="AD219" s="196"/>
      <c r="AE219" s="196"/>
      <c r="AF219" s="196"/>
      <c r="AG219" s="196"/>
      <c r="AH219" s="196"/>
      <c r="AI219" s="196"/>
      <c r="AJ219" s="178"/>
      <c r="AK219" s="178"/>
      <c r="AL219" s="178"/>
      <c r="AM219" s="178"/>
      <c r="AN219" s="178"/>
      <c r="AO219" s="178"/>
      <c r="AP219" s="178"/>
      <c r="AQ219" s="178"/>
      <c r="AR219" s="178"/>
      <c r="AS219" s="178"/>
      <c r="AT219" s="178"/>
      <c r="AU219" s="178"/>
      <c r="AV219" s="178"/>
      <c r="AW219" s="178"/>
      <c r="AX219" s="178"/>
      <c r="AY219" s="178"/>
      <c r="AZ219" s="178"/>
      <c r="BA219" s="178"/>
      <c r="BB219" s="178"/>
      <c r="BC219" s="178"/>
      <c r="BD219" s="178"/>
      <c r="BE219" s="178"/>
      <c r="BF219" s="178"/>
      <c r="BG219" s="178"/>
      <c r="BH219" s="178"/>
      <c r="BI219" s="178"/>
      <c r="BJ219" s="178"/>
      <c r="BK219" s="178"/>
      <c r="BL219" s="178"/>
      <c r="BM219" s="178"/>
      <c r="BN219" s="178"/>
      <c r="BO219" s="178"/>
      <c r="BP219" s="178"/>
      <c r="BQ219" s="178"/>
      <c r="BR219" s="178"/>
      <c r="BS219" s="178"/>
      <c r="BT219" s="178"/>
      <c r="BU219" s="178"/>
      <c r="BV219" s="178"/>
      <c r="BW219" s="178"/>
      <c r="BX219" s="178"/>
      <c r="BY219" s="178"/>
      <c r="BZ219" s="178"/>
      <c r="CA219" s="178"/>
    </row>
    <row r="220" spans="1:79" x14ac:dyDescent="0.25">
      <c r="A220" s="267"/>
      <c r="B220" s="221"/>
      <c r="C220" s="178"/>
      <c r="D220" s="178"/>
      <c r="E220" s="196"/>
      <c r="F220" s="196"/>
      <c r="G220" s="196"/>
      <c r="H220" s="195"/>
      <c r="I220" s="196"/>
      <c r="J220" s="196"/>
      <c r="K220" s="196"/>
      <c r="L220" s="196"/>
      <c r="M220" s="196"/>
      <c r="N220" s="196"/>
      <c r="O220" s="195"/>
      <c r="P220" s="196"/>
      <c r="Q220" s="196"/>
      <c r="R220" s="196"/>
      <c r="S220" s="196"/>
      <c r="T220" s="196"/>
      <c r="U220" s="196"/>
      <c r="V220" s="195"/>
      <c r="W220" s="196"/>
      <c r="X220" s="196"/>
      <c r="Y220" s="196"/>
      <c r="Z220" s="196"/>
      <c r="AA220" s="196"/>
      <c r="AB220" s="196"/>
      <c r="AC220" s="195"/>
      <c r="AD220" s="196"/>
      <c r="AE220" s="196"/>
      <c r="AF220" s="196"/>
      <c r="AG220" s="196"/>
      <c r="AH220" s="196"/>
      <c r="AI220" s="196"/>
      <c r="AJ220" s="178"/>
      <c r="AK220" s="178"/>
      <c r="AL220" s="178"/>
      <c r="AM220" s="178"/>
      <c r="AN220" s="178"/>
      <c r="AO220" s="178"/>
      <c r="AP220" s="178"/>
      <c r="AQ220" s="178"/>
      <c r="AR220" s="178"/>
      <c r="AS220" s="178"/>
      <c r="AT220" s="178"/>
      <c r="AU220" s="178"/>
      <c r="AV220" s="178"/>
      <c r="AW220" s="178"/>
      <c r="AX220" s="178"/>
      <c r="AY220" s="178"/>
      <c r="AZ220" s="178"/>
      <c r="BA220" s="178"/>
      <c r="BB220" s="178"/>
      <c r="BC220" s="178"/>
      <c r="BD220" s="178"/>
      <c r="BE220" s="178"/>
      <c r="BF220" s="178"/>
      <c r="BG220" s="178"/>
      <c r="BH220" s="178"/>
      <c r="BI220" s="178"/>
      <c r="BJ220" s="178"/>
      <c r="BK220" s="178"/>
      <c r="BL220" s="178"/>
      <c r="BM220" s="178"/>
      <c r="BN220" s="178"/>
      <c r="BO220" s="178"/>
      <c r="BP220" s="178"/>
      <c r="BQ220" s="178"/>
      <c r="BR220" s="178"/>
      <c r="BS220" s="178"/>
      <c r="BT220" s="178"/>
      <c r="BU220" s="178"/>
      <c r="BV220" s="178"/>
      <c r="BW220" s="178"/>
      <c r="BX220" s="178"/>
      <c r="BY220" s="178"/>
      <c r="BZ220" s="178"/>
      <c r="CA220" s="178"/>
    </row>
    <row r="221" spans="1:79" x14ac:dyDescent="0.25">
      <c r="A221" s="267"/>
      <c r="B221" s="221"/>
      <c r="C221" s="178"/>
      <c r="D221" s="178"/>
      <c r="E221" s="196"/>
      <c r="F221" s="196"/>
      <c r="G221" s="196"/>
      <c r="H221" s="195"/>
      <c r="I221" s="196"/>
      <c r="J221" s="196"/>
      <c r="K221" s="196"/>
      <c r="L221" s="196"/>
      <c r="M221" s="196"/>
      <c r="N221" s="196"/>
      <c r="O221" s="195"/>
      <c r="P221" s="196"/>
      <c r="Q221" s="196"/>
      <c r="R221" s="196"/>
      <c r="S221" s="196"/>
      <c r="T221" s="196"/>
      <c r="U221" s="196"/>
      <c r="V221" s="195"/>
      <c r="W221" s="196"/>
      <c r="X221" s="196"/>
      <c r="Y221" s="196"/>
      <c r="Z221" s="196"/>
      <c r="AA221" s="196"/>
      <c r="AB221" s="196"/>
      <c r="AC221" s="195"/>
      <c r="AD221" s="196"/>
      <c r="AE221" s="196"/>
      <c r="AF221" s="196"/>
      <c r="AG221" s="196"/>
      <c r="AH221" s="196"/>
      <c r="AI221" s="196"/>
      <c r="AJ221" s="178"/>
      <c r="AK221" s="178"/>
      <c r="AL221" s="178"/>
      <c r="AM221" s="178"/>
      <c r="AN221" s="178"/>
      <c r="AO221" s="178"/>
      <c r="AP221" s="178"/>
      <c r="AQ221" s="178"/>
      <c r="AR221" s="178"/>
      <c r="AS221" s="178"/>
      <c r="AT221" s="178"/>
      <c r="AU221" s="178"/>
      <c r="AV221" s="178"/>
      <c r="AW221" s="178"/>
      <c r="AX221" s="178"/>
      <c r="AY221" s="178"/>
      <c r="AZ221" s="178"/>
      <c r="BA221" s="178"/>
      <c r="BB221" s="178"/>
      <c r="BC221" s="178"/>
      <c r="BD221" s="178"/>
      <c r="BE221" s="178"/>
      <c r="BF221" s="178"/>
      <c r="BG221" s="178"/>
      <c r="BH221" s="178"/>
      <c r="BI221" s="178"/>
      <c r="BJ221" s="178"/>
      <c r="BK221" s="178"/>
      <c r="BL221" s="178"/>
      <c r="BM221" s="178"/>
      <c r="BN221" s="178"/>
      <c r="BO221" s="178"/>
      <c r="BP221" s="178"/>
      <c r="BQ221" s="178"/>
      <c r="BR221" s="178"/>
      <c r="BS221" s="178"/>
      <c r="BT221" s="178"/>
      <c r="BU221" s="178"/>
      <c r="BV221" s="178"/>
      <c r="BW221" s="178"/>
      <c r="BX221" s="178"/>
      <c r="BY221" s="178"/>
      <c r="BZ221" s="178"/>
      <c r="CA221" s="178"/>
    </row>
    <row r="222" spans="1:79" x14ac:dyDescent="0.25">
      <c r="A222" s="267"/>
      <c r="B222" s="221"/>
      <c r="C222" s="178"/>
      <c r="D222" s="178"/>
      <c r="E222" s="196"/>
      <c r="F222" s="196"/>
      <c r="G222" s="196"/>
      <c r="H222" s="195"/>
      <c r="I222" s="196"/>
      <c r="J222" s="196"/>
      <c r="K222" s="196"/>
      <c r="L222" s="196"/>
      <c r="M222" s="196"/>
      <c r="N222" s="196"/>
      <c r="O222" s="195"/>
      <c r="P222" s="196"/>
      <c r="Q222" s="196"/>
      <c r="R222" s="196"/>
      <c r="S222" s="196"/>
      <c r="T222" s="196"/>
      <c r="U222" s="196"/>
      <c r="V222" s="195"/>
      <c r="W222" s="196"/>
      <c r="X222" s="196"/>
      <c r="Y222" s="196"/>
      <c r="Z222" s="196"/>
      <c r="AA222" s="196"/>
      <c r="AB222" s="196"/>
      <c r="AC222" s="195"/>
      <c r="AD222" s="196"/>
      <c r="AE222" s="196"/>
      <c r="AF222" s="196"/>
      <c r="AG222" s="196"/>
      <c r="AH222" s="196"/>
      <c r="AI222" s="196"/>
      <c r="AJ222" s="178"/>
      <c r="AK222" s="178"/>
      <c r="AL222" s="178"/>
      <c r="AM222" s="178"/>
      <c r="AN222" s="178"/>
      <c r="AO222" s="178"/>
      <c r="AP222" s="178"/>
      <c r="AQ222" s="178"/>
      <c r="AR222" s="178"/>
      <c r="AS222" s="178"/>
      <c r="AT222" s="178"/>
      <c r="AU222" s="178"/>
      <c r="AV222" s="178"/>
      <c r="AW222" s="178"/>
      <c r="AX222" s="178"/>
      <c r="AY222" s="178"/>
      <c r="AZ222" s="178"/>
      <c r="BA222" s="178"/>
      <c r="BB222" s="178"/>
      <c r="BC222" s="178"/>
      <c r="BD222" s="178"/>
      <c r="BE222" s="178"/>
      <c r="BF222" s="178"/>
      <c r="BG222" s="178"/>
      <c r="BH222" s="178"/>
      <c r="BI222" s="178"/>
      <c r="BJ222" s="178"/>
      <c r="BK222" s="178"/>
      <c r="BL222" s="178"/>
      <c r="BM222" s="178"/>
      <c r="BN222" s="178"/>
      <c r="BO222" s="178"/>
      <c r="BP222" s="178"/>
      <c r="BQ222" s="178"/>
      <c r="BR222" s="178"/>
      <c r="BS222" s="178"/>
      <c r="BT222" s="178"/>
      <c r="BU222" s="178"/>
      <c r="BV222" s="178"/>
      <c r="BW222" s="178"/>
      <c r="BX222" s="178"/>
      <c r="BY222" s="178"/>
      <c r="BZ222" s="178"/>
      <c r="CA222" s="178"/>
    </row>
    <row r="223" spans="1:79" x14ac:dyDescent="0.25">
      <c r="A223" s="267"/>
      <c r="B223" s="221"/>
      <c r="C223" s="178"/>
      <c r="D223" s="178"/>
      <c r="E223" s="196"/>
      <c r="F223" s="196"/>
      <c r="G223" s="196"/>
      <c r="H223" s="195"/>
      <c r="I223" s="196"/>
      <c r="J223" s="196"/>
      <c r="K223" s="196"/>
      <c r="L223" s="196"/>
      <c r="M223" s="196"/>
      <c r="N223" s="196"/>
      <c r="O223" s="195"/>
      <c r="P223" s="196"/>
      <c r="Q223" s="196"/>
      <c r="R223" s="196"/>
      <c r="S223" s="196"/>
      <c r="T223" s="196"/>
      <c r="U223" s="196"/>
      <c r="V223" s="195"/>
      <c r="W223" s="196"/>
      <c r="X223" s="196"/>
      <c r="Y223" s="196"/>
      <c r="Z223" s="196"/>
      <c r="AA223" s="196"/>
      <c r="AB223" s="196"/>
      <c r="AC223" s="195"/>
      <c r="AD223" s="196"/>
      <c r="AE223" s="196"/>
      <c r="AF223" s="196"/>
      <c r="AG223" s="196"/>
      <c r="AH223" s="196"/>
      <c r="AI223" s="196"/>
      <c r="AJ223" s="178"/>
      <c r="AK223" s="178"/>
      <c r="AL223" s="178"/>
      <c r="AM223" s="178"/>
      <c r="AN223" s="178"/>
      <c r="AO223" s="178"/>
      <c r="AP223" s="178"/>
      <c r="AQ223" s="178"/>
      <c r="AR223" s="178"/>
      <c r="AS223" s="178"/>
      <c r="AT223" s="178"/>
      <c r="AU223" s="178"/>
      <c r="AV223" s="178"/>
      <c r="AW223" s="178"/>
      <c r="AX223" s="178"/>
      <c r="AY223" s="178"/>
      <c r="AZ223" s="178"/>
      <c r="BA223" s="178"/>
      <c r="BB223" s="178"/>
      <c r="BC223" s="178"/>
      <c r="BD223" s="178"/>
      <c r="BE223" s="178"/>
      <c r="BF223" s="178"/>
      <c r="BG223" s="178"/>
      <c r="BH223" s="178"/>
      <c r="BI223" s="178"/>
      <c r="BJ223" s="178"/>
      <c r="BK223" s="178"/>
      <c r="BL223" s="178"/>
      <c r="BM223" s="178"/>
      <c r="BN223" s="178"/>
      <c r="BO223" s="178"/>
      <c r="BP223" s="178"/>
      <c r="BQ223" s="178"/>
      <c r="BR223" s="178"/>
      <c r="BS223" s="178"/>
      <c r="BT223" s="178"/>
      <c r="BU223" s="178"/>
      <c r="BV223" s="178"/>
      <c r="BW223" s="178"/>
      <c r="BX223" s="178"/>
      <c r="BY223" s="178"/>
      <c r="BZ223" s="178"/>
      <c r="CA223" s="178"/>
    </row>
    <row r="224" spans="1:79" x14ac:dyDescent="0.25">
      <c r="A224" s="267"/>
      <c r="B224" s="221"/>
      <c r="C224" s="178"/>
      <c r="D224" s="178"/>
      <c r="E224" s="196"/>
      <c r="F224" s="196"/>
      <c r="G224" s="196"/>
      <c r="H224" s="195"/>
      <c r="I224" s="196"/>
      <c r="J224" s="196"/>
      <c r="K224" s="196"/>
      <c r="L224" s="196"/>
      <c r="M224" s="196"/>
      <c r="N224" s="196"/>
      <c r="O224" s="195"/>
      <c r="P224" s="196"/>
      <c r="Q224" s="196"/>
      <c r="R224" s="196"/>
      <c r="S224" s="196"/>
      <c r="T224" s="196"/>
      <c r="U224" s="196"/>
      <c r="V224" s="195"/>
      <c r="W224" s="196"/>
      <c r="X224" s="196"/>
      <c r="Y224" s="196"/>
      <c r="Z224" s="196"/>
      <c r="AA224" s="196"/>
      <c r="AB224" s="196"/>
      <c r="AC224" s="195"/>
      <c r="AD224" s="196"/>
      <c r="AE224" s="196"/>
      <c r="AF224" s="196"/>
      <c r="AG224" s="196"/>
      <c r="AH224" s="196"/>
      <c r="AI224" s="196"/>
      <c r="AJ224" s="178"/>
      <c r="AK224" s="178"/>
      <c r="AL224" s="178"/>
      <c r="AM224" s="178"/>
      <c r="AN224" s="178"/>
      <c r="AO224" s="178"/>
      <c r="AP224" s="178"/>
      <c r="AQ224" s="178"/>
      <c r="AR224" s="178"/>
      <c r="AS224" s="178"/>
      <c r="AT224" s="178"/>
      <c r="AU224" s="178"/>
      <c r="AV224" s="178"/>
      <c r="AW224" s="178"/>
      <c r="AX224" s="178"/>
      <c r="AY224" s="178"/>
      <c r="AZ224" s="178"/>
      <c r="BA224" s="178"/>
      <c r="BB224" s="178"/>
      <c r="BC224" s="178"/>
      <c r="BD224" s="178"/>
      <c r="BE224" s="178"/>
      <c r="BF224" s="178"/>
      <c r="BG224" s="178"/>
      <c r="BH224" s="178"/>
      <c r="BI224" s="178"/>
      <c r="BJ224" s="178"/>
      <c r="BK224" s="178"/>
      <c r="BL224" s="178"/>
      <c r="BM224" s="178"/>
      <c r="BN224" s="178"/>
      <c r="BO224" s="178"/>
      <c r="BP224" s="178"/>
      <c r="BQ224" s="178"/>
      <c r="BR224" s="178"/>
      <c r="BS224" s="178"/>
      <c r="BT224" s="178"/>
      <c r="BU224" s="178"/>
      <c r="BV224" s="178"/>
      <c r="BW224" s="178"/>
      <c r="BX224" s="178"/>
      <c r="BY224" s="178"/>
      <c r="BZ224" s="178"/>
      <c r="CA224" s="178"/>
    </row>
    <row r="225" spans="1:79" x14ac:dyDescent="0.25">
      <c r="A225" s="267"/>
      <c r="B225" s="221"/>
      <c r="C225" s="178"/>
      <c r="D225" s="178"/>
      <c r="E225" s="196"/>
      <c r="F225" s="196"/>
      <c r="G225" s="196"/>
      <c r="H225" s="195"/>
      <c r="I225" s="196"/>
      <c r="J225" s="196"/>
      <c r="K225" s="196"/>
      <c r="L225" s="196"/>
      <c r="M225" s="196"/>
      <c r="N225" s="196"/>
      <c r="O225" s="195"/>
      <c r="P225" s="196"/>
      <c r="Q225" s="196"/>
      <c r="R225" s="196"/>
      <c r="S225" s="196"/>
      <c r="T225" s="196"/>
      <c r="U225" s="196"/>
      <c r="V225" s="195"/>
      <c r="W225" s="196"/>
      <c r="X225" s="196"/>
      <c r="Y225" s="196"/>
      <c r="Z225" s="196"/>
      <c r="AA225" s="196"/>
      <c r="AB225" s="196"/>
      <c r="AC225" s="195"/>
      <c r="AD225" s="196"/>
      <c r="AE225" s="196"/>
      <c r="AF225" s="196"/>
      <c r="AG225" s="196"/>
      <c r="AH225" s="196"/>
      <c r="AI225" s="196"/>
      <c r="AJ225" s="178"/>
      <c r="AK225" s="178"/>
      <c r="AL225" s="178"/>
      <c r="AM225" s="178"/>
      <c r="AN225" s="178"/>
      <c r="AO225" s="178"/>
      <c r="AP225" s="178"/>
      <c r="AQ225" s="178"/>
      <c r="AR225" s="178"/>
      <c r="AS225" s="178"/>
      <c r="AT225" s="178"/>
      <c r="AU225" s="178"/>
      <c r="AV225" s="178"/>
      <c r="AW225" s="178"/>
      <c r="AX225" s="178"/>
      <c r="AY225" s="178"/>
      <c r="AZ225" s="178"/>
      <c r="BA225" s="178"/>
      <c r="BB225" s="178"/>
      <c r="BC225" s="178"/>
      <c r="BD225" s="178"/>
      <c r="BE225" s="178"/>
      <c r="BF225" s="178"/>
      <c r="BG225" s="178"/>
      <c r="BH225" s="178"/>
      <c r="BI225" s="178"/>
      <c r="BJ225" s="178"/>
      <c r="BK225" s="178"/>
      <c r="BL225" s="178"/>
      <c r="BM225" s="178"/>
      <c r="BN225" s="178"/>
      <c r="BO225" s="178"/>
      <c r="BP225" s="178"/>
      <c r="BQ225" s="178"/>
      <c r="BR225" s="178"/>
      <c r="BS225" s="178"/>
      <c r="BT225" s="178"/>
      <c r="BU225" s="178"/>
      <c r="BV225" s="178"/>
      <c r="BW225" s="178"/>
      <c r="BX225" s="178"/>
      <c r="BY225" s="178"/>
      <c r="BZ225" s="178"/>
      <c r="CA225" s="178"/>
    </row>
    <row r="226" spans="1:79" x14ac:dyDescent="0.25">
      <c r="A226" s="267"/>
      <c r="B226" s="221"/>
      <c r="C226" s="178"/>
      <c r="D226" s="178"/>
      <c r="E226" s="196"/>
      <c r="F226" s="196"/>
      <c r="G226" s="196"/>
      <c r="H226" s="195"/>
      <c r="I226" s="196"/>
      <c r="J226" s="196"/>
      <c r="K226" s="196"/>
      <c r="L226" s="196"/>
      <c r="M226" s="196"/>
      <c r="N226" s="196"/>
      <c r="O226" s="195"/>
      <c r="P226" s="196"/>
      <c r="Q226" s="196"/>
      <c r="R226" s="196"/>
      <c r="S226" s="196"/>
      <c r="T226" s="196"/>
      <c r="U226" s="196"/>
      <c r="V226" s="195"/>
      <c r="W226" s="196"/>
      <c r="X226" s="196"/>
      <c r="Y226" s="196"/>
      <c r="Z226" s="196"/>
      <c r="AA226" s="196"/>
      <c r="AB226" s="196"/>
      <c r="AC226" s="195"/>
      <c r="AD226" s="196"/>
      <c r="AE226" s="196"/>
      <c r="AF226" s="196"/>
      <c r="AG226" s="196"/>
      <c r="AH226" s="196"/>
      <c r="AI226" s="196"/>
      <c r="AJ226" s="178"/>
      <c r="AK226" s="178"/>
      <c r="AL226" s="178"/>
      <c r="AM226" s="178"/>
      <c r="AN226" s="178"/>
      <c r="AO226" s="178"/>
      <c r="AP226" s="178"/>
      <c r="AQ226" s="178"/>
      <c r="AR226" s="178"/>
      <c r="AS226" s="178"/>
      <c r="AT226" s="178"/>
      <c r="AU226" s="178"/>
      <c r="AV226" s="178"/>
      <c r="AW226" s="178"/>
      <c r="AX226" s="178"/>
      <c r="AY226" s="178"/>
      <c r="AZ226" s="178"/>
      <c r="BA226" s="178"/>
      <c r="BB226" s="178"/>
      <c r="BC226" s="178"/>
      <c r="BD226" s="178"/>
      <c r="BE226" s="178"/>
      <c r="BF226" s="178"/>
      <c r="BG226" s="178"/>
      <c r="BH226" s="178"/>
      <c r="BI226" s="178"/>
      <c r="BJ226" s="178"/>
      <c r="BK226" s="178"/>
      <c r="BL226" s="178"/>
      <c r="BM226" s="178"/>
      <c r="BN226" s="178"/>
      <c r="BO226" s="178"/>
      <c r="BP226" s="178"/>
      <c r="BQ226" s="178"/>
      <c r="BR226" s="178"/>
      <c r="BS226" s="178"/>
      <c r="BT226" s="178"/>
      <c r="BU226" s="178"/>
      <c r="BV226" s="178"/>
      <c r="BW226" s="178"/>
      <c r="BX226" s="178"/>
      <c r="BY226" s="178"/>
      <c r="BZ226" s="178"/>
      <c r="CA226" s="178"/>
    </row>
    <row r="227" spans="1:79" x14ac:dyDescent="0.25">
      <c r="A227" s="267"/>
      <c r="B227" s="221"/>
      <c r="C227" s="178"/>
      <c r="D227" s="178"/>
      <c r="E227" s="196"/>
      <c r="F227" s="196"/>
      <c r="G227" s="196"/>
      <c r="H227" s="195"/>
      <c r="I227" s="196"/>
      <c r="J227" s="196"/>
      <c r="K227" s="196"/>
      <c r="L227" s="196"/>
      <c r="M227" s="196"/>
      <c r="N227" s="196"/>
      <c r="O227" s="195"/>
      <c r="P227" s="196"/>
      <c r="Q227" s="196"/>
      <c r="R227" s="196"/>
      <c r="S227" s="196"/>
      <c r="T227" s="196"/>
      <c r="U227" s="196"/>
      <c r="V227" s="195"/>
      <c r="W227" s="196"/>
      <c r="X227" s="196"/>
      <c r="Y227" s="196"/>
      <c r="Z227" s="196"/>
      <c r="AA227" s="196"/>
      <c r="AB227" s="196"/>
      <c r="AC227" s="195"/>
      <c r="AD227" s="196"/>
      <c r="AE227" s="196"/>
      <c r="AF227" s="196"/>
      <c r="AG227" s="196"/>
      <c r="AH227" s="196"/>
      <c r="AI227" s="196"/>
      <c r="AJ227" s="178"/>
      <c r="AK227" s="178"/>
      <c r="AL227" s="178"/>
      <c r="AM227" s="178"/>
      <c r="AN227" s="178"/>
      <c r="AO227" s="178"/>
      <c r="AP227" s="178"/>
      <c r="AQ227" s="178"/>
      <c r="AR227" s="178"/>
      <c r="AS227" s="178"/>
      <c r="AT227" s="178"/>
      <c r="AU227" s="178"/>
      <c r="AV227" s="178"/>
      <c r="AW227" s="178"/>
      <c r="AX227" s="178"/>
      <c r="AY227" s="178"/>
      <c r="AZ227" s="178"/>
      <c r="BA227" s="178"/>
      <c r="BB227" s="178"/>
      <c r="BC227" s="178"/>
      <c r="BD227" s="178"/>
      <c r="BE227" s="178"/>
      <c r="BF227" s="178"/>
      <c r="BG227" s="178"/>
      <c r="BH227" s="178"/>
      <c r="BI227" s="178"/>
      <c r="BJ227" s="178"/>
      <c r="BK227" s="178"/>
      <c r="BL227" s="178"/>
      <c r="BM227" s="178"/>
      <c r="BN227" s="178"/>
      <c r="BO227" s="178"/>
      <c r="BP227" s="178"/>
      <c r="BQ227" s="178"/>
      <c r="BR227" s="178"/>
      <c r="BS227" s="178"/>
      <c r="BT227" s="178"/>
      <c r="BU227" s="178"/>
      <c r="BV227" s="178"/>
      <c r="BW227" s="178"/>
      <c r="BX227" s="178"/>
      <c r="BY227" s="178"/>
      <c r="BZ227" s="178"/>
      <c r="CA227" s="178"/>
    </row>
    <row r="228" spans="1:79" x14ac:dyDescent="0.25">
      <c r="A228" s="267"/>
      <c r="B228" s="221"/>
      <c r="C228" s="178"/>
      <c r="D228" s="178"/>
      <c r="E228" s="196"/>
      <c r="F228" s="196"/>
      <c r="G228" s="196"/>
      <c r="H228" s="195"/>
      <c r="I228" s="196"/>
      <c r="J228" s="196"/>
      <c r="K228" s="196"/>
      <c r="L228" s="196"/>
      <c r="M228" s="196"/>
      <c r="N228" s="196"/>
      <c r="O228" s="195"/>
      <c r="P228" s="196"/>
      <c r="Q228" s="196"/>
      <c r="R228" s="196"/>
      <c r="S228" s="196"/>
      <c r="T228" s="196"/>
      <c r="U228" s="196"/>
      <c r="V228" s="195"/>
      <c r="W228" s="196"/>
      <c r="X228" s="196"/>
      <c r="Y228" s="196"/>
      <c r="Z228" s="196"/>
      <c r="AA228" s="196"/>
      <c r="AB228" s="196"/>
      <c r="AC228" s="195"/>
      <c r="AD228" s="196"/>
      <c r="AE228" s="196"/>
      <c r="AF228" s="196"/>
      <c r="AG228" s="196"/>
      <c r="AH228" s="196"/>
      <c r="AI228" s="196"/>
      <c r="AJ228" s="178"/>
      <c r="AK228" s="178"/>
      <c r="AL228" s="178"/>
      <c r="AM228" s="178"/>
      <c r="AN228" s="178"/>
      <c r="AO228" s="178"/>
      <c r="AP228" s="178"/>
      <c r="AQ228" s="178"/>
      <c r="AR228" s="178"/>
      <c r="AS228" s="178"/>
      <c r="AT228" s="178"/>
      <c r="AU228" s="178"/>
      <c r="AV228" s="178"/>
      <c r="AW228" s="178"/>
      <c r="AX228" s="178"/>
      <c r="AY228" s="178"/>
      <c r="AZ228" s="178"/>
      <c r="BA228" s="178"/>
      <c r="BB228" s="178"/>
      <c r="BC228" s="178"/>
      <c r="BD228" s="178"/>
      <c r="BE228" s="178"/>
      <c r="BF228" s="178"/>
      <c r="BG228" s="178"/>
      <c r="BH228" s="178"/>
      <c r="BI228" s="178"/>
      <c r="BJ228" s="178"/>
      <c r="BK228" s="178"/>
      <c r="BL228" s="178"/>
      <c r="BM228" s="178"/>
      <c r="BN228" s="178"/>
      <c r="BO228" s="178"/>
      <c r="BP228" s="178"/>
      <c r="BQ228" s="178"/>
      <c r="BR228" s="178"/>
      <c r="BS228" s="178"/>
      <c r="BT228" s="178"/>
      <c r="BU228" s="178"/>
      <c r="BV228" s="178"/>
      <c r="BW228" s="178"/>
      <c r="BX228" s="178"/>
      <c r="BY228" s="178"/>
      <c r="BZ228" s="178"/>
      <c r="CA228" s="178"/>
    </row>
    <row r="229" spans="1:79" x14ac:dyDescent="0.25">
      <c r="A229" s="267"/>
      <c r="B229" s="221"/>
      <c r="C229" s="178"/>
      <c r="D229" s="178"/>
      <c r="E229" s="196"/>
      <c r="F229" s="196"/>
      <c r="G229" s="196"/>
      <c r="H229" s="195"/>
      <c r="I229" s="196"/>
      <c r="J229" s="196"/>
      <c r="K229" s="196"/>
      <c r="L229" s="196"/>
      <c r="M229" s="196"/>
      <c r="N229" s="196"/>
      <c r="O229" s="195"/>
      <c r="P229" s="196"/>
      <c r="Q229" s="196"/>
      <c r="R229" s="196"/>
      <c r="S229" s="196"/>
      <c r="T229" s="196"/>
      <c r="U229" s="196"/>
      <c r="V229" s="195"/>
      <c r="W229" s="196"/>
      <c r="X229" s="196"/>
      <c r="Y229" s="196"/>
      <c r="Z229" s="196"/>
      <c r="AA229" s="196"/>
      <c r="AB229" s="196"/>
      <c r="AC229" s="195"/>
      <c r="AD229" s="196"/>
      <c r="AE229" s="196"/>
      <c r="AF229" s="196"/>
      <c r="AG229" s="196"/>
      <c r="AH229" s="196"/>
      <c r="AI229" s="196"/>
      <c r="AJ229" s="178"/>
      <c r="AK229" s="178"/>
      <c r="AL229" s="178"/>
      <c r="AM229" s="178"/>
      <c r="AN229" s="178"/>
      <c r="AO229" s="178"/>
      <c r="AP229" s="178"/>
      <c r="AQ229" s="178"/>
      <c r="AR229" s="178"/>
      <c r="AS229" s="178"/>
      <c r="AT229" s="178"/>
      <c r="AU229" s="178"/>
      <c r="AV229" s="178"/>
      <c r="AW229" s="178"/>
      <c r="AX229" s="178"/>
      <c r="AY229" s="178"/>
      <c r="AZ229" s="178"/>
      <c r="BA229" s="178"/>
      <c r="BB229" s="178"/>
      <c r="BC229" s="178"/>
      <c r="BD229" s="178"/>
      <c r="BE229" s="178"/>
      <c r="BF229" s="178"/>
      <c r="BG229" s="178"/>
      <c r="BH229" s="178"/>
      <c r="BI229" s="178"/>
      <c r="BJ229" s="178"/>
      <c r="BK229" s="178"/>
      <c r="BL229" s="178"/>
      <c r="BM229" s="178"/>
      <c r="BN229" s="178"/>
      <c r="BO229" s="178"/>
      <c r="BP229" s="178"/>
      <c r="BQ229" s="178"/>
      <c r="BR229" s="178"/>
      <c r="BS229" s="178"/>
      <c r="BT229" s="178"/>
      <c r="BU229" s="178"/>
      <c r="BV229" s="178"/>
      <c r="BW229" s="178"/>
      <c r="BX229" s="178"/>
      <c r="BY229" s="178"/>
      <c r="BZ229" s="178"/>
      <c r="CA229" s="178"/>
    </row>
    <row r="230" spans="1:79" x14ac:dyDescent="0.25">
      <c r="A230" s="267"/>
      <c r="B230" s="221"/>
      <c r="C230" s="178"/>
      <c r="D230" s="178"/>
      <c r="E230" s="196"/>
      <c r="F230" s="196"/>
      <c r="G230" s="196"/>
      <c r="H230" s="195"/>
      <c r="I230" s="196"/>
      <c r="J230" s="196"/>
      <c r="K230" s="196"/>
      <c r="L230" s="196"/>
      <c r="M230" s="196"/>
      <c r="N230" s="196"/>
      <c r="O230" s="195"/>
      <c r="P230" s="196"/>
      <c r="Q230" s="196"/>
      <c r="R230" s="196"/>
      <c r="S230" s="196"/>
      <c r="T230" s="196"/>
      <c r="U230" s="196"/>
      <c r="V230" s="195"/>
      <c r="W230" s="196"/>
      <c r="X230" s="196"/>
      <c r="Y230" s="196"/>
      <c r="Z230" s="196"/>
      <c r="AA230" s="196"/>
      <c r="AB230" s="196"/>
      <c r="AC230" s="195"/>
      <c r="AD230" s="196"/>
      <c r="AE230" s="196"/>
      <c r="AF230" s="196"/>
      <c r="AG230" s="196"/>
      <c r="AH230" s="196"/>
      <c r="AI230" s="196"/>
      <c r="AJ230" s="178"/>
      <c r="AK230" s="178"/>
      <c r="AL230" s="178"/>
      <c r="AM230" s="178"/>
      <c r="AN230" s="178"/>
      <c r="AO230" s="178"/>
      <c r="AP230" s="178"/>
      <c r="AQ230" s="178"/>
      <c r="AR230" s="178"/>
      <c r="AS230" s="178"/>
      <c r="AT230" s="178"/>
      <c r="AU230" s="178"/>
      <c r="AV230" s="178"/>
      <c r="AW230" s="178"/>
      <c r="AX230" s="178"/>
      <c r="AY230" s="178"/>
      <c r="AZ230" s="178"/>
      <c r="BA230" s="178"/>
      <c r="BB230" s="178"/>
      <c r="BC230" s="178"/>
      <c r="BD230" s="178"/>
      <c r="BE230" s="178"/>
      <c r="BF230" s="178"/>
      <c r="BG230" s="178"/>
      <c r="BH230" s="178"/>
      <c r="BI230" s="178"/>
      <c r="BJ230" s="178"/>
      <c r="BK230" s="178"/>
      <c r="BL230" s="178"/>
      <c r="BM230" s="178"/>
      <c r="BN230" s="178"/>
      <c r="BO230" s="178"/>
      <c r="BP230" s="178"/>
      <c r="BQ230" s="178"/>
      <c r="BR230" s="178"/>
      <c r="BS230" s="178"/>
      <c r="BT230" s="178"/>
      <c r="BU230" s="178"/>
      <c r="BV230" s="178"/>
      <c r="BW230" s="178"/>
      <c r="BX230" s="178"/>
      <c r="BY230" s="178"/>
      <c r="BZ230" s="178"/>
      <c r="CA230" s="178"/>
    </row>
    <row r="231" spans="1:79" x14ac:dyDescent="0.25">
      <c r="A231" s="267"/>
      <c r="B231" s="221"/>
      <c r="C231" s="178"/>
      <c r="D231" s="178"/>
      <c r="E231" s="196"/>
      <c r="F231" s="196"/>
      <c r="G231" s="196"/>
      <c r="H231" s="195"/>
      <c r="I231" s="196"/>
      <c r="J231" s="196"/>
      <c r="K231" s="196"/>
      <c r="L231" s="196"/>
      <c r="M231" s="196"/>
      <c r="N231" s="196"/>
      <c r="O231" s="195"/>
      <c r="P231" s="196"/>
      <c r="Q231" s="196"/>
      <c r="R231" s="196"/>
      <c r="S231" s="196"/>
      <c r="T231" s="196"/>
      <c r="U231" s="196"/>
      <c r="V231" s="195"/>
      <c r="W231" s="196"/>
      <c r="X231" s="196"/>
      <c r="Y231" s="196"/>
      <c r="Z231" s="196"/>
      <c r="AA231" s="196"/>
      <c r="AB231" s="196"/>
      <c r="AC231" s="195"/>
      <c r="AD231" s="196"/>
      <c r="AE231" s="196"/>
      <c r="AF231" s="196"/>
      <c r="AG231" s="196"/>
      <c r="AH231" s="196"/>
      <c r="AI231" s="196"/>
      <c r="AJ231" s="178"/>
      <c r="AK231" s="178"/>
      <c r="AL231" s="178"/>
      <c r="AM231" s="178"/>
      <c r="AN231" s="178"/>
      <c r="AO231" s="178"/>
      <c r="AP231" s="178"/>
      <c r="AQ231" s="178"/>
      <c r="AR231" s="178"/>
      <c r="AS231" s="178"/>
      <c r="AT231" s="178"/>
      <c r="AU231" s="178"/>
      <c r="AV231" s="178"/>
      <c r="AW231" s="178"/>
      <c r="AX231" s="178"/>
      <c r="AY231" s="178"/>
      <c r="AZ231" s="178"/>
      <c r="BA231" s="178"/>
      <c r="BB231" s="178"/>
      <c r="BC231" s="178"/>
      <c r="BD231" s="178"/>
      <c r="BE231" s="178"/>
      <c r="BF231" s="178"/>
      <c r="BG231" s="178"/>
      <c r="BH231" s="178"/>
      <c r="BI231" s="178"/>
      <c r="BJ231" s="178"/>
      <c r="BK231" s="178"/>
      <c r="BL231" s="178"/>
      <c r="BM231" s="178"/>
      <c r="BN231" s="178"/>
      <c r="BO231" s="178"/>
      <c r="BP231" s="178"/>
      <c r="BQ231" s="178"/>
      <c r="BR231" s="178"/>
      <c r="BS231" s="178"/>
      <c r="BT231" s="178"/>
      <c r="BU231" s="178"/>
      <c r="BV231" s="178"/>
      <c r="BW231" s="178"/>
      <c r="BX231" s="178"/>
      <c r="BY231" s="178"/>
      <c r="BZ231" s="178"/>
      <c r="CA231" s="178"/>
    </row>
    <row r="232" spans="1:79" x14ac:dyDescent="0.25">
      <c r="A232" s="267"/>
      <c r="B232" s="221"/>
      <c r="C232" s="178"/>
      <c r="D232" s="178"/>
      <c r="E232" s="196"/>
      <c r="F232" s="196"/>
      <c r="G232" s="196"/>
      <c r="H232" s="195"/>
      <c r="I232" s="196"/>
      <c r="J232" s="196"/>
      <c r="K232" s="196"/>
      <c r="L232" s="196"/>
      <c r="M232" s="196"/>
      <c r="N232" s="196"/>
      <c r="O232" s="195"/>
      <c r="P232" s="196"/>
      <c r="Q232" s="196"/>
      <c r="R232" s="196"/>
      <c r="S232" s="196"/>
      <c r="T232" s="196"/>
      <c r="U232" s="196"/>
      <c r="V232" s="195"/>
      <c r="W232" s="196"/>
      <c r="X232" s="196"/>
      <c r="Y232" s="196"/>
      <c r="Z232" s="196"/>
      <c r="AA232" s="196"/>
      <c r="AB232" s="196"/>
      <c r="AC232" s="195"/>
      <c r="AD232" s="196"/>
      <c r="AE232" s="196"/>
      <c r="AF232" s="196"/>
      <c r="AG232" s="196"/>
      <c r="AH232" s="196"/>
      <c r="AI232" s="196"/>
      <c r="AJ232" s="178"/>
      <c r="AK232" s="178"/>
      <c r="AL232" s="178"/>
      <c r="AM232" s="178"/>
      <c r="AN232" s="178"/>
      <c r="AO232" s="178"/>
      <c r="AP232" s="178"/>
      <c r="AQ232" s="178"/>
      <c r="AR232" s="178"/>
      <c r="AS232" s="178"/>
      <c r="AT232" s="178"/>
      <c r="AU232" s="178"/>
      <c r="AV232" s="178"/>
      <c r="AW232" s="178"/>
      <c r="AX232" s="178"/>
      <c r="AY232" s="178"/>
      <c r="AZ232" s="178"/>
      <c r="BA232" s="178"/>
      <c r="BB232" s="178"/>
      <c r="BC232" s="178"/>
      <c r="BD232" s="178"/>
      <c r="BE232" s="178"/>
      <c r="BF232" s="178"/>
      <c r="BG232" s="178"/>
      <c r="BH232" s="178"/>
      <c r="BI232" s="178"/>
      <c r="BJ232" s="178"/>
      <c r="BK232" s="178"/>
      <c r="BL232" s="178"/>
      <c r="BM232" s="178"/>
      <c r="BN232" s="178"/>
      <c r="BO232" s="178"/>
      <c r="BP232" s="178"/>
      <c r="BQ232" s="178"/>
      <c r="BR232" s="178"/>
      <c r="BS232" s="178"/>
      <c r="BT232" s="178"/>
      <c r="BU232" s="178"/>
      <c r="BV232" s="178"/>
      <c r="BW232" s="178"/>
      <c r="BX232" s="178"/>
      <c r="BY232" s="178"/>
      <c r="BZ232" s="178"/>
      <c r="CA232" s="178"/>
    </row>
    <row r="233" spans="1:79" x14ac:dyDescent="0.25">
      <c r="A233" s="267"/>
      <c r="B233" s="221"/>
      <c r="C233" s="178"/>
      <c r="D233" s="178"/>
      <c r="E233" s="196"/>
      <c r="F233" s="196"/>
      <c r="G233" s="196"/>
      <c r="H233" s="195"/>
      <c r="I233" s="196"/>
      <c r="J233" s="196"/>
      <c r="K233" s="196"/>
      <c r="L233" s="196"/>
      <c r="M233" s="196"/>
      <c r="N233" s="196"/>
      <c r="O233" s="195"/>
      <c r="P233" s="196"/>
      <c r="Q233" s="196"/>
      <c r="R233" s="196"/>
      <c r="S233" s="196"/>
      <c r="T233" s="196"/>
      <c r="U233" s="196"/>
      <c r="V233" s="195"/>
      <c r="W233" s="196"/>
      <c r="X233" s="196"/>
      <c r="Y233" s="196"/>
      <c r="Z233" s="196"/>
      <c r="AA233" s="196"/>
      <c r="AB233" s="196"/>
      <c r="AC233" s="195"/>
      <c r="AD233" s="196"/>
      <c r="AE233" s="196"/>
      <c r="AF233" s="196"/>
      <c r="AG233" s="196"/>
      <c r="AH233" s="196"/>
      <c r="AI233" s="196"/>
      <c r="AJ233" s="178"/>
      <c r="AK233" s="178"/>
      <c r="AL233" s="178"/>
      <c r="AM233" s="178"/>
      <c r="AN233" s="178"/>
      <c r="AO233" s="178"/>
      <c r="AP233" s="178"/>
      <c r="AQ233" s="178"/>
      <c r="AR233" s="178"/>
      <c r="AS233" s="178"/>
      <c r="AT233" s="178"/>
      <c r="AU233" s="178"/>
      <c r="AV233" s="178"/>
      <c r="AW233" s="178"/>
      <c r="AX233" s="178"/>
      <c r="AY233" s="178"/>
      <c r="AZ233" s="178"/>
      <c r="BA233" s="178"/>
      <c r="BB233" s="178"/>
      <c r="BC233" s="178"/>
      <c r="BD233" s="178"/>
      <c r="BE233" s="178"/>
      <c r="BF233" s="178"/>
      <c r="BG233" s="178"/>
      <c r="BH233" s="178"/>
      <c r="BI233" s="178"/>
      <c r="BJ233" s="178"/>
      <c r="BK233" s="178"/>
      <c r="BL233" s="178"/>
      <c r="BM233" s="178"/>
      <c r="BN233" s="178"/>
      <c r="BO233" s="178"/>
      <c r="BP233" s="178"/>
      <c r="BQ233" s="178"/>
      <c r="BR233" s="178"/>
      <c r="BS233" s="178"/>
      <c r="BT233" s="178"/>
      <c r="BU233" s="178"/>
      <c r="BV233" s="178"/>
      <c r="BW233" s="178"/>
      <c r="BX233" s="178"/>
      <c r="BY233" s="178"/>
      <c r="BZ233" s="178"/>
      <c r="CA233" s="178"/>
    </row>
    <row r="234" spans="1:79" x14ac:dyDescent="0.25">
      <c r="A234" s="267"/>
      <c r="B234" s="221"/>
      <c r="C234" s="178"/>
      <c r="D234" s="178"/>
      <c r="E234" s="196"/>
      <c r="F234" s="196"/>
      <c r="G234" s="196"/>
      <c r="H234" s="195"/>
      <c r="I234" s="196"/>
      <c r="J234" s="196"/>
      <c r="K234" s="196"/>
      <c r="L234" s="196"/>
      <c r="M234" s="196"/>
      <c r="N234" s="196"/>
      <c r="O234" s="195"/>
      <c r="P234" s="196"/>
      <c r="Q234" s="196"/>
      <c r="R234" s="196"/>
      <c r="S234" s="196"/>
      <c r="T234" s="196"/>
      <c r="U234" s="196"/>
      <c r="V234" s="195"/>
      <c r="W234" s="196"/>
      <c r="X234" s="196"/>
      <c r="Y234" s="196"/>
      <c r="Z234" s="196"/>
      <c r="AA234" s="196"/>
      <c r="AB234" s="196"/>
      <c r="AC234" s="195"/>
      <c r="AD234" s="196"/>
      <c r="AE234" s="196"/>
      <c r="AF234" s="196"/>
      <c r="AG234" s="196"/>
      <c r="AH234" s="196"/>
      <c r="AI234" s="196"/>
      <c r="AJ234" s="178"/>
      <c r="AK234" s="178"/>
      <c r="AL234" s="178"/>
      <c r="AM234" s="178"/>
      <c r="AN234" s="178"/>
      <c r="AO234" s="178"/>
      <c r="AP234" s="178"/>
      <c r="AQ234" s="178"/>
      <c r="AR234" s="178"/>
      <c r="AS234" s="178"/>
      <c r="AT234" s="178"/>
      <c r="AU234" s="178"/>
      <c r="AV234" s="178"/>
      <c r="AW234" s="178"/>
      <c r="AX234" s="178"/>
      <c r="AY234" s="178"/>
      <c r="AZ234" s="178"/>
      <c r="BA234" s="178"/>
      <c r="BB234" s="178"/>
      <c r="BC234" s="178"/>
      <c r="BD234" s="178"/>
      <c r="BE234" s="178"/>
      <c r="BF234" s="178"/>
      <c r="BG234" s="178"/>
      <c r="BH234" s="178"/>
      <c r="BI234" s="178"/>
      <c r="BJ234" s="178"/>
      <c r="BK234" s="178"/>
      <c r="BL234" s="178"/>
      <c r="BM234" s="178"/>
      <c r="BN234" s="178"/>
      <c r="BO234" s="178"/>
      <c r="BP234" s="178"/>
      <c r="BQ234" s="178"/>
      <c r="BR234" s="178"/>
      <c r="BS234" s="178"/>
      <c r="BT234" s="178"/>
      <c r="BU234" s="178"/>
      <c r="BV234" s="178"/>
      <c r="BW234" s="178"/>
      <c r="BX234" s="178"/>
      <c r="BY234" s="178"/>
      <c r="BZ234" s="178"/>
      <c r="CA234" s="178"/>
    </row>
    <row r="235" spans="1:79" x14ac:dyDescent="0.25">
      <c r="A235" s="267"/>
      <c r="B235" s="221"/>
      <c r="C235" s="178"/>
      <c r="D235" s="178"/>
      <c r="E235" s="196"/>
      <c r="F235" s="196"/>
      <c r="G235" s="196"/>
      <c r="H235" s="195"/>
      <c r="I235" s="196"/>
      <c r="J235" s="196"/>
      <c r="K235" s="196"/>
      <c r="L235" s="196"/>
      <c r="M235" s="196"/>
      <c r="N235" s="196"/>
      <c r="O235" s="195"/>
      <c r="P235" s="196"/>
      <c r="Q235" s="196"/>
      <c r="R235" s="196"/>
      <c r="S235" s="196"/>
      <c r="T235" s="196"/>
      <c r="U235" s="196"/>
      <c r="V235" s="195"/>
      <c r="W235" s="196"/>
      <c r="X235" s="196"/>
      <c r="Y235" s="196"/>
      <c r="Z235" s="196"/>
      <c r="AA235" s="196"/>
      <c r="AB235" s="196"/>
      <c r="AC235" s="195"/>
      <c r="AD235" s="196"/>
      <c r="AE235" s="196"/>
      <c r="AF235" s="196"/>
      <c r="AG235" s="196"/>
      <c r="AH235" s="196"/>
      <c r="AI235" s="196"/>
      <c r="AJ235" s="178"/>
      <c r="AK235" s="178"/>
      <c r="AL235" s="178"/>
      <c r="AM235" s="178"/>
      <c r="AN235" s="178"/>
      <c r="AO235" s="178"/>
      <c r="AP235" s="178"/>
      <c r="AQ235" s="178"/>
      <c r="AR235" s="178"/>
      <c r="AS235" s="178"/>
      <c r="AT235" s="178"/>
      <c r="AU235" s="178"/>
      <c r="AV235" s="178"/>
      <c r="AW235" s="178"/>
      <c r="AX235" s="178"/>
      <c r="AY235" s="178"/>
      <c r="AZ235" s="178"/>
      <c r="BA235" s="178"/>
      <c r="BB235" s="178"/>
      <c r="BC235" s="178"/>
      <c r="BD235" s="178"/>
      <c r="BE235" s="178"/>
      <c r="BF235" s="178"/>
      <c r="BG235" s="178"/>
      <c r="BH235" s="178"/>
      <c r="BI235" s="178"/>
      <c r="BJ235" s="178"/>
      <c r="BK235" s="178"/>
      <c r="BL235" s="178"/>
      <c r="BM235" s="178"/>
      <c r="BN235" s="178"/>
      <c r="BO235" s="178"/>
      <c r="BP235" s="178"/>
      <c r="BQ235" s="178"/>
      <c r="BR235" s="178"/>
      <c r="BS235" s="178"/>
      <c r="BT235" s="178"/>
      <c r="BU235" s="178"/>
      <c r="BV235" s="178"/>
      <c r="BW235" s="178"/>
      <c r="BX235" s="178"/>
      <c r="BY235" s="178"/>
      <c r="BZ235" s="178"/>
      <c r="CA235" s="178"/>
    </row>
    <row r="236" spans="1:79" x14ac:dyDescent="0.25">
      <c r="A236" s="267"/>
      <c r="B236" s="221"/>
      <c r="C236" s="178"/>
      <c r="D236" s="178"/>
      <c r="E236" s="196"/>
      <c r="F236" s="196"/>
      <c r="G236" s="196"/>
      <c r="H236" s="195"/>
      <c r="I236" s="196"/>
      <c r="J236" s="196"/>
      <c r="K236" s="196"/>
      <c r="L236" s="196"/>
      <c r="M236" s="196"/>
      <c r="N236" s="196"/>
      <c r="O236" s="195"/>
      <c r="P236" s="196"/>
      <c r="Q236" s="196"/>
      <c r="R236" s="196"/>
      <c r="S236" s="196"/>
      <c r="T236" s="196"/>
      <c r="U236" s="196"/>
      <c r="V236" s="195"/>
      <c r="W236" s="196"/>
      <c r="X236" s="196"/>
      <c r="Y236" s="196"/>
      <c r="Z236" s="196"/>
      <c r="AA236" s="196"/>
      <c r="AB236" s="196"/>
      <c r="AC236" s="195"/>
      <c r="AD236" s="196"/>
      <c r="AE236" s="196"/>
      <c r="AF236" s="196"/>
      <c r="AG236" s="196"/>
      <c r="AH236" s="196"/>
      <c r="AI236" s="196"/>
      <c r="AJ236" s="178"/>
      <c r="AK236" s="178"/>
      <c r="AL236" s="178"/>
      <c r="AM236" s="178"/>
      <c r="AN236" s="178"/>
      <c r="AO236" s="178"/>
      <c r="AP236" s="178"/>
      <c r="AQ236" s="178"/>
      <c r="AR236" s="178"/>
      <c r="AS236" s="178"/>
      <c r="AT236" s="178"/>
      <c r="AU236" s="178"/>
      <c r="AV236" s="178"/>
      <c r="AW236" s="178"/>
      <c r="AX236" s="178"/>
      <c r="AY236" s="178"/>
      <c r="AZ236" s="178"/>
      <c r="BA236" s="178"/>
      <c r="BB236" s="178"/>
      <c r="BC236" s="178"/>
      <c r="BD236" s="178"/>
      <c r="BE236" s="178"/>
      <c r="BF236" s="178"/>
      <c r="BG236" s="178"/>
      <c r="BH236" s="178"/>
      <c r="BI236" s="178"/>
      <c r="BJ236" s="178"/>
      <c r="BK236" s="178"/>
      <c r="BL236" s="178"/>
      <c r="BM236" s="178"/>
      <c r="BN236" s="178"/>
      <c r="BO236" s="178"/>
      <c r="BP236" s="178"/>
      <c r="BQ236" s="178"/>
      <c r="BR236" s="178"/>
      <c r="BS236" s="178"/>
      <c r="BT236" s="178"/>
      <c r="BU236" s="178"/>
      <c r="BV236" s="178"/>
      <c r="BW236" s="178"/>
      <c r="BX236" s="178"/>
      <c r="BY236" s="178"/>
      <c r="BZ236" s="178"/>
      <c r="CA236" s="178"/>
    </row>
    <row r="237" spans="1:79" x14ac:dyDescent="0.25">
      <c r="A237" s="267"/>
      <c r="B237" s="221"/>
      <c r="C237" s="178"/>
      <c r="D237" s="178"/>
      <c r="E237" s="196"/>
      <c r="F237" s="196"/>
      <c r="G237" s="196"/>
      <c r="H237" s="195"/>
      <c r="I237" s="196"/>
      <c r="J237" s="196"/>
      <c r="K237" s="196"/>
      <c r="L237" s="196"/>
      <c r="M237" s="196"/>
      <c r="N237" s="196"/>
      <c r="O237" s="195"/>
      <c r="P237" s="196"/>
      <c r="Q237" s="196"/>
      <c r="R237" s="196"/>
      <c r="S237" s="196"/>
      <c r="T237" s="196"/>
      <c r="U237" s="196"/>
      <c r="V237" s="195"/>
      <c r="W237" s="196"/>
      <c r="X237" s="196"/>
      <c r="Y237" s="196"/>
      <c r="Z237" s="196"/>
      <c r="AA237" s="196"/>
      <c r="AB237" s="196"/>
      <c r="AC237" s="195"/>
      <c r="AD237" s="196"/>
      <c r="AE237" s="196"/>
      <c r="AF237" s="196"/>
      <c r="AG237" s="196"/>
      <c r="AH237" s="196"/>
      <c r="AI237" s="196"/>
      <c r="AJ237" s="178"/>
      <c r="AK237" s="178"/>
      <c r="AL237" s="178"/>
      <c r="AM237" s="178"/>
      <c r="AN237" s="178"/>
      <c r="AO237" s="178"/>
      <c r="AP237" s="178"/>
      <c r="AQ237" s="178"/>
      <c r="AR237" s="178"/>
      <c r="AS237" s="178"/>
      <c r="AT237" s="178"/>
      <c r="AU237" s="178"/>
      <c r="AV237" s="178"/>
      <c r="AW237" s="178"/>
      <c r="AX237" s="178"/>
      <c r="AY237" s="178"/>
      <c r="AZ237" s="178"/>
      <c r="BA237" s="178"/>
      <c r="BB237" s="178"/>
      <c r="BC237" s="178"/>
      <c r="BD237" s="178"/>
      <c r="BE237" s="178"/>
      <c r="BF237" s="178"/>
      <c r="BG237" s="178"/>
      <c r="BH237" s="178"/>
      <c r="BI237" s="178"/>
      <c r="BJ237" s="178"/>
      <c r="BK237" s="178"/>
      <c r="BL237" s="178"/>
      <c r="BM237" s="178"/>
      <c r="BN237" s="178"/>
      <c r="BO237" s="178"/>
      <c r="BP237" s="178"/>
      <c r="BQ237" s="178"/>
      <c r="BR237" s="178"/>
      <c r="BS237" s="178"/>
      <c r="BT237" s="178"/>
      <c r="BU237" s="178"/>
      <c r="BV237" s="178"/>
      <c r="BW237" s="178"/>
      <c r="BX237" s="178"/>
      <c r="BY237" s="178"/>
      <c r="BZ237" s="178"/>
      <c r="CA237" s="178"/>
    </row>
    <row r="238" spans="1:79" x14ac:dyDescent="0.25">
      <c r="A238" s="267"/>
      <c r="B238" s="221"/>
      <c r="C238" s="178"/>
      <c r="D238" s="178"/>
      <c r="E238" s="196"/>
      <c r="F238" s="196"/>
      <c r="G238" s="196"/>
      <c r="H238" s="195"/>
      <c r="I238" s="196"/>
      <c r="J238" s="196"/>
      <c r="K238" s="196"/>
      <c r="L238" s="196"/>
      <c r="M238" s="196"/>
      <c r="N238" s="196"/>
      <c r="O238" s="195"/>
      <c r="P238" s="196"/>
      <c r="Q238" s="196"/>
      <c r="R238" s="196"/>
      <c r="S238" s="196"/>
      <c r="T238" s="196"/>
      <c r="U238" s="196"/>
      <c r="V238" s="195"/>
      <c r="W238" s="196"/>
      <c r="X238" s="196"/>
      <c r="Y238" s="196"/>
      <c r="Z238" s="196"/>
      <c r="AA238" s="196"/>
      <c r="AB238" s="196"/>
      <c r="AC238" s="195"/>
      <c r="AD238" s="196"/>
      <c r="AE238" s="196"/>
      <c r="AF238" s="196"/>
      <c r="AG238" s="196"/>
      <c r="AH238" s="196"/>
      <c r="AI238" s="196"/>
      <c r="AJ238" s="178"/>
      <c r="AK238" s="178"/>
      <c r="AL238" s="178"/>
      <c r="AM238" s="178"/>
      <c r="AN238" s="178"/>
      <c r="AO238" s="178"/>
      <c r="AP238" s="178"/>
      <c r="AQ238" s="178"/>
      <c r="AR238" s="178"/>
      <c r="AS238" s="178"/>
      <c r="AT238" s="178"/>
      <c r="AU238" s="178"/>
      <c r="AV238" s="178"/>
      <c r="AW238" s="178"/>
      <c r="AX238" s="178"/>
      <c r="AY238" s="178"/>
      <c r="AZ238" s="178"/>
      <c r="BA238" s="178"/>
      <c r="BB238" s="178"/>
      <c r="BC238" s="178"/>
      <c r="BD238" s="178"/>
      <c r="BE238" s="178"/>
      <c r="BF238" s="178"/>
      <c r="BG238" s="178"/>
      <c r="BH238" s="178"/>
      <c r="BI238" s="178"/>
      <c r="BJ238" s="178"/>
      <c r="BK238" s="178"/>
      <c r="BL238" s="178"/>
      <c r="BM238" s="178"/>
      <c r="BN238" s="178"/>
      <c r="BO238" s="178"/>
      <c r="BP238" s="178"/>
      <c r="BQ238" s="178"/>
      <c r="BR238" s="178"/>
      <c r="BS238" s="178"/>
      <c r="BT238" s="178"/>
      <c r="BU238" s="178"/>
      <c r="BV238" s="178"/>
      <c r="BW238" s="178"/>
      <c r="BX238" s="178"/>
      <c r="BY238" s="178"/>
      <c r="BZ238" s="178"/>
      <c r="CA238" s="178"/>
    </row>
    <row r="239" spans="1:79" x14ac:dyDescent="0.25">
      <c r="A239" s="267"/>
      <c r="B239" s="221"/>
      <c r="C239" s="178"/>
      <c r="D239" s="178"/>
      <c r="E239" s="196"/>
      <c r="F239" s="196"/>
      <c r="G239" s="196"/>
      <c r="H239" s="195"/>
      <c r="I239" s="196"/>
      <c r="J239" s="196"/>
      <c r="K239" s="196"/>
      <c r="L239" s="196"/>
      <c r="M239" s="196"/>
      <c r="N239" s="196"/>
      <c r="O239" s="195"/>
      <c r="P239" s="196"/>
      <c r="Q239" s="196"/>
      <c r="R239" s="196"/>
      <c r="S239" s="196"/>
      <c r="T239" s="196"/>
      <c r="U239" s="196"/>
      <c r="V239" s="195"/>
      <c r="W239" s="196"/>
      <c r="X239" s="196"/>
      <c r="Y239" s="196"/>
      <c r="Z239" s="196"/>
      <c r="AA239" s="196"/>
      <c r="AB239" s="196"/>
      <c r="AC239" s="195"/>
      <c r="AD239" s="196"/>
      <c r="AE239" s="196"/>
      <c r="AF239" s="196"/>
      <c r="AG239" s="196"/>
      <c r="AH239" s="196"/>
      <c r="AI239" s="196"/>
      <c r="AJ239" s="178"/>
      <c r="AK239" s="178"/>
      <c r="AL239" s="178"/>
      <c r="AM239" s="178"/>
      <c r="AN239" s="178"/>
      <c r="AO239" s="178"/>
      <c r="AP239" s="178"/>
      <c r="AQ239" s="178"/>
      <c r="AR239" s="178"/>
      <c r="AS239" s="178"/>
      <c r="AT239" s="178"/>
      <c r="AU239" s="178"/>
      <c r="AV239" s="178"/>
      <c r="AW239" s="178"/>
      <c r="AX239" s="178"/>
      <c r="AY239" s="178"/>
      <c r="AZ239" s="178"/>
      <c r="BA239" s="178"/>
      <c r="BB239" s="178"/>
      <c r="BC239" s="178"/>
      <c r="BD239" s="178"/>
      <c r="BE239" s="178"/>
      <c r="BF239" s="178"/>
      <c r="BG239" s="178"/>
      <c r="BH239" s="178"/>
      <c r="BI239" s="178"/>
      <c r="BJ239" s="178"/>
      <c r="BK239" s="178"/>
      <c r="BL239" s="178"/>
      <c r="BM239" s="178"/>
      <c r="BN239" s="178"/>
      <c r="BO239" s="178"/>
      <c r="BP239" s="178"/>
      <c r="BQ239" s="178"/>
      <c r="BR239" s="178"/>
      <c r="BS239" s="178"/>
      <c r="BT239" s="178"/>
      <c r="BU239" s="178"/>
      <c r="BV239" s="178"/>
      <c r="BW239" s="178"/>
      <c r="BX239" s="178"/>
      <c r="BY239" s="178"/>
      <c r="BZ239" s="178"/>
      <c r="CA239" s="178"/>
    </row>
    <row r="240" spans="1:79" x14ac:dyDescent="0.25">
      <c r="A240" s="267"/>
      <c r="B240" s="221"/>
      <c r="C240" s="178"/>
      <c r="D240" s="178"/>
      <c r="E240" s="196"/>
      <c r="F240" s="196"/>
      <c r="G240" s="196"/>
      <c r="H240" s="195"/>
      <c r="I240" s="196"/>
      <c r="J240" s="196"/>
      <c r="K240" s="196"/>
      <c r="L240" s="196"/>
      <c r="M240" s="196"/>
      <c r="N240" s="196"/>
      <c r="O240" s="195"/>
      <c r="P240" s="196"/>
      <c r="Q240" s="196"/>
      <c r="R240" s="196"/>
      <c r="S240" s="196"/>
      <c r="T240" s="196"/>
      <c r="U240" s="196"/>
      <c r="V240" s="195"/>
      <c r="W240" s="196"/>
      <c r="X240" s="196"/>
      <c r="Y240" s="196"/>
      <c r="Z240" s="196"/>
      <c r="AA240" s="196"/>
      <c r="AB240" s="196"/>
      <c r="AC240" s="195"/>
      <c r="AD240" s="196"/>
      <c r="AE240" s="196"/>
      <c r="AF240" s="196"/>
      <c r="AG240" s="196"/>
      <c r="AH240" s="196"/>
      <c r="AI240" s="196"/>
      <c r="AJ240" s="178"/>
      <c r="AK240" s="178"/>
      <c r="AL240" s="178"/>
      <c r="AM240" s="178"/>
      <c r="AN240" s="178"/>
      <c r="AO240" s="178"/>
      <c r="AP240" s="178"/>
      <c r="AQ240" s="178"/>
      <c r="AR240" s="178"/>
      <c r="AS240" s="178"/>
      <c r="AT240" s="178"/>
      <c r="AU240" s="178"/>
      <c r="AV240" s="178"/>
      <c r="AW240" s="178"/>
      <c r="AX240" s="178"/>
      <c r="AY240" s="178"/>
      <c r="AZ240" s="178"/>
      <c r="BA240" s="178"/>
      <c r="BB240" s="178"/>
      <c r="BC240" s="178"/>
      <c r="BD240" s="178"/>
      <c r="BE240" s="178"/>
      <c r="BF240" s="178"/>
      <c r="BG240" s="178"/>
      <c r="BH240" s="178"/>
      <c r="BI240" s="178"/>
      <c r="BJ240" s="178"/>
      <c r="BK240" s="178"/>
      <c r="BL240" s="178"/>
      <c r="BM240" s="178"/>
      <c r="BN240" s="178"/>
      <c r="BO240" s="178"/>
      <c r="BP240" s="178"/>
      <c r="BQ240" s="178"/>
      <c r="BR240" s="178"/>
      <c r="BS240" s="178"/>
      <c r="BT240" s="178"/>
      <c r="BU240" s="178"/>
      <c r="BV240" s="178"/>
      <c r="BW240" s="178"/>
      <c r="BX240" s="178"/>
      <c r="BY240" s="178"/>
      <c r="BZ240" s="178"/>
      <c r="CA240" s="178"/>
    </row>
    <row r="241" spans="1:79" x14ac:dyDescent="0.25">
      <c r="A241" s="267"/>
      <c r="B241" s="221"/>
      <c r="C241" s="178"/>
      <c r="D241" s="178"/>
      <c r="E241" s="196"/>
      <c r="F241" s="196"/>
      <c r="G241" s="196"/>
      <c r="H241" s="195"/>
      <c r="I241" s="196"/>
      <c r="J241" s="196"/>
      <c r="K241" s="196"/>
      <c r="L241" s="196"/>
      <c r="M241" s="196"/>
      <c r="N241" s="196"/>
      <c r="O241" s="195"/>
      <c r="P241" s="196"/>
      <c r="Q241" s="196"/>
      <c r="R241" s="196"/>
      <c r="S241" s="196"/>
      <c r="T241" s="196"/>
      <c r="U241" s="196"/>
      <c r="V241" s="195"/>
      <c r="W241" s="196"/>
      <c r="X241" s="196"/>
      <c r="Y241" s="196"/>
      <c r="Z241" s="196"/>
      <c r="AA241" s="196"/>
      <c r="AB241" s="196"/>
      <c r="AC241" s="195"/>
      <c r="AD241" s="196"/>
      <c r="AE241" s="196"/>
      <c r="AF241" s="196"/>
      <c r="AG241" s="196"/>
      <c r="AH241" s="196"/>
      <c r="AI241" s="196"/>
      <c r="AJ241" s="178"/>
      <c r="AK241" s="178"/>
      <c r="AL241" s="178"/>
      <c r="AM241" s="178"/>
      <c r="AN241" s="178"/>
      <c r="AO241" s="178"/>
      <c r="AP241" s="178"/>
      <c r="AQ241" s="178"/>
      <c r="AR241" s="178"/>
      <c r="AS241" s="178"/>
      <c r="AT241" s="178"/>
      <c r="AU241" s="178"/>
      <c r="AV241" s="178"/>
      <c r="AW241" s="178"/>
      <c r="AX241" s="178"/>
      <c r="AY241" s="178"/>
      <c r="AZ241" s="178"/>
      <c r="BA241" s="178"/>
      <c r="BB241" s="178"/>
      <c r="BC241" s="178"/>
      <c r="BD241" s="178"/>
      <c r="BE241" s="178"/>
      <c r="BF241" s="178"/>
      <c r="BG241" s="178"/>
      <c r="BH241" s="178"/>
      <c r="BI241" s="178"/>
      <c r="BJ241" s="178"/>
      <c r="BK241" s="178"/>
      <c r="BL241" s="178"/>
      <c r="BM241" s="178"/>
      <c r="BN241" s="178"/>
      <c r="BO241" s="178"/>
      <c r="BP241" s="178"/>
      <c r="BQ241" s="178"/>
      <c r="BR241" s="178"/>
      <c r="BS241" s="178"/>
      <c r="BT241" s="178"/>
      <c r="BU241" s="178"/>
      <c r="BV241" s="178"/>
      <c r="BW241" s="178"/>
      <c r="BX241" s="178"/>
      <c r="BY241" s="178"/>
      <c r="BZ241" s="178"/>
      <c r="CA241" s="178"/>
    </row>
    <row r="242" spans="1:79" x14ac:dyDescent="0.25">
      <c r="A242" s="267"/>
      <c r="B242" s="221"/>
      <c r="C242" s="178"/>
      <c r="D242" s="178"/>
      <c r="E242" s="196"/>
      <c r="F242" s="196"/>
      <c r="G242" s="196"/>
      <c r="H242" s="195"/>
      <c r="I242" s="196"/>
      <c r="J242" s="196"/>
      <c r="K242" s="196"/>
      <c r="L242" s="196"/>
      <c r="M242" s="196"/>
      <c r="N242" s="196"/>
      <c r="O242" s="195"/>
      <c r="P242" s="196"/>
      <c r="Q242" s="196"/>
      <c r="R242" s="196"/>
      <c r="S242" s="196"/>
      <c r="T242" s="196"/>
      <c r="U242" s="196"/>
      <c r="V242" s="195"/>
      <c r="W242" s="196"/>
      <c r="X242" s="196"/>
      <c r="Y242" s="196"/>
      <c r="Z242" s="196"/>
      <c r="AA242" s="196"/>
      <c r="AB242" s="196"/>
      <c r="AC242" s="195"/>
      <c r="AD242" s="196"/>
      <c r="AE242" s="196"/>
      <c r="AF242" s="196"/>
      <c r="AG242" s="196"/>
      <c r="AH242" s="196"/>
      <c r="AI242" s="196"/>
      <c r="AJ242" s="178"/>
      <c r="AK242" s="178"/>
      <c r="AL242" s="178"/>
      <c r="AM242" s="178"/>
      <c r="AN242" s="178"/>
      <c r="AO242" s="178"/>
      <c r="AP242" s="178"/>
      <c r="AQ242" s="178"/>
      <c r="AR242" s="178"/>
      <c r="AS242" s="178"/>
      <c r="AT242" s="178"/>
      <c r="AU242" s="178"/>
      <c r="AV242" s="178"/>
      <c r="AW242" s="178"/>
      <c r="AX242" s="178"/>
      <c r="AY242" s="178"/>
      <c r="AZ242" s="178"/>
      <c r="BA242" s="178"/>
      <c r="BB242" s="178"/>
      <c r="BC242" s="178"/>
      <c r="BD242" s="178"/>
      <c r="BE242" s="178"/>
      <c r="BF242" s="178"/>
      <c r="BG242" s="178"/>
      <c r="BH242" s="178"/>
      <c r="BI242" s="178"/>
      <c r="BJ242" s="178"/>
      <c r="BK242" s="178"/>
      <c r="BL242" s="178"/>
      <c r="BM242" s="178"/>
      <c r="BN242" s="178"/>
      <c r="BO242" s="178"/>
      <c r="BP242" s="178"/>
      <c r="BQ242" s="178"/>
      <c r="BR242" s="178"/>
      <c r="BS242" s="178"/>
      <c r="BT242" s="178"/>
      <c r="BU242" s="178"/>
      <c r="BV242" s="178"/>
      <c r="BW242" s="178"/>
      <c r="BX242" s="178"/>
      <c r="BY242" s="178"/>
      <c r="BZ242" s="178"/>
      <c r="CA242" s="178"/>
    </row>
    <row r="243" spans="1:79" x14ac:dyDescent="0.25">
      <c r="A243" s="267"/>
      <c r="B243" s="221"/>
      <c r="C243" s="178"/>
      <c r="D243" s="178"/>
      <c r="E243" s="196"/>
      <c r="F243" s="196"/>
      <c r="G243" s="196"/>
      <c r="H243" s="195"/>
      <c r="I243" s="196"/>
      <c r="J243" s="196"/>
      <c r="K243" s="196"/>
      <c r="L243" s="196"/>
      <c r="M243" s="196"/>
      <c r="N243" s="196"/>
      <c r="O243" s="195"/>
      <c r="P243" s="196"/>
      <c r="Q243" s="196"/>
      <c r="R243" s="196"/>
      <c r="S243" s="196"/>
      <c r="T243" s="196"/>
      <c r="U243" s="196"/>
      <c r="V243" s="195"/>
      <c r="W243" s="196"/>
      <c r="X243" s="196"/>
      <c r="Y243" s="196"/>
      <c r="Z243" s="196"/>
      <c r="AA243" s="196"/>
      <c r="AB243" s="196"/>
      <c r="AC243" s="195"/>
      <c r="AD243" s="196"/>
      <c r="AE243" s="196"/>
      <c r="AF243" s="196"/>
      <c r="AG243" s="196"/>
      <c r="AH243" s="196"/>
      <c r="AI243" s="196"/>
      <c r="AJ243" s="178"/>
      <c r="AK243" s="178"/>
      <c r="AL243" s="178"/>
      <c r="AM243" s="178"/>
      <c r="AN243" s="178"/>
      <c r="AO243" s="178"/>
      <c r="AP243" s="178"/>
      <c r="AQ243" s="178"/>
      <c r="AR243" s="178"/>
      <c r="AS243" s="178"/>
      <c r="AT243" s="178"/>
      <c r="AU243" s="178"/>
      <c r="AV243" s="178"/>
      <c r="AW243" s="178"/>
      <c r="AX243" s="178"/>
      <c r="AY243" s="178"/>
      <c r="AZ243" s="178"/>
      <c r="BA243" s="178"/>
      <c r="BB243" s="178"/>
      <c r="BC243" s="178"/>
      <c r="BD243" s="178"/>
      <c r="BE243" s="178"/>
      <c r="BF243" s="178"/>
      <c r="BG243" s="178"/>
      <c r="BH243" s="178"/>
      <c r="BI243" s="178"/>
      <c r="BJ243" s="178"/>
      <c r="BK243" s="178"/>
      <c r="BL243" s="178"/>
      <c r="BM243" s="178"/>
      <c r="BN243" s="178"/>
      <c r="BO243" s="178"/>
      <c r="BP243" s="178"/>
      <c r="BQ243" s="178"/>
      <c r="BR243" s="178"/>
      <c r="BS243" s="178"/>
      <c r="BT243" s="178"/>
      <c r="BU243" s="178"/>
      <c r="BV243" s="178"/>
      <c r="BW243" s="178"/>
      <c r="BX243" s="178"/>
      <c r="BY243" s="178"/>
      <c r="BZ243" s="178"/>
      <c r="CA243" s="178"/>
    </row>
    <row r="244" spans="1:79" x14ac:dyDescent="0.25">
      <c r="A244" s="267"/>
      <c r="B244" s="221"/>
      <c r="C244" s="178"/>
      <c r="D244" s="178"/>
      <c r="E244" s="196"/>
      <c r="F244" s="196"/>
      <c r="G244" s="196"/>
      <c r="H244" s="195"/>
      <c r="I244" s="196"/>
      <c r="J244" s="196"/>
      <c r="K244" s="196"/>
      <c r="L244" s="196"/>
      <c r="M244" s="196"/>
      <c r="N244" s="196"/>
      <c r="O244" s="195"/>
      <c r="P244" s="196"/>
      <c r="Q244" s="196"/>
      <c r="R244" s="196"/>
      <c r="S244" s="196"/>
      <c r="T244" s="196"/>
      <c r="U244" s="196"/>
      <c r="V244" s="195"/>
      <c r="W244" s="196"/>
      <c r="X244" s="196"/>
      <c r="Y244" s="196"/>
      <c r="Z244" s="196"/>
      <c r="AA244" s="196"/>
      <c r="AB244" s="196"/>
      <c r="AC244" s="195"/>
      <c r="AD244" s="196"/>
      <c r="AE244" s="196"/>
      <c r="AF244" s="196"/>
      <c r="AG244" s="196"/>
      <c r="AH244" s="196"/>
      <c r="AI244" s="196"/>
      <c r="AJ244" s="178"/>
      <c r="AK244" s="178"/>
      <c r="AL244" s="178"/>
      <c r="AM244" s="178"/>
      <c r="AN244" s="178"/>
      <c r="AO244" s="178"/>
      <c r="AP244" s="178"/>
      <c r="AQ244" s="178"/>
      <c r="AR244" s="178"/>
      <c r="AS244" s="178"/>
      <c r="AT244" s="178"/>
      <c r="AU244" s="178"/>
      <c r="AV244" s="178"/>
      <c r="AW244" s="178"/>
      <c r="AX244" s="178"/>
      <c r="AY244" s="178"/>
      <c r="AZ244" s="178"/>
      <c r="BA244" s="178"/>
      <c r="BB244" s="178"/>
      <c r="BC244" s="178"/>
      <c r="BD244" s="178"/>
      <c r="BE244" s="178"/>
      <c r="BF244" s="178"/>
      <c r="BG244" s="178"/>
      <c r="BH244" s="178"/>
      <c r="BI244" s="178"/>
      <c r="BJ244" s="178"/>
      <c r="BK244" s="178"/>
      <c r="BL244" s="178"/>
      <c r="BM244" s="178"/>
      <c r="BN244" s="178"/>
      <c r="BO244" s="178"/>
      <c r="BP244" s="178"/>
      <c r="BQ244" s="178"/>
      <c r="BR244" s="178"/>
      <c r="BS244" s="178"/>
      <c r="BT244" s="178"/>
      <c r="BU244" s="178"/>
      <c r="BV244" s="178"/>
      <c r="BW244" s="178"/>
      <c r="BX244" s="178"/>
      <c r="BY244" s="178"/>
      <c r="BZ244" s="178"/>
      <c r="CA244" s="178"/>
    </row>
    <row r="245" spans="1:79" x14ac:dyDescent="0.25">
      <c r="A245" s="267"/>
      <c r="B245" s="221"/>
      <c r="C245" s="178"/>
      <c r="D245" s="178"/>
      <c r="E245" s="196"/>
      <c r="F245" s="196"/>
      <c r="G245" s="196"/>
      <c r="H245" s="195"/>
      <c r="I245" s="196"/>
      <c r="J245" s="196"/>
      <c r="K245" s="196"/>
      <c r="L245" s="196"/>
      <c r="M245" s="196"/>
      <c r="N245" s="196"/>
      <c r="O245" s="195"/>
      <c r="P245" s="196"/>
      <c r="Q245" s="196"/>
      <c r="R245" s="196"/>
      <c r="S245" s="196"/>
      <c r="T245" s="196"/>
      <c r="U245" s="196"/>
      <c r="V245" s="195"/>
      <c r="W245" s="196"/>
      <c r="X245" s="196"/>
      <c r="Y245" s="196"/>
      <c r="Z245" s="196"/>
      <c r="AA245" s="196"/>
      <c r="AB245" s="196"/>
      <c r="AC245" s="195"/>
      <c r="AD245" s="196"/>
      <c r="AE245" s="196"/>
      <c r="AF245" s="196"/>
      <c r="AG245" s="196"/>
      <c r="AH245" s="196"/>
      <c r="AI245" s="196"/>
      <c r="AJ245" s="178"/>
      <c r="AK245" s="178"/>
      <c r="AL245" s="178"/>
      <c r="AM245" s="178"/>
      <c r="AN245" s="178"/>
      <c r="AO245" s="178"/>
      <c r="AP245" s="178"/>
      <c r="AQ245" s="178"/>
      <c r="AR245" s="178"/>
      <c r="AS245" s="178"/>
      <c r="AT245" s="178"/>
      <c r="AU245" s="178"/>
      <c r="AV245" s="178"/>
      <c r="AW245" s="178"/>
      <c r="AX245" s="178"/>
      <c r="AY245" s="178"/>
      <c r="AZ245" s="178"/>
      <c r="BA245" s="178"/>
      <c r="BB245" s="178"/>
      <c r="BC245" s="178"/>
      <c r="BD245" s="178"/>
      <c r="BE245" s="178"/>
      <c r="BF245" s="178"/>
      <c r="BG245" s="178"/>
      <c r="BH245" s="178"/>
      <c r="BI245" s="178"/>
      <c r="BJ245" s="178"/>
      <c r="BK245" s="178"/>
      <c r="BL245" s="178"/>
      <c r="BM245" s="178"/>
      <c r="BN245" s="178"/>
      <c r="BO245" s="178"/>
      <c r="BP245" s="178"/>
      <c r="BQ245" s="178"/>
      <c r="BR245" s="178"/>
      <c r="BS245" s="178"/>
      <c r="BT245" s="178"/>
      <c r="BU245" s="178"/>
      <c r="BV245" s="178"/>
      <c r="BW245" s="178"/>
      <c r="BX245" s="178"/>
      <c r="BY245" s="178"/>
      <c r="BZ245" s="178"/>
      <c r="CA245" s="178"/>
    </row>
    <row r="246" spans="1:79" x14ac:dyDescent="0.25">
      <c r="A246" s="267"/>
      <c r="B246" s="221"/>
      <c r="C246" s="178"/>
      <c r="D246" s="178"/>
      <c r="E246" s="196"/>
      <c r="F246" s="196"/>
      <c r="G246" s="196"/>
      <c r="H246" s="195"/>
      <c r="I246" s="196"/>
      <c r="J246" s="196"/>
      <c r="K246" s="196"/>
      <c r="L246" s="196"/>
      <c r="M246" s="196"/>
      <c r="N246" s="196"/>
      <c r="O246" s="195"/>
      <c r="P246" s="196"/>
      <c r="Q246" s="196"/>
      <c r="R246" s="196"/>
      <c r="S246" s="196"/>
      <c r="T246" s="196"/>
      <c r="U246" s="196"/>
      <c r="V246" s="195"/>
      <c r="W246" s="196"/>
      <c r="X246" s="196"/>
      <c r="Y246" s="196"/>
      <c r="Z246" s="196"/>
      <c r="AA246" s="196"/>
      <c r="AB246" s="196"/>
      <c r="AC246" s="195"/>
      <c r="AD246" s="196"/>
      <c r="AE246" s="196"/>
      <c r="AF246" s="196"/>
      <c r="AG246" s="196"/>
      <c r="AH246" s="196"/>
      <c r="AI246" s="196"/>
      <c r="AJ246" s="178"/>
      <c r="AK246" s="178"/>
      <c r="AL246" s="178"/>
      <c r="AM246" s="178"/>
      <c r="AN246" s="178"/>
      <c r="AO246" s="178"/>
      <c r="AP246" s="178"/>
      <c r="AQ246" s="178"/>
      <c r="AR246" s="178"/>
      <c r="AS246" s="178"/>
      <c r="AT246" s="178"/>
      <c r="AU246" s="178"/>
      <c r="AV246" s="178"/>
      <c r="AW246" s="178"/>
      <c r="AX246" s="178"/>
      <c r="AY246" s="178"/>
      <c r="AZ246" s="178"/>
      <c r="BA246" s="178"/>
      <c r="BB246" s="178"/>
      <c r="BC246" s="178"/>
      <c r="BD246" s="178"/>
      <c r="BE246" s="178"/>
      <c r="BF246" s="178"/>
      <c r="BG246" s="178"/>
      <c r="BH246" s="178"/>
      <c r="BI246" s="178"/>
      <c r="BJ246" s="178"/>
      <c r="BK246" s="178"/>
      <c r="BL246" s="178"/>
      <c r="BM246" s="178"/>
      <c r="BN246" s="178"/>
      <c r="BO246" s="178"/>
      <c r="BP246" s="178"/>
      <c r="BQ246" s="178"/>
      <c r="BR246" s="178"/>
      <c r="BS246" s="178"/>
      <c r="BT246" s="178"/>
      <c r="BU246" s="178"/>
      <c r="BV246" s="178"/>
      <c r="BW246" s="178"/>
      <c r="BX246" s="178"/>
      <c r="BY246" s="178"/>
      <c r="BZ246" s="178"/>
      <c r="CA246" s="178"/>
    </row>
    <row r="247" spans="1:79" x14ac:dyDescent="0.25">
      <c r="A247" s="267"/>
      <c r="B247" s="221"/>
      <c r="C247" s="178"/>
      <c r="D247" s="178"/>
      <c r="E247" s="196"/>
      <c r="F247" s="196"/>
      <c r="G247" s="196"/>
      <c r="H247" s="195"/>
      <c r="I247" s="196"/>
      <c r="J247" s="196"/>
      <c r="K247" s="196"/>
      <c r="L247" s="196"/>
      <c r="M247" s="196"/>
      <c r="N247" s="196"/>
      <c r="O247" s="195"/>
      <c r="P247" s="196"/>
      <c r="Q247" s="196"/>
      <c r="R247" s="196"/>
      <c r="S247" s="196"/>
      <c r="T247" s="196"/>
      <c r="U247" s="196"/>
      <c r="V247" s="195"/>
      <c r="W247" s="196"/>
      <c r="X247" s="196"/>
      <c r="Y247" s="196"/>
      <c r="Z247" s="196"/>
      <c r="AA247" s="196"/>
      <c r="AB247" s="196"/>
      <c r="AC247" s="195"/>
      <c r="AD247" s="196"/>
      <c r="AE247" s="196"/>
      <c r="AF247" s="196"/>
      <c r="AG247" s="196"/>
      <c r="AH247" s="196"/>
      <c r="AI247" s="196"/>
      <c r="AJ247" s="178"/>
      <c r="AK247" s="178"/>
      <c r="AL247" s="178"/>
      <c r="AM247" s="178"/>
      <c r="AN247" s="178"/>
      <c r="AO247" s="178"/>
      <c r="AP247" s="178"/>
      <c r="AQ247" s="178"/>
      <c r="AR247" s="178"/>
      <c r="AS247" s="178"/>
      <c r="AT247" s="178"/>
      <c r="AU247" s="178"/>
      <c r="AV247" s="178"/>
      <c r="AW247" s="178"/>
      <c r="AX247" s="178"/>
      <c r="AY247" s="178"/>
      <c r="AZ247" s="178"/>
      <c r="BA247" s="178"/>
      <c r="BB247" s="178"/>
      <c r="BC247" s="178"/>
      <c r="BD247" s="178"/>
      <c r="BE247" s="178"/>
      <c r="BF247" s="178"/>
      <c r="BG247" s="178"/>
      <c r="BH247" s="178"/>
      <c r="BI247" s="178"/>
      <c r="BJ247" s="178"/>
      <c r="BK247" s="178"/>
      <c r="BL247" s="178"/>
      <c r="BM247" s="178"/>
      <c r="BN247" s="178"/>
      <c r="BO247" s="178"/>
      <c r="BP247" s="178"/>
      <c r="BQ247" s="178"/>
      <c r="BR247" s="178"/>
      <c r="BS247" s="178"/>
      <c r="BT247" s="178"/>
      <c r="BU247" s="178"/>
      <c r="BV247" s="178"/>
      <c r="BW247" s="178"/>
      <c r="BX247" s="178"/>
      <c r="BY247" s="178"/>
      <c r="BZ247" s="178"/>
      <c r="CA247" s="178"/>
    </row>
    <row r="248" spans="1:79" x14ac:dyDescent="0.25">
      <c r="A248" s="267"/>
      <c r="B248" s="221"/>
      <c r="C248" s="178"/>
      <c r="D248" s="178"/>
      <c r="E248" s="196"/>
      <c r="F248" s="196"/>
      <c r="G248" s="196"/>
      <c r="H248" s="195"/>
      <c r="I248" s="196"/>
      <c r="J248" s="196"/>
      <c r="K248" s="196"/>
      <c r="L248" s="196"/>
      <c r="M248" s="196"/>
      <c r="N248" s="196"/>
      <c r="O248" s="195"/>
      <c r="P248" s="196"/>
      <c r="Q248" s="196"/>
      <c r="R248" s="196"/>
      <c r="S248" s="196"/>
      <c r="T248" s="196"/>
      <c r="U248" s="196"/>
      <c r="V248" s="195"/>
      <c r="W248" s="196"/>
      <c r="X248" s="196"/>
      <c r="Y248" s="196"/>
      <c r="Z248" s="196"/>
      <c r="AA248" s="196"/>
      <c r="AB248" s="196"/>
      <c r="AC248" s="195"/>
      <c r="AD248" s="196"/>
      <c r="AE248" s="196"/>
      <c r="AF248" s="196"/>
      <c r="AG248" s="196"/>
      <c r="AH248" s="196"/>
      <c r="AI248" s="196"/>
      <c r="AJ248" s="178"/>
      <c r="AK248" s="178"/>
      <c r="AL248" s="178"/>
      <c r="AM248" s="178"/>
      <c r="AN248" s="178"/>
      <c r="AO248" s="178"/>
      <c r="AP248" s="178"/>
      <c r="AQ248" s="178"/>
      <c r="AR248" s="178"/>
      <c r="AS248" s="178"/>
      <c r="AT248" s="178"/>
      <c r="AU248" s="178"/>
      <c r="AV248" s="178"/>
      <c r="AW248" s="178"/>
      <c r="AX248" s="178"/>
      <c r="AY248" s="178"/>
      <c r="AZ248" s="178"/>
      <c r="BA248" s="178"/>
      <c r="BB248" s="178"/>
      <c r="BC248" s="178"/>
      <c r="BD248" s="178"/>
      <c r="BE248" s="178"/>
      <c r="BF248" s="178"/>
      <c r="BG248" s="178"/>
      <c r="BH248" s="178"/>
      <c r="BI248" s="178"/>
      <c r="BJ248" s="178"/>
      <c r="BK248" s="178"/>
      <c r="BL248" s="178"/>
      <c r="BM248" s="178"/>
      <c r="BN248" s="178"/>
      <c r="BO248" s="178"/>
      <c r="BP248" s="178"/>
      <c r="BQ248" s="178"/>
      <c r="BR248" s="178"/>
      <c r="BS248" s="178"/>
      <c r="BT248" s="178"/>
      <c r="BU248" s="178"/>
      <c r="BV248" s="178"/>
      <c r="BW248" s="178"/>
      <c r="BX248" s="178"/>
      <c r="BY248" s="178"/>
      <c r="BZ248" s="178"/>
      <c r="CA248" s="178"/>
    </row>
    <row r="249" spans="1:79" x14ac:dyDescent="0.25">
      <c r="A249" s="267"/>
      <c r="B249" s="221"/>
      <c r="C249" s="178"/>
      <c r="D249" s="178"/>
      <c r="E249" s="196"/>
      <c r="F249" s="196"/>
      <c r="G249" s="196"/>
      <c r="H249" s="195"/>
      <c r="I249" s="196"/>
      <c r="J249" s="196"/>
      <c r="K249" s="196"/>
      <c r="L249" s="196"/>
      <c r="M249" s="196"/>
      <c r="N249" s="196"/>
      <c r="O249" s="195"/>
      <c r="P249" s="196"/>
      <c r="Q249" s="196"/>
      <c r="R249" s="196"/>
      <c r="S249" s="196"/>
      <c r="T249" s="196"/>
      <c r="U249" s="196"/>
      <c r="V249" s="195"/>
      <c r="W249" s="196"/>
      <c r="X249" s="196"/>
      <c r="Y249" s="196"/>
      <c r="Z249" s="196"/>
      <c r="AA249" s="196"/>
      <c r="AB249" s="196"/>
      <c r="AC249" s="195"/>
      <c r="AD249" s="196"/>
      <c r="AE249" s="196"/>
      <c r="AF249" s="196"/>
      <c r="AG249" s="196"/>
      <c r="AH249" s="196"/>
      <c r="AI249" s="196"/>
      <c r="AJ249" s="178"/>
      <c r="AK249" s="178"/>
      <c r="AL249" s="178"/>
      <c r="AM249" s="178"/>
      <c r="AN249" s="178"/>
      <c r="AO249" s="178"/>
      <c r="AP249" s="178"/>
      <c r="AQ249" s="178"/>
      <c r="AR249" s="178"/>
      <c r="AS249" s="178"/>
      <c r="AT249" s="178"/>
      <c r="AU249" s="178"/>
      <c r="AV249" s="178"/>
      <c r="AW249" s="178"/>
      <c r="AX249" s="178"/>
      <c r="AY249" s="178"/>
      <c r="AZ249" s="178"/>
      <c r="BA249" s="178"/>
      <c r="BB249" s="178"/>
      <c r="BC249" s="178"/>
      <c r="BD249" s="178"/>
      <c r="BE249" s="178"/>
      <c r="BF249" s="178"/>
      <c r="BG249" s="178"/>
      <c r="BH249" s="178"/>
      <c r="BI249" s="178"/>
      <c r="BJ249" s="178"/>
      <c r="BK249" s="178"/>
      <c r="BL249" s="178"/>
      <c r="BM249" s="178"/>
      <c r="BN249" s="178"/>
      <c r="BO249" s="178"/>
      <c r="BP249" s="178"/>
      <c r="BQ249" s="178"/>
      <c r="BR249" s="178"/>
      <c r="BS249" s="178"/>
      <c r="BT249" s="178"/>
      <c r="BU249" s="178"/>
      <c r="BV249" s="178"/>
      <c r="BW249" s="178"/>
      <c r="BX249" s="178"/>
      <c r="BY249" s="178"/>
      <c r="BZ249" s="178"/>
      <c r="CA249" s="178"/>
    </row>
    <row r="250" spans="1:79" x14ac:dyDescent="0.25">
      <c r="A250" s="267"/>
      <c r="B250" s="221"/>
      <c r="C250" s="178"/>
      <c r="D250" s="178"/>
      <c r="E250" s="196"/>
      <c r="F250" s="196"/>
      <c r="G250" s="196"/>
      <c r="H250" s="195"/>
      <c r="I250" s="196"/>
      <c r="J250" s="196"/>
      <c r="K250" s="196"/>
      <c r="L250" s="196"/>
      <c r="M250" s="196"/>
      <c r="N250" s="196"/>
      <c r="O250" s="195"/>
      <c r="P250" s="196"/>
      <c r="Q250" s="196"/>
      <c r="R250" s="196"/>
      <c r="S250" s="196"/>
      <c r="T250" s="196"/>
      <c r="U250" s="196"/>
      <c r="V250" s="195"/>
      <c r="W250" s="196"/>
      <c r="X250" s="196"/>
      <c r="Y250" s="196"/>
      <c r="Z250" s="196"/>
      <c r="AA250" s="196"/>
      <c r="AB250" s="196"/>
      <c r="AC250" s="195"/>
      <c r="AD250" s="196"/>
      <c r="AE250" s="196"/>
      <c r="AF250" s="196"/>
      <c r="AG250" s="196"/>
      <c r="AH250" s="196"/>
      <c r="AI250" s="196"/>
      <c r="AJ250" s="178"/>
      <c r="AK250" s="178"/>
      <c r="AL250" s="178"/>
      <c r="AM250" s="178"/>
      <c r="AN250" s="178"/>
      <c r="AO250" s="178"/>
      <c r="AP250" s="178"/>
      <c r="AQ250" s="178"/>
      <c r="AR250" s="178"/>
      <c r="AS250" s="178"/>
      <c r="AT250" s="178"/>
      <c r="AU250" s="178"/>
      <c r="AV250" s="178"/>
      <c r="AW250" s="178"/>
      <c r="AX250" s="178"/>
      <c r="AY250" s="178"/>
      <c r="AZ250" s="178"/>
      <c r="BA250" s="178"/>
      <c r="BB250" s="178"/>
      <c r="BC250" s="178"/>
      <c r="BD250" s="178"/>
      <c r="BE250" s="178"/>
      <c r="BF250" s="178"/>
      <c r="BG250" s="178"/>
      <c r="BH250" s="178"/>
      <c r="BI250" s="178"/>
      <c r="BJ250" s="178"/>
      <c r="BK250" s="178"/>
      <c r="BL250" s="178"/>
      <c r="BM250" s="178"/>
      <c r="BN250" s="178"/>
      <c r="BO250" s="178"/>
      <c r="BP250" s="178"/>
      <c r="BQ250" s="178"/>
      <c r="BR250" s="178"/>
      <c r="BS250" s="178"/>
      <c r="BT250" s="178"/>
      <c r="BU250" s="178"/>
      <c r="BV250" s="178"/>
      <c r="BW250" s="178"/>
      <c r="BX250" s="178"/>
      <c r="BY250" s="178"/>
      <c r="BZ250" s="178"/>
      <c r="CA250" s="178"/>
    </row>
    <row r="251" spans="1:79" x14ac:dyDescent="0.25">
      <c r="A251" s="267"/>
      <c r="B251" s="221"/>
      <c r="C251" s="178"/>
      <c r="D251" s="178"/>
      <c r="E251" s="196"/>
      <c r="F251" s="196"/>
      <c r="G251" s="196"/>
      <c r="H251" s="195"/>
      <c r="I251" s="196"/>
      <c r="J251" s="196"/>
      <c r="K251" s="196"/>
      <c r="L251" s="196"/>
      <c r="M251" s="196"/>
      <c r="N251" s="196"/>
      <c r="O251" s="195"/>
      <c r="P251" s="196"/>
      <c r="Q251" s="196"/>
      <c r="R251" s="196"/>
      <c r="S251" s="196"/>
      <c r="T251" s="196"/>
      <c r="U251" s="196"/>
      <c r="V251" s="195"/>
      <c r="W251" s="196"/>
      <c r="X251" s="196"/>
      <c r="Y251" s="196"/>
      <c r="Z251" s="196"/>
      <c r="AA251" s="196"/>
      <c r="AB251" s="196"/>
      <c r="AC251" s="195"/>
      <c r="AD251" s="196"/>
      <c r="AE251" s="196"/>
      <c r="AF251" s="196"/>
      <c r="AG251" s="196"/>
      <c r="AH251" s="196"/>
      <c r="AI251" s="196"/>
      <c r="AJ251" s="178"/>
      <c r="AK251" s="178"/>
      <c r="AL251" s="178"/>
      <c r="AM251" s="178"/>
      <c r="AN251" s="178"/>
      <c r="AO251" s="178"/>
      <c r="AP251" s="178"/>
      <c r="AQ251" s="178"/>
      <c r="AR251" s="178"/>
      <c r="AS251" s="178"/>
      <c r="AT251" s="178"/>
      <c r="AU251" s="178"/>
      <c r="AV251" s="178"/>
      <c r="AW251" s="178"/>
      <c r="AX251" s="178"/>
      <c r="AY251" s="178"/>
      <c r="AZ251" s="178"/>
      <c r="BA251" s="178"/>
      <c r="BB251" s="178"/>
      <c r="BC251" s="178"/>
      <c r="BD251" s="178"/>
      <c r="BE251" s="178"/>
      <c r="BF251" s="178"/>
      <c r="BG251" s="178"/>
      <c r="BH251" s="178"/>
      <c r="BI251" s="178"/>
      <c r="BJ251" s="178"/>
      <c r="BK251" s="178"/>
      <c r="BL251" s="178"/>
      <c r="BM251" s="178"/>
      <c r="BN251" s="178"/>
      <c r="BO251" s="178"/>
      <c r="BP251" s="178"/>
      <c r="BQ251" s="178"/>
      <c r="BR251" s="178"/>
      <c r="BS251" s="178"/>
      <c r="BT251" s="178"/>
      <c r="BU251" s="178"/>
      <c r="BV251" s="178"/>
      <c r="BW251" s="178"/>
      <c r="BX251" s="178"/>
      <c r="BY251" s="178"/>
      <c r="BZ251" s="178"/>
      <c r="CA251" s="178"/>
    </row>
    <row r="252" spans="1:79" x14ac:dyDescent="0.25">
      <c r="A252" s="267"/>
      <c r="B252" s="221"/>
      <c r="C252" s="178"/>
      <c r="D252" s="178"/>
      <c r="E252" s="196"/>
      <c r="F252" s="196"/>
      <c r="G252" s="196"/>
      <c r="H252" s="195"/>
      <c r="I252" s="196"/>
      <c r="J252" s="196"/>
      <c r="K252" s="196"/>
      <c r="L252" s="196"/>
      <c r="M252" s="196"/>
      <c r="N252" s="196"/>
      <c r="O252" s="195"/>
      <c r="P252" s="196"/>
      <c r="Q252" s="196"/>
      <c r="R252" s="196"/>
      <c r="S252" s="196"/>
      <c r="T252" s="196"/>
      <c r="U252" s="196"/>
      <c r="V252" s="195"/>
      <c r="W252" s="196"/>
      <c r="X252" s="196"/>
      <c r="Y252" s="196"/>
      <c r="Z252" s="196"/>
      <c r="AA252" s="196"/>
      <c r="AB252" s="196"/>
      <c r="AC252" s="195"/>
      <c r="AD252" s="196"/>
      <c r="AE252" s="196"/>
      <c r="AF252" s="196"/>
      <c r="AG252" s="196"/>
      <c r="AH252" s="196"/>
      <c r="AI252" s="196"/>
      <c r="AJ252" s="178"/>
      <c r="AK252" s="178"/>
      <c r="AL252" s="178"/>
      <c r="AM252" s="178"/>
      <c r="AN252" s="178"/>
      <c r="AO252" s="178"/>
      <c r="AP252" s="178"/>
      <c r="AQ252" s="178"/>
      <c r="AR252" s="178"/>
      <c r="AS252" s="178"/>
      <c r="AT252" s="178"/>
      <c r="AU252" s="178"/>
      <c r="AV252" s="178"/>
      <c r="AW252" s="178"/>
      <c r="AX252" s="178"/>
      <c r="AY252" s="178"/>
      <c r="AZ252" s="178"/>
      <c r="BA252" s="178"/>
      <c r="BB252" s="178"/>
      <c r="BC252" s="178"/>
      <c r="BD252" s="178"/>
      <c r="BE252" s="178"/>
      <c r="BF252" s="178"/>
      <c r="BG252" s="178"/>
      <c r="BH252" s="178"/>
      <c r="BI252" s="178"/>
      <c r="BJ252" s="178"/>
      <c r="BK252" s="178"/>
      <c r="BL252" s="178"/>
      <c r="BM252" s="178"/>
      <c r="BN252" s="178"/>
      <c r="BO252" s="178"/>
      <c r="BP252" s="178"/>
      <c r="BQ252" s="178"/>
      <c r="BR252" s="178"/>
      <c r="BS252" s="178"/>
      <c r="BT252" s="178"/>
      <c r="BU252" s="178"/>
      <c r="BV252" s="178"/>
      <c r="BW252" s="178"/>
      <c r="BX252" s="178"/>
      <c r="BY252" s="178"/>
      <c r="BZ252" s="178"/>
      <c r="CA252" s="178"/>
    </row>
    <row r="253" spans="1:79" x14ac:dyDescent="0.25">
      <c r="A253" s="267"/>
      <c r="B253" s="221"/>
      <c r="C253" s="178"/>
      <c r="D253" s="178"/>
      <c r="E253" s="196"/>
      <c r="F253" s="196"/>
      <c r="G253" s="196"/>
      <c r="H253" s="195"/>
      <c r="I253" s="196"/>
      <c r="J253" s="196"/>
      <c r="K253" s="196"/>
      <c r="L253" s="196"/>
      <c r="M253" s="196"/>
      <c r="N253" s="196"/>
      <c r="O253" s="195"/>
      <c r="P253" s="196"/>
      <c r="Q253" s="196"/>
      <c r="R253" s="196"/>
      <c r="S253" s="196"/>
      <c r="T253" s="196"/>
      <c r="U253" s="196"/>
      <c r="V253" s="195"/>
      <c r="W253" s="196"/>
      <c r="X253" s="196"/>
      <c r="Y253" s="196"/>
      <c r="Z253" s="196"/>
      <c r="AA253" s="196"/>
      <c r="AB253" s="196"/>
      <c r="AC253" s="195"/>
      <c r="AD253" s="196"/>
      <c r="AE253" s="196"/>
      <c r="AF253" s="196"/>
      <c r="AG253" s="196"/>
      <c r="AH253" s="196"/>
      <c r="AI253" s="196"/>
      <c r="AJ253" s="178"/>
      <c r="AK253" s="178"/>
      <c r="AL253" s="178"/>
      <c r="AM253" s="178"/>
      <c r="AN253" s="178"/>
      <c r="AO253" s="178"/>
      <c r="AP253" s="178"/>
      <c r="AQ253" s="178"/>
      <c r="AR253" s="178"/>
      <c r="AS253" s="178"/>
      <c r="AT253" s="178"/>
      <c r="AU253" s="178"/>
      <c r="AV253" s="178"/>
      <c r="AW253" s="178"/>
      <c r="AX253" s="178"/>
      <c r="AY253" s="178"/>
      <c r="AZ253" s="178"/>
      <c r="BA253" s="178"/>
      <c r="BB253" s="178"/>
      <c r="BC253" s="178"/>
      <c r="BD253" s="178"/>
      <c r="BE253" s="178"/>
      <c r="BF253" s="178"/>
      <c r="BG253" s="178"/>
      <c r="BH253" s="178"/>
      <c r="BI253" s="178"/>
      <c r="BJ253" s="178"/>
      <c r="BK253" s="178"/>
      <c r="BL253" s="178"/>
      <c r="BM253" s="178"/>
      <c r="BN253" s="178"/>
      <c r="BO253" s="178"/>
      <c r="BP253" s="178"/>
      <c r="BQ253" s="178"/>
      <c r="BR253" s="178"/>
      <c r="BS253" s="178"/>
      <c r="BT253" s="178"/>
      <c r="BU253" s="178"/>
      <c r="BV253" s="178"/>
      <c r="BW253" s="178"/>
      <c r="BX253" s="178"/>
      <c r="BY253" s="178"/>
      <c r="BZ253" s="178"/>
      <c r="CA253" s="178"/>
    </row>
    <row r="254" spans="1:79" x14ac:dyDescent="0.25">
      <c r="A254" s="267"/>
      <c r="B254" s="221"/>
      <c r="C254" s="178"/>
      <c r="D254" s="178"/>
      <c r="E254" s="196"/>
      <c r="F254" s="196"/>
      <c r="G254" s="196"/>
      <c r="H254" s="195"/>
      <c r="I254" s="196"/>
      <c r="J254" s="196"/>
      <c r="K254" s="196"/>
      <c r="L254" s="196"/>
      <c r="M254" s="196"/>
      <c r="N254" s="196"/>
      <c r="O254" s="195"/>
      <c r="P254" s="196"/>
      <c r="Q254" s="196"/>
      <c r="R254" s="196"/>
      <c r="S254" s="196"/>
      <c r="T254" s="196"/>
      <c r="U254" s="196"/>
      <c r="V254" s="195"/>
      <c r="W254" s="196"/>
      <c r="X254" s="196"/>
      <c r="Y254" s="196"/>
      <c r="Z254" s="196"/>
      <c r="AA254" s="196"/>
      <c r="AB254" s="196"/>
      <c r="AC254" s="195"/>
      <c r="AD254" s="196"/>
      <c r="AE254" s="196"/>
      <c r="AF254" s="196"/>
      <c r="AG254" s="196"/>
      <c r="AH254" s="196"/>
      <c r="AI254" s="196"/>
      <c r="AJ254" s="178"/>
      <c r="AK254" s="178"/>
      <c r="AL254" s="178"/>
      <c r="AM254" s="178"/>
      <c r="AN254" s="178"/>
      <c r="AO254" s="178"/>
      <c r="AP254" s="178"/>
      <c r="AQ254" s="178"/>
      <c r="AR254" s="178"/>
      <c r="AS254" s="178"/>
      <c r="AT254" s="178"/>
      <c r="AU254" s="178"/>
      <c r="AV254" s="178"/>
      <c r="AW254" s="178"/>
      <c r="AX254" s="178"/>
      <c r="AY254" s="178"/>
      <c r="AZ254" s="178"/>
      <c r="BA254" s="178"/>
      <c r="BB254" s="178"/>
      <c r="BC254" s="178"/>
      <c r="BD254" s="178"/>
      <c r="BE254" s="178"/>
      <c r="BF254" s="178"/>
      <c r="BG254" s="178"/>
      <c r="BH254" s="178"/>
      <c r="BI254" s="178"/>
      <c r="BJ254" s="178"/>
      <c r="BK254" s="178"/>
      <c r="BL254" s="178"/>
      <c r="BM254" s="178"/>
      <c r="BN254" s="178"/>
      <c r="BO254" s="178"/>
      <c r="BP254" s="178"/>
      <c r="BQ254" s="178"/>
      <c r="BR254" s="178"/>
      <c r="BS254" s="178"/>
      <c r="BT254" s="178"/>
      <c r="BU254" s="178"/>
      <c r="BV254" s="178"/>
      <c r="BW254" s="178"/>
      <c r="BX254" s="178"/>
      <c r="BY254" s="178"/>
      <c r="BZ254" s="178"/>
      <c r="CA254" s="178"/>
    </row>
    <row r="255" spans="1:79" x14ac:dyDescent="0.25">
      <c r="A255" s="267"/>
      <c r="B255" s="221"/>
      <c r="C255" s="178"/>
      <c r="D255" s="178"/>
      <c r="E255" s="196"/>
      <c r="F255" s="196"/>
      <c r="G255" s="196"/>
      <c r="H255" s="195"/>
      <c r="I255" s="196"/>
      <c r="J255" s="196"/>
      <c r="K255" s="196"/>
      <c r="L255" s="196"/>
      <c r="M255" s="196"/>
      <c r="N255" s="196"/>
      <c r="O255" s="195"/>
      <c r="P255" s="196"/>
      <c r="Q255" s="196"/>
      <c r="R255" s="196"/>
      <c r="S255" s="196"/>
      <c r="T255" s="196"/>
      <c r="U255" s="196"/>
      <c r="V255" s="195"/>
      <c r="W255" s="196"/>
      <c r="X255" s="196"/>
      <c r="Y255" s="196"/>
      <c r="Z255" s="196"/>
      <c r="AA255" s="196"/>
      <c r="AB255" s="196"/>
      <c r="AC255" s="195"/>
      <c r="AD255" s="196"/>
      <c r="AE255" s="196"/>
      <c r="AF255" s="196"/>
      <c r="AG255" s="196"/>
      <c r="AH255" s="196"/>
      <c r="AI255" s="196"/>
      <c r="AJ255" s="178"/>
      <c r="AK255" s="178"/>
      <c r="AL255" s="178"/>
      <c r="AM255" s="178"/>
      <c r="AN255" s="178"/>
      <c r="AO255" s="178"/>
      <c r="AP255" s="178"/>
      <c r="AQ255" s="178"/>
      <c r="AR255" s="178"/>
      <c r="AS255" s="178"/>
      <c r="AT255" s="178"/>
      <c r="AU255" s="178"/>
      <c r="AV255" s="178"/>
      <c r="AW255" s="178"/>
      <c r="AX255" s="178"/>
      <c r="AY255" s="178"/>
      <c r="AZ255" s="178"/>
      <c r="BA255" s="178"/>
      <c r="BB255" s="178"/>
      <c r="BC255" s="178"/>
      <c r="BD255" s="178"/>
      <c r="BE255" s="178"/>
      <c r="BF255" s="178"/>
      <c r="BG255" s="178"/>
      <c r="BH255" s="178"/>
      <c r="BI255" s="178"/>
      <c r="BJ255" s="178"/>
      <c r="BK255" s="178"/>
      <c r="BL255" s="178"/>
      <c r="BM255" s="178"/>
      <c r="BN255" s="178"/>
      <c r="BO255" s="178"/>
      <c r="BP255" s="178"/>
      <c r="BQ255" s="178"/>
      <c r="BR255" s="178"/>
      <c r="BS255" s="178"/>
      <c r="BT255" s="178"/>
      <c r="BU255" s="178"/>
      <c r="BV255" s="178"/>
      <c r="BW255" s="178"/>
      <c r="BX255" s="178"/>
      <c r="BY255" s="178"/>
      <c r="BZ255" s="178"/>
      <c r="CA255" s="178"/>
    </row>
    <row r="256" spans="1:79" x14ac:dyDescent="0.25">
      <c r="A256" s="267"/>
      <c r="B256" s="221"/>
      <c r="C256" s="178"/>
      <c r="D256" s="178"/>
      <c r="E256" s="196"/>
      <c r="F256" s="196"/>
      <c r="G256" s="196"/>
      <c r="H256" s="195"/>
      <c r="I256" s="196"/>
      <c r="J256" s="196"/>
      <c r="K256" s="196"/>
      <c r="L256" s="196"/>
      <c r="M256" s="196"/>
      <c r="N256" s="196"/>
      <c r="O256" s="195"/>
      <c r="P256" s="196"/>
      <c r="Q256" s="196"/>
      <c r="R256" s="196"/>
      <c r="S256" s="196"/>
      <c r="T256" s="196"/>
      <c r="U256" s="196"/>
      <c r="V256" s="195"/>
      <c r="W256" s="196"/>
      <c r="X256" s="196"/>
      <c r="Y256" s="196"/>
      <c r="Z256" s="196"/>
      <c r="AA256" s="196"/>
      <c r="AB256" s="196"/>
      <c r="AC256" s="195"/>
      <c r="AD256" s="196"/>
      <c r="AE256" s="196"/>
      <c r="AF256" s="196"/>
      <c r="AG256" s="196"/>
      <c r="AH256" s="196"/>
      <c r="AI256" s="196"/>
      <c r="AJ256" s="178"/>
      <c r="AK256" s="178"/>
      <c r="AL256" s="178"/>
      <c r="AM256" s="178"/>
      <c r="AN256" s="178"/>
      <c r="AO256" s="178"/>
      <c r="AP256" s="178"/>
      <c r="AQ256" s="178"/>
      <c r="AR256" s="178"/>
      <c r="AS256" s="178"/>
      <c r="AT256" s="178"/>
      <c r="AU256" s="178"/>
      <c r="AV256" s="178"/>
      <c r="AW256" s="178"/>
      <c r="AX256" s="178"/>
      <c r="AY256" s="178"/>
      <c r="AZ256" s="178"/>
      <c r="BA256" s="178"/>
      <c r="BB256" s="178"/>
      <c r="BC256" s="178"/>
      <c r="BD256" s="178"/>
      <c r="BE256" s="178"/>
      <c r="BF256" s="178"/>
      <c r="BG256" s="178"/>
      <c r="BH256" s="178"/>
      <c r="BI256" s="178"/>
      <c r="BJ256" s="178"/>
      <c r="BK256" s="178"/>
      <c r="BL256" s="178"/>
      <c r="BM256" s="178"/>
      <c r="BN256" s="178"/>
      <c r="BO256" s="178"/>
      <c r="BP256" s="178"/>
      <c r="BQ256" s="178"/>
      <c r="BR256" s="178"/>
      <c r="BS256" s="178"/>
      <c r="BT256" s="178"/>
      <c r="BU256" s="178"/>
      <c r="BV256" s="178"/>
      <c r="BW256" s="178"/>
      <c r="BX256" s="178"/>
      <c r="BY256" s="178"/>
      <c r="BZ256" s="178"/>
      <c r="CA256" s="178"/>
    </row>
    <row r="257" spans="1:79" x14ac:dyDescent="0.25">
      <c r="A257" s="267"/>
      <c r="B257" s="221"/>
      <c r="C257" s="178"/>
      <c r="D257" s="178"/>
      <c r="E257" s="196"/>
      <c r="F257" s="196"/>
      <c r="G257" s="196"/>
      <c r="H257" s="195"/>
      <c r="I257" s="196"/>
      <c r="J257" s="196"/>
      <c r="K257" s="196"/>
      <c r="L257" s="196"/>
      <c r="M257" s="196"/>
      <c r="N257" s="196"/>
      <c r="O257" s="195"/>
      <c r="P257" s="196"/>
      <c r="Q257" s="196"/>
      <c r="R257" s="196"/>
      <c r="S257" s="196"/>
      <c r="T257" s="196"/>
      <c r="U257" s="196"/>
      <c r="V257" s="195"/>
      <c r="W257" s="196"/>
      <c r="X257" s="196"/>
      <c r="Y257" s="196"/>
      <c r="Z257" s="196"/>
      <c r="AA257" s="196"/>
      <c r="AB257" s="196"/>
      <c r="AC257" s="195"/>
      <c r="AD257" s="196"/>
      <c r="AE257" s="196"/>
      <c r="AF257" s="196"/>
      <c r="AG257" s="196"/>
      <c r="AH257" s="196"/>
      <c r="AI257" s="196"/>
      <c r="AJ257" s="178"/>
      <c r="AK257" s="178"/>
      <c r="AL257" s="178"/>
      <c r="AM257" s="178"/>
      <c r="AN257" s="178"/>
      <c r="AO257" s="178"/>
      <c r="AP257" s="178"/>
      <c r="AQ257" s="178"/>
      <c r="AR257" s="178"/>
      <c r="AS257" s="178"/>
      <c r="AT257" s="178"/>
      <c r="AU257" s="178"/>
      <c r="AV257" s="178"/>
      <c r="AW257" s="178"/>
      <c r="AX257" s="178"/>
      <c r="AY257" s="178"/>
      <c r="AZ257" s="178"/>
      <c r="BA257" s="178"/>
      <c r="BB257" s="178"/>
      <c r="BC257" s="178"/>
      <c r="BD257" s="178"/>
      <c r="BE257" s="178"/>
      <c r="BF257" s="178"/>
      <c r="BG257" s="178"/>
      <c r="BH257" s="178"/>
      <c r="BI257" s="178"/>
      <c r="BJ257" s="178"/>
      <c r="BK257" s="178"/>
      <c r="BL257" s="178"/>
      <c r="BM257" s="178"/>
      <c r="BN257" s="178"/>
      <c r="BO257" s="178"/>
      <c r="BP257" s="178"/>
      <c r="BQ257" s="178"/>
      <c r="BR257" s="178"/>
      <c r="BS257" s="178"/>
      <c r="BT257" s="178"/>
      <c r="BU257" s="178"/>
      <c r="BV257" s="178"/>
      <c r="BW257" s="178"/>
      <c r="BX257" s="178"/>
      <c r="BY257" s="178"/>
      <c r="BZ257" s="178"/>
      <c r="CA257" s="178"/>
    </row>
    <row r="258" spans="1:79" x14ac:dyDescent="0.25">
      <c r="A258" s="267"/>
      <c r="B258" s="221"/>
      <c r="C258" s="178"/>
      <c r="D258" s="178"/>
      <c r="E258" s="196"/>
      <c r="F258" s="196"/>
      <c r="G258" s="196"/>
      <c r="H258" s="195"/>
      <c r="I258" s="196"/>
      <c r="J258" s="196"/>
      <c r="K258" s="196"/>
      <c r="L258" s="196"/>
      <c r="M258" s="196"/>
      <c r="N258" s="196"/>
      <c r="O258" s="195"/>
      <c r="P258" s="196"/>
      <c r="Q258" s="196"/>
      <c r="R258" s="196"/>
      <c r="S258" s="196"/>
      <c r="T258" s="196"/>
      <c r="U258" s="196"/>
      <c r="V258" s="195"/>
      <c r="W258" s="196"/>
      <c r="X258" s="196"/>
      <c r="Y258" s="196"/>
      <c r="Z258" s="196"/>
      <c r="AA258" s="196"/>
      <c r="AB258" s="196"/>
      <c r="AC258" s="195"/>
      <c r="AD258" s="196"/>
      <c r="AE258" s="196"/>
      <c r="AF258" s="196"/>
      <c r="AG258" s="196"/>
      <c r="AH258" s="196"/>
      <c r="AI258" s="196"/>
      <c r="AJ258" s="178"/>
      <c r="AK258" s="178"/>
      <c r="AL258" s="178"/>
      <c r="AM258" s="178"/>
      <c r="AN258" s="178"/>
      <c r="AO258" s="178"/>
      <c r="AP258" s="178"/>
      <c r="AQ258" s="178"/>
      <c r="AR258" s="178"/>
      <c r="AS258" s="178"/>
      <c r="AT258" s="178"/>
      <c r="AU258" s="178"/>
      <c r="AV258" s="178"/>
      <c r="AW258" s="178"/>
      <c r="AX258" s="178"/>
      <c r="AY258" s="178"/>
      <c r="AZ258" s="178"/>
      <c r="BA258" s="178"/>
      <c r="BB258" s="178"/>
      <c r="BC258" s="178"/>
      <c r="BD258" s="178"/>
      <c r="BE258" s="178"/>
      <c r="BF258" s="178"/>
      <c r="BG258" s="178"/>
      <c r="BH258" s="178"/>
      <c r="BI258" s="178"/>
      <c r="BJ258" s="178"/>
      <c r="BK258" s="178"/>
      <c r="BL258" s="178"/>
      <c r="BM258" s="178"/>
      <c r="BN258" s="178"/>
      <c r="BO258" s="178"/>
      <c r="BP258" s="178"/>
      <c r="BQ258" s="178"/>
      <c r="BR258" s="178"/>
      <c r="BS258" s="178"/>
      <c r="BT258" s="178"/>
      <c r="BU258" s="178"/>
      <c r="BV258" s="178"/>
      <c r="BW258" s="178"/>
      <c r="BX258" s="178"/>
      <c r="BY258" s="178"/>
      <c r="BZ258" s="178"/>
      <c r="CA258" s="178"/>
    </row>
    <row r="259" spans="1:79" x14ac:dyDescent="0.25">
      <c r="A259" s="267"/>
      <c r="B259" s="221"/>
      <c r="C259" s="178"/>
      <c r="D259" s="178"/>
      <c r="E259" s="196"/>
      <c r="F259" s="196"/>
      <c r="G259" s="196"/>
      <c r="H259" s="195"/>
      <c r="I259" s="196"/>
      <c r="J259" s="196"/>
      <c r="K259" s="196"/>
      <c r="L259" s="196"/>
      <c r="M259" s="196"/>
      <c r="N259" s="196"/>
      <c r="O259" s="195"/>
      <c r="P259" s="196"/>
      <c r="Q259" s="196"/>
      <c r="R259" s="196"/>
      <c r="S259" s="196"/>
      <c r="T259" s="196"/>
      <c r="U259" s="196"/>
      <c r="V259" s="195"/>
      <c r="W259" s="196"/>
      <c r="X259" s="196"/>
      <c r="Y259" s="196"/>
      <c r="Z259" s="196"/>
      <c r="AA259" s="196"/>
      <c r="AB259" s="196"/>
      <c r="AC259" s="195"/>
      <c r="AD259" s="196"/>
      <c r="AE259" s="196"/>
      <c r="AF259" s="196"/>
      <c r="AG259" s="196"/>
      <c r="AH259" s="196"/>
      <c r="AI259" s="196"/>
      <c r="AJ259" s="178"/>
      <c r="AK259" s="178"/>
      <c r="AL259" s="178"/>
      <c r="AM259" s="178"/>
      <c r="AN259" s="178"/>
      <c r="AO259" s="178"/>
      <c r="AP259" s="178"/>
      <c r="AQ259" s="178"/>
      <c r="AR259" s="178"/>
      <c r="AS259" s="178"/>
      <c r="AT259" s="178"/>
      <c r="AU259" s="178"/>
      <c r="AV259" s="178"/>
      <c r="AW259" s="178"/>
      <c r="AX259" s="178"/>
      <c r="AY259" s="178"/>
      <c r="AZ259" s="178"/>
      <c r="BA259" s="178"/>
      <c r="BB259" s="178"/>
      <c r="BC259" s="178"/>
      <c r="BD259" s="178"/>
      <c r="BE259" s="178"/>
      <c r="BF259" s="178"/>
      <c r="BG259" s="178"/>
      <c r="BH259" s="178"/>
      <c r="BI259" s="178"/>
      <c r="BJ259" s="178"/>
      <c r="BK259" s="178"/>
      <c r="BL259" s="178"/>
      <c r="BM259" s="178"/>
      <c r="BN259" s="178"/>
      <c r="BO259" s="178"/>
      <c r="BP259" s="178"/>
      <c r="BQ259" s="178"/>
      <c r="BR259" s="178"/>
      <c r="BS259" s="178"/>
      <c r="BT259" s="178"/>
      <c r="BU259" s="178"/>
      <c r="BV259" s="178"/>
      <c r="BW259" s="178"/>
      <c r="BX259" s="178"/>
      <c r="BY259" s="178"/>
      <c r="BZ259" s="178"/>
      <c r="CA259" s="178"/>
    </row>
    <row r="260" spans="1:79" x14ac:dyDescent="0.25">
      <c r="A260" s="267"/>
      <c r="B260" s="221"/>
      <c r="C260" s="178"/>
      <c r="D260" s="178"/>
      <c r="E260" s="196"/>
      <c r="F260" s="196"/>
      <c r="G260" s="196"/>
      <c r="H260" s="195"/>
      <c r="I260" s="196"/>
      <c r="J260" s="196"/>
      <c r="K260" s="196"/>
      <c r="L260" s="196"/>
      <c r="M260" s="196"/>
      <c r="N260" s="196"/>
      <c r="O260" s="195"/>
      <c r="P260" s="196"/>
      <c r="Q260" s="196"/>
      <c r="R260" s="196"/>
      <c r="S260" s="196"/>
      <c r="T260" s="196"/>
      <c r="U260" s="196"/>
      <c r="V260" s="195"/>
      <c r="W260" s="196"/>
      <c r="X260" s="196"/>
      <c r="Y260" s="196"/>
      <c r="Z260" s="196"/>
      <c r="AA260" s="196"/>
      <c r="AB260" s="196"/>
      <c r="AC260" s="195"/>
      <c r="AD260" s="196"/>
      <c r="AE260" s="196"/>
      <c r="AF260" s="196"/>
      <c r="AG260" s="196"/>
      <c r="AH260" s="196"/>
      <c r="AI260" s="196"/>
      <c r="AJ260" s="178"/>
      <c r="AK260" s="178"/>
      <c r="AL260" s="178"/>
      <c r="AM260" s="178"/>
      <c r="AN260" s="178"/>
      <c r="AO260" s="178"/>
      <c r="AP260" s="178"/>
      <c r="AQ260" s="178"/>
      <c r="AR260" s="178"/>
      <c r="AS260" s="178"/>
      <c r="AT260" s="178"/>
      <c r="AU260" s="178"/>
      <c r="AV260" s="178"/>
      <c r="AW260" s="178"/>
      <c r="AX260" s="178"/>
      <c r="AY260" s="178"/>
      <c r="AZ260" s="178"/>
      <c r="BA260" s="178"/>
      <c r="BB260" s="178"/>
      <c r="BC260" s="178"/>
      <c r="BD260" s="178"/>
      <c r="BE260" s="178"/>
      <c r="BF260" s="178"/>
      <c r="BG260" s="178"/>
      <c r="BH260" s="178"/>
      <c r="BI260" s="178"/>
      <c r="BJ260" s="178"/>
      <c r="BK260" s="178"/>
      <c r="BL260" s="178"/>
      <c r="BM260" s="178"/>
      <c r="BN260" s="178"/>
      <c r="BO260" s="178"/>
      <c r="BP260" s="178"/>
      <c r="BQ260" s="178"/>
      <c r="BR260" s="178"/>
      <c r="BS260" s="178"/>
      <c r="BT260" s="178"/>
      <c r="BU260" s="178"/>
      <c r="BV260" s="178"/>
      <c r="BW260" s="178"/>
      <c r="BX260" s="178"/>
      <c r="BY260" s="178"/>
      <c r="BZ260" s="178"/>
      <c r="CA260" s="178"/>
    </row>
    <row r="261" spans="1:79" x14ac:dyDescent="0.25">
      <c r="A261" s="267"/>
      <c r="B261" s="221"/>
      <c r="C261" s="178"/>
      <c r="D261" s="178"/>
      <c r="E261" s="196"/>
      <c r="F261" s="196"/>
      <c r="G261" s="196"/>
      <c r="H261" s="195"/>
      <c r="I261" s="196"/>
      <c r="J261" s="196"/>
      <c r="K261" s="196"/>
      <c r="L261" s="196"/>
      <c r="M261" s="196"/>
      <c r="N261" s="196"/>
      <c r="O261" s="195"/>
      <c r="P261" s="196"/>
      <c r="Q261" s="196"/>
      <c r="R261" s="196"/>
      <c r="S261" s="196"/>
      <c r="T261" s="196"/>
      <c r="U261" s="196"/>
      <c r="V261" s="195"/>
      <c r="W261" s="196"/>
      <c r="X261" s="196"/>
      <c r="Y261" s="196"/>
      <c r="Z261" s="196"/>
      <c r="AA261" s="196"/>
      <c r="AB261" s="196"/>
      <c r="AC261" s="195"/>
      <c r="AD261" s="196"/>
      <c r="AE261" s="196"/>
      <c r="AF261" s="196"/>
      <c r="AG261" s="196"/>
      <c r="AH261" s="196"/>
      <c r="AI261" s="196"/>
      <c r="AJ261" s="178"/>
      <c r="AK261" s="178"/>
      <c r="AL261" s="178"/>
      <c r="AM261" s="178"/>
      <c r="AN261" s="178"/>
      <c r="AO261" s="178"/>
      <c r="AP261" s="178"/>
      <c r="AQ261" s="178"/>
      <c r="AR261" s="178"/>
      <c r="AS261" s="178"/>
      <c r="AT261" s="178"/>
      <c r="AU261" s="178"/>
      <c r="AV261" s="178"/>
      <c r="AW261" s="178"/>
      <c r="AX261" s="178"/>
      <c r="AY261" s="178"/>
      <c r="AZ261" s="178"/>
      <c r="BA261" s="178"/>
      <c r="BB261" s="178"/>
      <c r="BC261" s="178"/>
      <c r="BD261" s="178"/>
      <c r="BE261" s="178"/>
      <c r="BF261" s="178"/>
      <c r="BG261" s="178"/>
      <c r="BH261" s="178"/>
      <c r="BI261" s="178"/>
      <c r="BJ261" s="178"/>
      <c r="BK261" s="178"/>
      <c r="BL261" s="178"/>
      <c r="BM261" s="178"/>
      <c r="BN261" s="178"/>
      <c r="BO261" s="178"/>
      <c r="BP261" s="178"/>
      <c r="BQ261" s="178"/>
      <c r="BR261" s="178"/>
      <c r="BS261" s="178"/>
      <c r="BT261" s="178"/>
      <c r="BU261" s="178"/>
      <c r="BV261" s="178"/>
      <c r="BW261" s="178"/>
      <c r="BX261" s="178"/>
      <c r="BY261" s="178"/>
      <c r="BZ261" s="178"/>
      <c r="CA261" s="178"/>
    </row>
    <row r="262" spans="1:79" x14ac:dyDescent="0.25">
      <c r="A262" s="267"/>
      <c r="B262" s="221"/>
      <c r="C262" s="178"/>
      <c r="D262" s="178"/>
      <c r="E262" s="196"/>
      <c r="F262" s="196"/>
      <c r="G262" s="196"/>
      <c r="H262" s="195"/>
      <c r="I262" s="196"/>
      <c r="J262" s="196"/>
      <c r="K262" s="196"/>
      <c r="L262" s="196"/>
      <c r="M262" s="196"/>
      <c r="N262" s="196"/>
      <c r="O262" s="195"/>
      <c r="P262" s="196"/>
      <c r="Q262" s="196"/>
      <c r="R262" s="196"/>
      <c r="S262" s="196"/>
      <c r="T262" s="196"/>
      <c r="U262" s="196"/>
      <c r="V262" s="195"/>
      <c r="W262" s="196"/>
      <c r="X262" s="196"/>
      <c r="Y262" s="196"/>
      <c r="Z262" s="196"/>
      <c r="AA262" s="196"/>
      <c r="AB262" s="196"/>
      <c r="AC262" s="195"/>
      <c r="AD262" s="196"/>
      <c r="AE262" s="196"/>
      <c r="AF262" s="196"/>
      <c r="AG262" s="196"/>
      <c r="AH262" s="196"/>
      <c r="AI262" s="196"/>
      <c r="AJ262" s="178"/>
      <c r="AK262" s="178"/>
      <c r="AL262" s="178"/>
      <c r="AM262" s="178"/>
      <c r="AN262" s="178"/>
      <c r="AO262" s="178"/>
      <c r="AP262" s="178"/>
      <c r="AQ262" s="178"/>
      <c r="AR262" s="178"/>
      <c r="AS262" s="178"/>
      <c r="AT262" s="178"/>
      <c r="AU262" s="178"/>
      <c r="AV262" s="178"/>
      <c r="AW262" s="178"/>
      <c r="AX262" s="178"/>
      <c r="AY262" s="178"/>
      <c r="AZ262" s="178"/>
      <c r="BA262" s="178"/>
      <c r="BB262" s="178"/>
      <c r="BC262" s="178"/>
      <c r="BD262" s="178"/>
      <c r="BE262" s="178"/>
      <c r="BF262" s="178"/>
      <c r="BG262" s="178"/>
      <c r="BH262" s="178"/>
      <c r="BI262" s="178"/>
      <c r="BJ262" s="178"/>
      <c r="BK262" s="178"/>
      <c r="BL262" s="178"/>
      <c r="BM262" s="178"/>
      <c r="BN262" s="178"/>
      <c r="BO262" s="178"/>
      <c r="BP262" s="178"/>
      <c r="BQ262" s="178"/>
      <c r="BR262" s="178"/>
      <c r="BS262" s="178"/>
      <c r="BT262" s="178"/>
      <c r="BU262" s="178"/>
      <c r="BV262" s="178"/>
      <c r="BW262" s="178"/>
      <c r="BX262" s="178"/>
      <c r="BY262" s="178"/>
      <c r="BZ262" s="178"/>
      <c r="CA262" s="178"/>
    </row>
    <row r="263" spans="1:79" x14ac:dyDescent="0.25">
      <c r="A263" s="267"/>
      <c r="B263" s="221"/>
      <c r="C263" s="178"/>
      <c r="D263" s="178"/>
      <c r="E263" s="196"/>
      <c r="F263" s="196"/>
      <c r="G263" s="196"/>
      <c r="H263" s="195"/>
      <c r="I263" s="196"/>
      <c r="J263" s="196"/>
      <c r="K263" s="196"/>
      <c r="L263" s="196"/>
      <c r="M263" s="196"/>
      <c r="N263" s="196"/>
      <c r="O263" s="195"/>
      <c r="P263" s="196"/>
      <c r="Q263" s="196"/>
      <c r="R263" s="196"/>
      <c r="S263" s="196"/>
      <c r="T263" s="196"/>
      <c r="U263" s="196"/>
      <c r="V263" s="195"/>
      <c r="W263" s="196"/>
      <c r="X263" s="196"/>
      <c r="Y263" s="196"/>
      <c r="Z263" s="196"/>
      <c r="AA263" s="196"/>
      <c r="AB263" s="196"/>
      <c r="AC263" s="195"/>
      <c r="AD263" s="196"/>
      <c r="AE263" s="196"/>
      <c r="AF263" s="196"/>
      <c r="AG263" s="196"/>
      <c r="AH263" s="196"/>
      <c r="AI263" s="196"/>
      <c r="AJ263" s="178"/>
      <c r="AK263" s="178"/>
      <c r="AL263" s="178"/>
      <c r="AM263" s="178"/>
      <c r="AN263" s="178"/>
      <c r="AO263" s="178"/>
      <c r="AP263" s="178"/>
      <c r="AQ263" s="178"/>
      <c r="AR263" s="178"/>
      <c r="AS263" s="178"/>
      <c r="AT263" s="178"/>
      <c r="AU263" s="178"/>
      <c r="AV263" s="178"/>
      <c r="AW263" s="178"/>
      <c r="AX263" s="178"/>
      <c r="AY263" s="178"/>
      <c r="AZ263" s="178"/>
      <c r="BA263" s="178"/>
      <c r="BB263" s="178"/>
      <c r="BC263" s="178"/>
      <c r="BD263" s="178"/>
      <c r="BE263" s="178"/>
      <c r="BF263" s="178"/>
      <c r="BG263" s="178"/>
      <c r="BH263" s="178"/>
      <c r="BI263" s="178"/>
      <c r="BJ263" s="178"/>
      <c r="BK263" s="178"/>
      <c r="BL263" s="178"/>
      <c r="BM263" s="178"/>
      <c r="BN263" s="178"/>
      <c r="BO263" s="178"/>
      <c r="BP263" s="178"/>
      <c r="BQ263" s="178"/>
      <c r="BR263" s="178"/>
      <c r="BS263" s="178"/>
      <c r="BT263" s="178"/>
      <c r="BU263" s="178"/>
      <c r="BV263" s="178"/>
      <c r="BW263" s="178"/>
      <c r="BX263" s="178"/>
      <c r="BY263" s="178"/>
      <c r="BZ263" s="178"/>
      <c r="CA263" s="178"/>
    </row>
    <row r="264" spans="1:79" x14ac:dyDescent="0.25">
      <c r="A264" s="267"/>
      <c r="B264" s="221"/>
      <c r="C264" s="178"/>
      <c r="D264" s="178"/>
      <c r="E264" s="196"/>
      <c r="F264" s="196"/>
      <c r="G264" s="196"/>
      <c r="H264" s="195"/>
      <c r="I264" s="196"/>
      <c r="J264" s="196"/>
      <c r="K264" s="196"/>
      <c r="L264" s="196"/>
      <c r="M264" s="196"/>
      <c r="N264" s="196"/>
      <c r="O264" s="195"/>
      <c r="P264" s="196"/>
      <c r="Q264" s="196"/>
      <c r="R264" s="196"/>
      <c r="S264" s="196"/>
      <c r="T264" s="196"/>
      <c r="U264" s="196"/>
      <c r="V264" s="195"/>
      <c r="W264" s="196"/>
      <c r="X264" s="196"/>
      <c r="Y264" s="196"/>
      <c r="Z264" s="196"/>
      <c r="AA264" s="196"/>
      <c r="AB264" s="196"/>
      <c r="AC264" s="195"/>
      <c r="AD264" s="196"/>
      <c r="AE264" s="196"/>
      <c r="AF264" s="196"/>
      <c r="AG264" s="196"/>
      <c r="AH264" s="196"/>
      <c r="AI264" s="196"/>
      <c r="AJ264" s="178"/>
      <c r="AK264" s="178"/>
      <c r="AL264" s="178"/>
      <c r="AM264" s="178"/>
      <c r="AN264" s="178"/>
      <c r="AO264" s="178"/>
      <c r="AP264" s="178"/>
      <c r="AQ264" s="178"/>
      <c r="AR264" s="178"/>
      <c r="AS264" s="178"/>
      <c r="AT264" s="178"/>
      <c r="AU264" s="178"/>
      <c r="AV264" s="178"/>
      <c r="AW264" s="178"/>
      <c r="AX264" s="178"/>
      <c r="AY264" s="178"/>
      <c r="AZ264" s="178"/>
      <c r="BA264" s="178"/>
      <c r="BB264" s="178"/>
      <c r="BC264" s="178"/>
      <c r="BD264" s="178"/>
      <c r="BE264" s="178"/>
      <c r="BF264" s="178"/>
      <c r="BG264" s="178"/>
      <c r="BH264" s="178"/>
      <c r="BI264" s="178"/>
      <c r="BJ264" s="178"/>
      <c r="BK264" s="178"/>
      <c r="BL264" s="178"/>
      <c r="BM264" s="178"/>
      <c r="BN264" s="178"/>
      <c r="BO264" s="178"/>
      <c r="BP264" s="178"/>
      <c r="BQ264" s="178"/>
      <c r="BR264" s="178"/>
      <c r="BS264" s="178"/>
      <c r="BT264" s="178"/>
      <c r="BU264" s="178"/>
      <c r="BV264" s="178"/>
      <c r="BW264" s="178"/>
      <c r="BX264" s="178"/>
      <c r="BY264" s="178"/>
      <c r="BZ264" s="178"/>
      <c r="CA264" s="178"/>
    </row>
    <row r="265" spans="1:79" x14ac:dyDescent="0.25">
      <c r="A265" s="267"/>
      <c r="B265" s="221"/>
      <c r="C265" s="178"/>
      <c r="D265" s="178"/>
      <c r="E265" s="196"/>
      <c r="F265" s="196"/>
      <c r="G265" s="196"/>
      <c r="H265" s="195"/>
      <c r="I265" s="196"/>
      <c r="J265" s="196"/>
      <c r="K265" s="196"/>
      <c r="L265" s="196"/>
      <c r="M265" s="196"/>
      <c r="N265" s="196"/>
      <c r="O265" s="195"/>
      <c r="P265" s="196"/>
      <c r="Q265" s="196"/>
      <c r="R265" s="196"/>
      <c r="S265" s="196"/>
      <c r="T265" s="196"/>
      <c r="U265" s="196"/>
      <c r="V265" s="195"/>
      <c r="W265" s="196"/>
      <c r="X265" s="196"/>
      <c r="Y265" s="196"/>
      <c r="Z265" s="196"/>
      <c r="AA265" s="196"/>
      <c r="AB265" s="196"/>
      <c r="AC265" s="195"/>
      <c r="AD265" s="196"/>
      <c r="AE265" s="196"/>
      <c r="AF265" s="196"/>
      <c r="AG265" s="196"/>
      <c r="AH265" s="196"/>
      <c r="AI265" s="196"/>
      <c r="AJ265" s="178"/>
      <c r="AK265" s="178"/>
      <c r="AL265" s="178"/>
      <c r="AM265" s="178"/>
      <c r="AN265" s="178"/>
      <c r="AO265" s="178"/>
      <c r="AP265" s="178"/>
      <c r="AQ265" s="178"/>
      <c r="AR265" s="178"/>
      <c r="AS265" s="178"/>
      <c r="AT265" s="178"/>
      <c r="AU265" s="178"/>
      <c r="AV265" s="178"/>
      <c r="AW265" s="178"/>
      <c r="AX265" s="178"/>
      <c r="AY265" s="178"/>
      <c r="AZ265" s="178"/>
      <c r="BA265" s="178"/>
      <c r="BB265" s="178"/>
      <c r="BC265" s="178"/>
      <c r="BD265" s="178"/>
      <c r="BE265" s="178"/>
      <c r="BF265" s="178"/>
      <c r="BG265" s="178"/>
      <c r="BH265" s="178"/>
      <c r="BI265" s="178"/>
      <c r="BJ265" s="178"/>
      <c r="BK265" s="178"/>
      <c r="BL265" s="178"/>
      <c r="BM265" s="178"/>
      <c r="BN265" s="178"/>
      <c r="BO265" s="178"/>
      <c r="BP265" s="178"/>
      <c r="BQ265" s="178"/>
      <c r="BR265" s="178"/>
      <c r="BS265" s="178"/>
      <c r="BT265" s="178"/>
      <c r="BU265" s="178"/>
      <c r="BV265" s="178"/>
      <c r="BW265" s="178"/>
      <c r="BX265" s="178"/>
      <c r="BY265" s="178"/>
      <c r="BZ265" s="178"/>
      <c r="CA265" s="178"/>
    </row>
    <row r="266" spans="1:79" x14ac:dyDescent="0.25">
      <c r="A266" s="267"/>
      <c r="B266" s="221"/>
      <c r="C266" s="178"/>
      <c r="D266" s="178"/>
      <c r="E266" s="196"/>
      <c r="F266" s="196"/>
      <c r="G266" s="196"/>
      <c r="H266" s="195"/>
      <c r="I266" s="196"/>
      <c r="J266" s="196"/>
      <c r="K266" s="196"/>
      <c r="L266" s="196"/>
      <c r="M266" s="196"/>
      <c r="N266" s="196"/>
      <c r="O266" s="195"/>
      <c r="P266" s="196"/>
      <c r="Q266" s="196"/>
      <c r="R266" s="196"/>
      <c r="S266" s="196"/>
      <c r="T266" s="196"/>
      <c r="U266" s="196"/>
      <c r="V266" s="195"/>
      <c r="W266" s="196"/>
      <c r="X266" s="196"/>
      <c r="Y266" s="196"/>
      <c r="Z266" s="196"/>
      <c r="AA266" s="196"/>
      <c r="AB266" s="196"/>
      <c r="AC266" s="195"/>
      <c r="AD266" s="196"/>
      <c r="AE266" s="196"/>
      <c r="AF266" s="196"/>
      <c r="AG266" s="196"/>
      <c r="AH266" s="196"/>
      <c r="AI266" s="196"/>
      <c r="AJ266" s="178"/>
      <c r="AK266" s="178"/>
      <c r="AL266" s="178"/>
      <c r="AM266" s="178"/>
      <c r="AN266" s="178"/>
      <c r="AO266" s="178"/>
      <c r="AP266" s="178"/>
      <c r="AQ266" s="178"/>
      <c r="AR266" s="178"/>
      <c r="AS266" s="178"/>
      <c r="AT266" s="178"/>
      <c r="AU266" s="178"/>
      <c r="AV266" s="178"/>
      <c r="AW266" s="178"/>
      <c r="AX266" s="178"/>
      <c r="AY266" s="178"/>
      <c r="AZ266" s="178"/>
      <c r="BA266" s="178"/>
      <c r="BB266" s="178"/>
      <c r="BC266" s="178"/>
      <c r="BD266" s="178"/>
      <c r="BE266" s="178"/>
      <c r="BF266" s="178"/>
      <c r="BG266" s="178"/>
      <c r="BH266" s="178"/>
      <c r="BI266" s="178"/>
      <c r="BJ266" s="178"/>
      <c r="BK266" s="178"/>
      <c r="BL266" s="178"/>
      <c r="BM266" s="178"/>
      <c r="BN266" s="178"/>
      <c r="BO266" s="178"/>
      <c r="BP266" s="178"/>
      <c r="BQ266" s="178"/>
      <c r="BR266" s="178"/>
      <c r="BS266" s="178"/>
      <c r="BT266" s="178"/>
      <c r="BU266" s="178"/>
      <c r="BV266" s="178"/>
      <c r="BW266" s="178"/>
      <c r="BX266" s="178"/>
      <c r="BY266" s="178"/>
      <c r="BZ266" s="178"/>
      <c r="CA266" s="178"/>
    </row>
  </sheetData>
  <mergeCells count="507">
    <mergeCell ref="BC7:BC10"/>
    <mergeCell ref="BD7:BD10"/>
    <mergeCell ref="BE7:BE10"/>
    <mergeCell ref="BF7:BF10"/>
    <mergeCell ref="C7:C10"/>
    <mergeCell ref="AL7:AL10"/>
    <mergeCell ref="AV7:AV10"/>
    <mergeCell ref="AW7:AW10"/>
    <mergeCell ref="AX7:AX10"/>
    <mergeCell ref="AY7:AY10"/>
    <mergeCell ref="AZ7:AZ10"/>
    <mergeCell ref="BA7:BA10"/>
    <mergeCell ref="BB7:BB10"/>
    <mergeCell ref="AY15:AY18"/>
    <mergeCell ref="BA155:BA158"/>
    <mergeCell ref="BB155:BB158"/>
    <mergeCell ref="BC155:BC158"/>
    <mergeCell ref="BD155:BD158"/>
    <mergeCell ref="BE155:BE158"/>
    <mergeCell ref="BC151:BC154"/>
    <mergeCell ref="BD151:BD154"/>
    <mergeCell ref="BE151:BE154"/>
    <mergeCell ref="AZ155:AZ158"/>
    <mergeCell ref="BC143:BC146"/>
    <mergeCell ref="BD143:BD146"/>
    <mergeCell ref="BE143:BE146"/>
    <mergeCell ref="BC135:BC138"/>
    <mergeCell ref="BD135:BD138"/>
    <mergeCell ref="BE135:BE138"/>
    <mergeCell ref="BC127:BC130"/>
    <mergeCell ref="BD127:BD130"/>
    <mergeCell ref="BE127:BE130"/>
    <mergeCell ref="BC119:BC122"/>
    <mergeCell ref="BD119:BD122"/>
    <mergeCell ref="BE119:BE122"/>
    <mergeCell ref="BC111:BC114"/>
    <mergeCell ref="BD111:BD114"/>
    <mergeCell ref="BF151:BF154"/>
    <mergeCell ref="C155:C158"/>
    <mergeCell ref="AL155:AL158"/>
    <mergeCell ref="AV155:AV158"/>
    <mergeCell ref="AW155:AW158"/>
    <mergeCell ref="AX155:AX158"/>
    <mergeCell ref="AY155:AY158"/>
    <mergeCell ref="BF147:BF150"/>
    <mergeCell ref="C151:C154"/>
    <mergeCell ref="AL151:AL154"/>
    <mergeCell ref="AV151:AV154"/>
    <mergeCell ref="AW151:AW154"/>
    <mergeCell ref="AX151:AX154"/>
    <mergeCell ref="AY151:AY154"/>
    <mergeCell ref="AZ151:AZ154"/>
    <mergeCell ref="BA151:BA154"/>
    <mergeCell ref="BB151:BB154"/>
    <mergeCell ref="AZ147:AZ150"/>
    <mergeCell ref="BA147:BA150"/>
    <mergeCell ref="BB147:BB150"/>
    <mergeCell ref="BC147:BC150"/>
    <mergeCell ref="BD147:BD150"/>
    <mergeCell ref="BE147:BE150"/>
    <mergeCell ref="BF155:BF158"/>
    <mergeCell ref="BF143:BF146"/>
    <mergeCell ref="C147:C150"/>
    <mergeCell ref="AL147:AL150"/>
    <mergeCell ref="AV147:AV150"/>
    <mergeCell ref="AW147:AW150"/>
    <mergeCell ref="AX147:AX150"/>
    <mergeCell ref="AY147:AY150"/>
    <mergeCell ref="C143:C146"/>
    <mergeCell ref="AL143:AL146"/>
    <mergeCell ref="AV143:AV146"/>
    <mergeCell ref="AW143:AW146"/>
    <mergeCell ref="AX143:AX146"/>
    <mergeCell ref="AY143:AY146"/>
    <mergeCell ref="AZ143:AZ146"/>
    <mergeCell ref="BA143:BA146"/>
    <mergeCell ref="BB143:BB146"/>
    <mergeCell ref="BF135:BF138"/>
    <mergeCell ref="C139:C142"/>
    <mergeCell ref="AL139:AL142"/>
    <mergeCell ref="AV139:AV142"/>
    <mergeCell ref="AW139:AW142"/>
    <mergeCell ref="AX139:AX142"/>
    <mergeCell ref="AY139:AY142"/>
    <mergeCell ref="BF139:BF142"/>
    <mergeCell ref="AZ139:AZ142"/>
    <mergeCell ref="BA139:BA142"/>
    <mergeCell ref="BB139:BB142"/>
    <mergeCell ref="BC139:BC142"/>
    <mergeCell ref="BD139:BD142"/>
    <mergeCell ref="BE139:BE142"/>
    <mergeCell ref="C135:C138"/>
    <mergeCell ref="AL135:AL138"/>
    <mergeCell ref="AV135:AV138"/>
    <mergeCell ref="AW135:AW138"/>
    <mergeCell ref="AX135:AX138"/>
    <mergeCell ref="AY135:AY138"/>
    <mergeCell ref="AZ135:AZ138"/>
    <mergeCell ref="BA135:BA138"/>
    <mergeCell ref="BB135:BB138"/>
    <mergeCell ref="BF127:BF130"/>
    <mergeCell ref="C131:C134"/>
    <mergeCell ref="AL131:AL134"/>
    <mergeCell ref="AV131:AV134"/>
    <mergeCell ref="AW131:AW134"/>
    <mergeCell ref="AX131:AX134"/>
    <mergeCell ref="AY131:AY134"/>
    <mergeCell ref="BF131:BF134"/>
    <mergeCell ref="AZ131:AZ134"/>
    <mergeCell ref="BA131:BA134"/>
    <mergeCell ref="BB131:BB134"/>
    <mergeCell ref="BC131:BC134"/>
    <mergeCell ref="BD131:BD134"/>
    <mergeCell ref="BE131:BE134"/>
    <mergeCell ref="C127:C130"/>
    <mergeCell ref="AL127:AL130"/>
    <mergeCell ref="AV127:AV130"/>
    <mergeCell ref="AW127:AW130"/>
    <mergeCell ref="AX127:AX130"/>
    <mergeCell ref="AY127:AY130"/>
    <mergeCell ref="AZ127:AZ130"/>
    <mergeCell ref="BA127:BA130"/>
    <mergeCell ref="BB127:BB130"/>
    <mergeCell ref="BF119:BF122"/>
    <mergeCell ref="C123:C126"/>
    <mergeCell ref="AL123:AL126"/>
    <mergeCell ref="AV123:AV126"/>
    <mergeCell ref="AW123:AW126"/>
    <mergeCell ref="AX123:AX126"/>
    <mergeCell ref="AY123:AY126"/>
    <mergeCell ref="BF123:BF126"/>
    <mergeCell ref="AZ123:AZ126"/>
    <mergeCell ref="BA123:BA126"/>
    <mergeCell ref="BB123:BB126"/>
    <mergeCell ref="BC123:BC126"/>
    <mergeCell ref="BD123:BD126"/>
    <mergeCell ref="BE123:BE126"/>
    <mergeCell ref="C119:C122"/>
    <mergeCell ref="AL119:AL122"/>
    <mergeCell ref="AV119:AV122"/>
    <mergeCell ref="AW119:AW122"/>
    <mergeCell ref="AX119:AX122"/>
    <mergeCell ref="AY119:AY122"/>
    <mergeCell ref="AZ119:AZ122"/>
    <mergeCell ref="BA119:BA122"/>
    <mergeCell ref="BB119:BB122"/>
    <mergeCell ref="BE111:BE114"/>
    <mergeCell ref="BF111:BF114"/>
    <mergeCell ref="C115:C118"/>
    <mergeCell ref="AL115:AL118"/>
    <mergeCell ref="AV115:AV118"/>
    <mergeCell ref="AW115:AW118"/>
    <mergeCell ref="AX115:AX118"/>
    <mergeCell ref="AY115:AY118"/>
    <mergeCell ref="BF115:BF118"/>
    <mergeCell ref="AZ115:AZ118"/>
    <mergeCell ref="BA115:BA118"/>
    <mergeCell ref="BB115:BB118"/>
    <mergeCell ref="BC115:BC118"/>
    <mergeCell ref="BD115:BD118"/>
    <mergeCell ref="BE115:BE118"/>
    <mergeCell ref="C111:C114"/>
    <mergeCell ref="AL111:AL114"/>
    <mergeCell ref="AV111:AV114"/>
    <mergeCell ref="AW111:AW114"/>
    <mergeCell ref="AX111:AX114"/>
    <mergeCell ref="AY111:AY114"/>
    <mergeCell ref="AZ111:AZ114"/>
    <mergeCell ref="BA111:BA114"/>
    <mergeCell ref="BB111:BB114"/>
    <mergeCell ref="BD103:BD106"/>
    <mergeCell ref="BF103:BF106"/>
    <mergeCell ref="C107:C110"/>
    <mergeCell ref="AL107:AL110"/>
    <mergeCell ref="AV107:AV110"/>
    <mergeCell ref="AW107:AW110"/>
    <mergeCell ref="AX107:AX110"/>
    <mergeCell ref="AY107:AY110"/>
    <mergeCell ref="BF107:BF110"/>
    <mergeCell ref="AZ107:AZ110"/>
    <mergeCell ref="BA107:BA110"/>
    <mergeCell ref="BB107:BB110"/>
    <mergeCell ref="BC107:BC110"/>
    <mergeCell ref="BD107:BD110"/>
    <mergeCell ref="BE107:BE110"/>
    <mergeCell ref="C103:C106"/>
    <mergeCell ref="AV103:AV106"/>
    <mergeCell ref="AW103:AW106"/>
    <mergeCell ref="AX103:AX106"/>
    <mergeCell ref="AY103:AY106"/>
    <mergeCell ref="AZ103:AZ106"/>
    <mergeCell ref="BA103:BA106"/>
    <mergeCell ref="BB103:BB106"/>
    <mergeCell ref="BC103:BC106"/>
    <mergeCell ref="BD95:BD98"/>
    <mergeCell ref="BF95:BF98"/>
    <mergeCell ref="C99:C102"/>
    <mergeCell ref="AV99:AV102"/>
    <mergeCell ref="AW99:AW102"/>
    <mergeCell ref="AX99:AX102"/>
    <mergeCell ref="AY99:AY102"/>
    <mergeCell ref="AZ99:AZ102"/>
    <mergeCell ref="BA99:BA102"/>
    <mergeCell ref="BB99:BB102"/>
    <mergeCell ref="BC99:BC102"/>
    <mergeCell ref="BD99:BD102"/>
    <mergeCell ref="BF99:BF102"/>
    <mergeCell ref="C95:C98"/>
    <mergeCell ref="AV95:AV98"/>
    <mergeCell ref="AW95:AW98"/>
    <mergeCell ref="AX95:AX98"/>
    <mergeCell ref="AY95:AY98"/>
    <mergeCell ref="AZ95:AZ98"/>
    <mergeCell ref="BA95:BA98"/>
    <mergeCell ref="BB95:BB98"/>
    <mergeCell ref="BC95:BC98"/>
    <mergeCell ref="BD87:BD90"/>
    <mergeCell ref="BE87:BE90"/>
    <mergeCell ref="BF87:BF90"/>
    <mergeCell ref="C91:C94"/>
    <mergeCell ref="AV91:AV94"/>
    <mergeCell ref="AW91:AW94"/>
    <mergeCell ref="AX91:AX94"/>
    <mergeCell ref="AY91:AY94"/>
    <mergeCell ref="BF91:BF94"/>
    <mergeCell ref="AZ91:AZ94"/>
    <mergeCell ref="BA91:BA94"/>
    <mergeCell ref="BB91:BB94"/>
    <mergeCell ref="BC91:BC94"/>
    <mergeCell ref="BD91:BD94"/>
    <mergeCell ref="BE91:BE94"/>
    <mergeCell ref="BF75:BF78"/>
    <mergeCell ref="BE83:BE86"/>
    <mergeCell ref="BF83:BF86"/>
    <mergeCell ref="C87:C90"/>
    <mergeCell ref="AL87:AL90"/>
    <mergeCell ref="AV87:AV90"/>
    <mergeCell ref="AW87:AW90"/>
    <mergeCell ref="AX87:AX90"/>
    <mergeCell ref="AY87:AY90"/>
    <mergeCell ref="AZ87:AZ90"/>
    <mergeCell ref="BA87:BA90"/>
    <mergeCell ref="AY83:AY86"/>
    <mergeCell ref="AZ83:AZ86"/>
    <mergeCell ref="BA83:BA86"/>
    <mergeCell ref="BB83:BB86"/>
    <mergeCell ref="BC83:BC86"/>
    <mergeCell ref="BD83:BD86"/>
    <mergeCell ref="C83:C86"/>
    <mergeCell ref="AL83:AL86"/>
    <mergeCell ref="AV83:AV86"/>
    <mergeCell ref="AW83:AW86"/>
    <mergeCell ref="AX83:AX86"/>
    <mergeCell ref="BB87:BB90"/>
    <mergeCell ref="BC87:BC90"/>
    <mergeCell ref="AZ79:AZ82"/>
    <mergeCell ref="BA79:BA82"/>
    <mergeCell ref="BB79:BB82"/>
    <mergeCell ref="BC79:BC82"/>
    <mergeCell ref="BD79:BD82"/>
    <mergeCell ref="BB75:BB78"/>
    <mergeCell ref="BC75:BC78"/>
    <mergeCell ref="BD75:BD78"/>
    <mergeCell ref="BE75:BE78"/>
    <mergeCell ref="C79:C82"/>
    <mergeCell ref="AL79:AL82"/>
    <mergeCell ref="AV79:AV82"/>
    <mergeCell ref="AW79:AW82"/>
    <mergeCell ref="AX79:AX82"/>
    <mergeCell ref="BE71:BE74"/>
    <mergeCell ref="BF71:BF74"/>
    <mergeCell ref="C75:C78"/>
    <mergeCell ref="AL75:AL78"/>
    <mergeCell ref="AV75:AV78"/>
    <mergeCell ref="AW75:AW78"/>
    <mergeCell ref="AX75:AX78"/>
    <mergeCell ref="AY75:AY78"/>
    <mergeCell ref="AZ75:AZ78"/>
    <mergeCell ref="BA75:BA78"/>
    <mergeCell ref="AY71:AY74"/>
    <mergeCell ref="AZ71:AZ74"/>
    <mergeCell ref="BA71:BA74"/>
    <mergeCell ref="BB71:BB74"/>
    <mergeCell ref="BC71:BC74"/>
    <mergeCell ref="BD71:BD74"/>
    <mergeCell ref="BE79:BE82"/>
    <mergeCell ref="BF79:BF82"/>
    <mergeCell ref="AY79:AY82"/>
    <mergeCell ref="BB67:BB70"/>
    <mergeCell ref="BC67:BC70"/>
    <mergeCell ref="BD67:BD70"/>
    <mergeCell ref="BE67:BE70"/>
    <mergeCell ref="BF67:BF70"/>
    <mergeCell ref="C71:C74"/>
    <mergeCell ref="AL71:AL74"/>
    <mergeCell ref="AV71:AV74"/>
    <mergeCell ref="AW71:AW74"/>
    <mergeCell ref="AX71:AX74"/>
    <mergeCell ref="C67:C70"/>
    <mergeCell ref="AL67:AL70"/>
    <mergeCell ref="AV67:AV70"/>
    <mergeCell ref="AW67:AW70"/>
    <mergeCell ref="AX67:AX70"/>
    <mergeCell ref="AY67:AY70"/>
    <mergeCell ref="AZ67:AZ70"/>
    <mergeCell ref="BA67:BA70"/>
    <mergeCell ref="AY63:AY66"/>
    <mergeCell ref="AZ63:AZ66"/>
    <mergeCell ref="BA63:BA66"/>
    <mergeCell ref="BE59:BE62"/>
    <mergeCell ref="BF59:BF62"/>
    <mergeCell ref="C63:C66"/>
    <mergeCell ref="AL63:AL66"/>
    <mergeCell ref="AV63:AV66"/>
    <mergeCell ref="AW63:AW66"/>
    <mergeCell ref="AX63:AX66"/>
    <mergeCell ref="BE63:BE66"/>
    <mergeCell ref="BF63:BF66"/>
    <mergeCell ref="BB63:BB66"/>
    <mergeCell ref="BC63:BC66"/>
    <mergeCell ref="BD63:BD66"/>
    <mergeCell ref="C55:C58"/>
    <mergeCell ref="AL55:AL58"/>
    <mergeCell ref="AV55:AV58"/>
    <mergeCell ref="AW55:AW58"/>
    <mergeCell ref="AX55:AX58"/>
    <mergeCell ref="BE55:BE58"/>
    <mergeCell ref="BF55:BF58"/>
    <mergeCell ref="C59:C62"/>
    <mergeCell ref="AL59:AL62"/>
    <mergeCell ref="AV59:AV62"/>
    <mergeCell ref="AW59:AW62"/>
    <mergeCell ref="AX59:AX62"/>
    <mergeCell ref="AY59:AY62"/>
    <mergeCell ref="AZ59:AZ62"/>
    <mergeCell ref="BA59:BA62"/>
    <mergeCell ref="AY55:AY58"/>
    <mergeCell ref="AZ55:AZ58"/>
    <mergeCell ref="BA55:BA58"/>
    <mergeCell ref="BB55:BB58"/>
    <mergeCell ref="BC55:BC58"/>
    <mergeCell ref="BD55:BD58"/>
    <mergeCell ref="BB59:BB62"/>
    <mergeCell ref="BC59:BC62"/>
    <mergeCell ref="BD59:BD62"/>
    <mergeCell ref="BF47:BF50"/>
    <mergeCell ref="C51:C54"/>
    <mergeCell ref="AV51:AV54"/>
    <mergeCell ref="AW51:AW54"/>
    <mergeCell ref="AX51:AX54"/>
    <mergeCell ref="AY51:AY54"/>
    <mergeCell ref="AZ51:AZ54"/>
    <mergeCell ref="BA51:BA54"/>
    <mergeCell ref="BB51:BB54"/>
    <mergeCell ref="BC51:BC54"/>
    <mergeCell ref="BD51:BD54"/>
    <mergeCell ref="BE51:BE54"/>
    <mergeCell ref="BF51:BF54"/>
    <mergeCell ref="C47:C50"/>
    <mergeCell ref="AV47:AV50"/>
    <mergeCell ref="AW47:AW50"/>
    <mergeCell ref="AX47:AX50"/>
    <mergeCell ref="AY47:AY50"/>
    <mergeCell ref="AZ47:AZ50"/>
    <mergeCell ref="BA47:BA50"/>
    <mergeCell ref="BB47:BB50"/>
    <mergeCell ref="BC47:BC50"/>
    <mergeCell ref="C39:C42"/>
    <mergeCell ref="AL39:AL42"/>
    <mergeCell ref="AV39:AV42"/>
    <mergeCell ref="AW39:AW42"/>
    <mergeCell ref="AX39:AX42"/>
    <mergeCell ref="AY39:AY42"/>
    <mergeCell ref="AZ39:AZ42"/>
    <mergeCell ref="BD47:BD50"/>
    <mergeCell ref="BE47:BE50"/>
    <mergeCell ref="C43:C46"/>
    <mergeCell ref="AV43:AV46"/>
    <mergeCell ref="AW43:AW46"/>
    <mergeCell ref="AX43:AX46"/>
    <mergeCell ref="AY43:AY46"/>
    <mergeCell ref="BF43:BF46"/>
    <mergeCell ref="AZ43:AZ46"/>
    <mergeCell ref="BA43:BA46"/>
    <mergeCell ref="BB43:BB46"/>
    <mergeCell ref="BC43:BC46"/>
    <mergeCell ref="BD43:BD46"/>
    <mergeCell ref="BE43:BE46"/>
    <mergeCell ref="BA39:BA42"/>
    <mergeCell ref="AY35:AY38"/>
    <mergeCell ref="AZ35:AZ38"/>
    <mergeCell ref="BA35:BA38"/>
    <mergeCell ref="BB31:BB34"/>
    <mergeCell ref="BC31:BC34"/>
    <mergeCell ref="BD31:BD34"/>
    <mergeCell ref="BE31:BE34"/>
    <mergeCell ref="BF31:BF34"/>
    <mergeCell ref="BB39:BB42"/>
    <mergeCell ref="BC39:BC42"/>
    <mergeCell ref="BD39:BD42"/>
    <mergeCell ref="BE39:BE42"/>
    <mergeCell ref="BF39:BF42"/>
    <mergeCell ref="C35:C38"/>
    <mergeCell ref="AL35:AL38"/>
    <mergeCell ref="AV35:AV38"/>
    <mergeCell ref="AW35:AW38"/>
    <mergeCell ref="AX35:AX38"/>
    <mergeCell ref="BE35:BE38"/>
    <mergeCell ref="BF35:BF38"/>
    <mergeCell ref="BB35:BB38"/>
    <mergeCell ref="BC35:BC38"/>
    <mergeCell ref="BD35:BD38"/>
    <mergeCell ref="C31:C34"/>
    <mergeCell ref="AL31:AL34"/>
    <mergeCell ref="AV31:AV34"/>
    <mergeCell ref="AW31:AW34"/>
    <mergeCell ref="AX31:AX34"/>
    <mergeCell ref="AY31:AY34"/>
    <mergeCell ref="AZ31:AZ34"/>
    <mergeCell ref="BA31:BA34"/>
    <mergeCell ref="AY27:AY30"/>
    <mergeCell ref="AZ27:AZ30"/>
    <mergeCell ref="BA27:BA30"/>
    <mergeCell ref="BB23:BB26"/>
    <mergeCell ref="BC23:BC26"/>
    <mergeCell ref="BD23:BD26"/>
    <mergeCell ref="BE23:BE26"/>
    <mergeCell ref="BF23:BF26"/>
    <mergeCell ref="C27:C30"/>
    <mergeCell ref="AL27:AL30"/>
    <mergeCell ref="AV27:AV30"/>
    <mergeCell ref="AW27:AW30"/>
    <mergeCell ref="AX27:AX30"/>
    <mergeCell ref="BE27:BE30"/>
    <mergeCell ref="BF27:BF30"/>
    <mergeCell ref="BB27:BB30"/>
    <mergeCell ref="BC27:BC30"/>
    <mergeCell ref="BD27:BD30"/>
    <mergeCell ref="C23:C26"/>
    <mergeCell ref="AL23:AL26"/>
    <mergeCell ref="AV23:AV26"/>
    <mergeCell ref="AW23:AW26"/>
    <mergeCell ref="AX23:AX26"/>
    <mergeCell ref="AY23:AY26"/>
    <mergeCell ref="AZ23:AZ26"/>
    <mergeCell ref="BA23:BA26"/>
    <mergeCell ref="AY19:AY22"/>
    <mergeCell ref="AZ19:AZ22"/>
    <mergeCell ref="BA19:BA22"/>
    <mergeCell ref="BB3:BB6"/>
    <mergeCell ref="BC3:BC6"/>
    <mergeCell ref="BD3:BD6"/>
    <mergeCell ref="BE3:BE6"/>
    <mergeCell ref="BF3:BF6"/>
    <mergeCell ref="C19:C22"/>
    <mergeCell ref="AL19:AL22"/>
    <mergeCell ref="AV19:AV22"/>
    <mergeCell ref="AW19:AW22"/>
    <mergeCell ref="AX19:AX22"/>
    <mergeCell ref="AV3:AV6"/>
    <mergeCell ref="AW3:AW6"/>
    <mergeCell ref="AX3:AX6"/>
    <mergeCell ref="AY3:AY6"/>
    <mergeCell ref="AZ3:AZ6"/>
    <mergeCell ref="BA3:BA6"/>
    <mergeCell ref="BE19:BE22"/>
    <mergeCell ref="BF19:BF22"/>
    <mergeCell ref="BB19:BB22"/>
    <mergeCell ref="BC19:BC22"/>
    <mergeCell ref="BD19:BD22"/>
    <mergeCell ref="BF15:BF18"/>
    <mergeCell ref="AZ15:AZ18"/>
    <mergeCell ref="BA15:BA18"/>
    <mergeCell ref="AR1:AR2"/>
    <mergeCell ref="AS1:AS2"/>
    <mergeCell ref="AT1:AT2"/>
    <mergeCell ref="AJ2:AK2"/>
    <mergeCell ref="C3:C6"/>
    <mergeCell ref="AL3:AL6"/>
    <mergeCell ref="AJ1:AK1"/>
    <mergeCell ref="AM1:AM2"/>
    <mergeCell ref="AN1:AN2"/>
    <mergeCell ref="AO1:AO2"/>
    <mergeCell ref="AP1:AP2"/>
    <mergeCell ref="AQ1:AQ2"/>
    <mergeCell ref="BB15:BB18"/>
    <mergeCell ref="BC15:BC18"/>
    <mergeCell ref="BD15:BD18"/>
    <mergeCell ref="BE15:BE18"/>
    <mergeCell ref="C15:C18"/>
    <mergeCell ref="AL15:AL18"/>
    <mergeCell ref="AV15:AV18"/>
    <mergeCell ref="AW15:AW18"/>
    <mergeCell ref="AX15:AX18"/>
    <mergeCell ref="BC11:BC14"/>
    <mergeCell ref="BD11:BD14"/>
    <mergeCell ref="BE11:BE14"/>
    <mergeCell ref="BF11:BF14"/>
    <mergeCell ref="C11:C14"/>
    <mergeCell ref="AL11:AL14"/>
    <mergeCell ref="AV11:AV14"/>
    <mergeCell ref="AW11:AW14"/>
    <mergeCell ref="AX11:AX14"/>
    <mergeCell ref="AY11:AY14"/>
    <mergeCell ref="AZ11:AZ14"/>
    <mergeCell ref="BA11:BA14"/>
    <mergeCell ref="BB11:BB14"/>
  </mergeCells>
  <conditionalFormatting sqref="E3:AI6 E27:AI266">
    <cfRule type="expression" dxfId="93" priority="39">
      <formula>$AJ$1=E$1</formula>
    </cfRule>
    <cfRule type="expression" dxfId="92" priority="40">
      <formula>$AJ$1=E$1</formula>
    </cfRule>
  </conditionalFormatting>
  <conditionalFormatting sqref="E3:AI6 E19:AI266">
    <cfRule type="expression" dxfId="91" priority="38">
      <formula>$AJ$1=E$1</formula>
    </cfRule>
  </conditionalFormatting>
  <conditionalFormatting sqref="E3:AI6">
    <cfRule type="expression" dxfId="90" priority="37">
      <formula>$AJ$1=E$1</formula>
    </cfRule>
  </conditionalFormatting>
  <conditionalFormatting sqref="E3:AI6">
    <cfRule type="expression" dxfId="89" priority="36">
      <formula>$AJ$1=E$1</formula>
    </cfRule>
  </conditionalFormatting>
  <conditionalFormatting sqref="E3:AI6">
    <cfRule type="expression" dxfId="88" priority="35">
      <formula>$AJ$1=E$1</formula>
    </cfRule>
  </conditionalFormatting>
  <conditionalFormatting sqref="E23:AI26">
    <cfRule type="expression" dxfId="87" priority="33">
      <formula>$AJ$1=E$1</formula>
    </cfRule>
    <cfRule type="expression" dxfId="86" priority="34">
      <formula>$AJ$1=E$1</formula>
    </cfRule>
  </conditionalFormatting>
  <conditionalFormatting sqref="E23:AI26">
    <cfRule type="expression" dxfId="85" priority="32">
      <formula>$AJ$1=E$1</formula>
    </cfRule>
  </conditionalFormatting>
  <conditionalFormatting sqref="E23:AI26">
    <cfRule type="expression" dxfId="84" priority="31">
      <formula>$AJ$1=E$1</formula>
    </cfRule>
  </conditionalFormatting>
  <conditionalFormatting sqref="E3:AI6">
    <cfRule type="expression" dxfId="83" priority="30">
      <formula>$AJ$1=E$1</formula>
    </cfRule>
  </conditionalFormatting>
  <conditionalFormatting sqref="E19:AI22">
    <cfRule type="expression" dxfId="82" priority="28">
      <formula>$AJ$1=E$1</formula>
    </cfRule>
    <cfRule type="expression" dxfId="81" priority="29">
      <formula>$AJ$1=E$1</formula>
    </cfRule>
  </conditionalFormatting>
  <conditionalFormatting sqref="E19:AI22">
    <cfRule type="expression" dxfId="80" priority="27">
      <formula>$AJ$1=E$1</formula>
    </cfRule>
  </conditionalFormatting>
  <conditionalFormatting sqref="E19:AI22">
    <cfRule type="expression" dxfId="79" priority="26">
      <formula>$AJ$1=E$1</formula>
    </cfRule>
  </conditionalFormatting>
  <conditionalFormatting sqref="E15:AI18">
    <cfRule type="expression" dxfId="78" priority="19">
      <formula>$AJ$1=E$1</formula>
    </cfRule>
    <cfRule type="expression" dxfId="77" priority="20">
      <formula>$AJ$1=E$1</formula>
    </cfRule>
  </conditionalFormatting>
  <conditionalFormatting sqref="E15:AI18">
    <cfRule type="expression" dxfId="76" priority="18">
      <formula>$AJ$1=E$1</formula>
    </cfRule>
  </conditionalFormatting>
  <conditionalFormatting sqref="E15:AI18">
    <cfRule type="expression" dxfId="75" priority="17">
      <formula>$AJ$1=E$1</formula>
    </cfRule>
  </conditionalFormatting>
  <conditionalFormatting sqref="E11:AI14">
    <cfRule type="expression" dxfId="74" priority="11">
      <formula>$AJ$1=E$1</formula>
    </cfRule>
    <cfRule type="expression" dxfId="73" priority="12">
      <formula>$AJ$1=E$1</formula>
    </cfRule>
  </conditionalFormatting>
  <conditionalFormatting sqref="E11:AI14">
    <cfRule type="expression" dxfId="72" priority="10">
      <formula>$AJ$1=E$1</formula>
    </cfRule>
  </conditionalFormatting>
  <conditionalFormatting sqref="E11:AI14">
    <cfRule type="expression" dxfId="71" priority="9">
      <formula>$AJ$1=E$1</formula>
    </cfRule>
  </conditionalFormatting>
  <conditionalFormatting sqref="E7:AI10">
    <cfRule type="expression" dxfId="70" priority="3">
      <formula>$AJ$1=E$1</formula>
    </cfRule>
    <cfRule type="expression" dxfId="69" priority="4">
      <formula>$AJ$1=E$1</formula>
    </cfRule>
  </conditionalFormatting>
  <conditionalFormatting sqref="E7:AI10">
    <cfRule type="expression" dxfId="68" priority="2">
      <formula>$AJ$1=E$1</formula>
    </cfRule>
  </conditionalFormatting>
  <conditionalFormatting sqref="E7:AI10">
    <cfRule type="expression" dxfId="67" priority="1">
      <formula>$AJ$1=E$1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A234"/>
  <sheetViews>
    <sheetView workbookViewId="0">
      <pane xSplit="4" ySplit="2" topLeftCell="E30" activePane="bottomRight" state="frozen"/>
      <selection pane="topRight" activeCell="E1" sqref="E1"/>
      <selection pane="bottomLeft" activeCell="A3" sqref="A3"/>
      <selection pane="bottomRight" activeCell="Q42" sqref="Q42"/>
    </sheetView>
  </sheetViews>
  <sheetFormatPr defaultRowHeight="15" x14ac:dyDescent="0.25"/>
  <cols>
    <col min="1" max="1" width="22.28515625" customWidth="1"/>
    <col min="2" max="2" width="14.28515625" hidden="1" customWidth="1"/>
    <col min="3" max="3" width="9.140625" customWidth="1"/>
    <col min="5" max="12" width="4.7109375" customWidth="1"/>
    <col min="13" max="16" width="4.7109375" style="368" customWidth="1"/>
    <col min="17" max="26" width="4.7109375" customWidth="1"/>
    <col min="27" max="27" width="4.7109375" style="368" customWidth="1"/>
    <col min="28" max="35" width="4.7109375" customWidth="1"/>
  </cols>
  <sheetData>
    <row r="1" spans="1:79" ht="42" x14ac:dyDescent="0.25">
      <c r="A1" s="258" t="s">
        <v>126</v>
      </c>
      <c r="B1" s="220" t="s">
        <v>0</v>
      </c>
      <c r="C1" s="202" t="s">
        <v>1</v>
      </c>
      <c r="D1" s="201"/>
      <c r="E1" s="215" t="str">
        <f>TEXT(WEEKDAY(DATE($D$2,$C$2,E2),1),"gggg")</f>
        <v>Pazartesi</v>
      </c>
      <c r="F1" s="215" t="str">
        <f t="shared" ref="F1:AI1" si="0">TEXT(WEEKDAY(DATE($D$2,$C$2,F2),1),"gggg")</f>
        <v>Salı</v>
      </c>
      <c r="G1" s="215" t="str">
        <f t="shared" si="0"/>
        <v>Çarşamba</v>
      </c>
      <c r="H1" s="215" t="str">
        <f t="shared" si="0"/>
        <v>Perşembe</v>
      </c>
      <c r="I1" s="215" t="str">
        <f t="shared" si="0"/>
        <v>Cuma</v>
      </c>
      <c r="J1" s="215" t="str">
        <f t="shared" si="0"/>
        <v>Cumartesi</v>
      </c>
      <c r="K1" s="215" t="str">
        <f t="shared" si="0"/>
        <v>Pazar</v>
      </c>
      <c r="L1" s="215" t="str">
        <f t="shared" si="0"/>
        <v>Pazartesi</v>
      </c>
      <c r="M1" s="346" t="str">
        <f t="shared" si="0"/>
        <v>Salı</v>
      </c>
      <c r="N1" s="346" t="str">
        <f t="shared" si="0"/>
        <v>Çarşamba</v>
      </c>
      <c r="O1" s="346" t="str">
        <f t="shared" si="0"/>
        <v>Perşembe</v>
      </c>
      <c r="P1" s="346" t="str">
        <f t="shared" si="0"/>
        <v>Cuma</v>
      </c>
      <c r="Q1" s="215" t="str">
        <f t="shared" si="0"/>
        <v>Cumartesi</v>
      </c>
      <c r="R1" s="215" t="str">
        <f t="shared" si="0"/>
        <v>Pazar</v>
      </c>
      <c r="S1" s="215" t="str">
        <f t="shared" si="0"/>
        <v>Pazartesi</v>
      </c>
      <c r="T1" s="215" t="str">
        <f t="shared" si="0"/>
        <v>Salı</v>
      </c>
      <c r="U1" s="215" t="str">
        <f t="shared" si="0"/>
        <v>Çarşamba</v>
      </c>
      <c r="V1" s="215" t="str">
        <f t="shared" si="0"/>
        <v>Perşembe</v>
      </c>
      <c r="W1" s="215" t="str">
        <f t="shared" si="0"/>
        <v>Cuma</v>
      </c>
      <c r="X1" s="215" t="str">
        <f t="shared" si="0"/>
        <v>Cumartesi</v>
      </c>
      <c r="Y1" s="215" t="str">
        <f t="shared" si="0"/>
        <v>Pazar</v>
      </c>
      <c r="Z1" s="215" t="str">
        <f t="shared" si="0"/>
        <v>Pazartesi</v>
      </c>
      <c r="AA1" s="346" t="str">
        <f t="shared" si="0"/>
        <v>Salı</v>
      </c>
      <c r="AB1" s="215" t="str">
        <f t="shared" si="0"/>
        <v>Çarşamba</v>
      </c>
      <c r="AC1" s="215" t="str">
        <f t="shared" si="0"/>
        <v>Perşembe</v>
      </c>
      <c r="AD1" s="215" t="str">
        <f t="shared" si="0"/>
        <v>Cuma</v>
      </c>
      <c r="AE1" s="215" t="str">
        <f t="shared" si="0"/>
        <v>Cumartesi</v>
      </c>
      <c r="AF1" s="215" t="str">
        <f t="shared" si="0"/>
        <v>Pazar</v>
      </c>
      <c r="AG1" s="215" t="str">
        <f t="shared" si="0"/>
        <v>Pazartesi</v>
      </c>
      <c r="AH1" s="215" t="str">
        <f t="shared" si="0"/>
        <v>Salı</v>
      </c>
      <c r="AI1" s="215" t="str">
        <f t="shared" si="0"/>
        <v>Çarşamba</v>
      </c>
      <c r="AJ1" s="471" t="str">
        <f>LEFT(C2,2)</f>
        <v>04</v>
      </c>
      <c r="AK1" s="472"/>
      <c r="AL1" s="319" t="s">
        <v>9</v>
      </c>
      <c r="AM1" s="521" t="s">
        <v>10</v>
      </c>
      <c r="AN1" s="521" t="s">
        <v>73</v>
      </c>
      <c r="AO1" s="521" t="s">
        <v>11</v>
      </c>
      <c r="AP1" s="521" t="s">
        <v>12</v>
      </c>
      <c r="AQ1" s="521" t="s">
        <v>13</v>
      </c>
      <c r="AR1" s="521" t="s">
        <v>14</v>
      </c>
      <c r="AS1" s="521" t="s">
        <v>15</v>
      </c>
      <c r="AT1" s="521" t="s">
        <v>16</v>
      </c>
      <c r="AU1" s="214">
        <f>AV2+AW2</f>
        <v>849436.66666666663</v>
      </c>
      <c r="AV1" s="200" t="s">
        <v>127</v>
      </c>
      <c r="AW1" s="200" t="s">
        <v>128</v>
      </c>
      <c r="AX1" s="200" t="s">
        <v>135</v>
      </c>
      <c r="AY1" s="200" t="s">
        <v>87</v>
      </c>
      <c r="AZ1" s="200" t="s">
        <v>86</v>
      </c>
      <c r="BA1" s="200" t="s">
        <v>136</v>
      </c>
      <c r="BB1" s="200" t="s">
        <v>71</v>
      </c>
      <c r="BC1" s="200" t="s">
        <v>19</v>
      </c>
      <c r="BD1" s="200" t="s">
        <v>129</v>
      </c>
      <c r="BE1" s="200" t="s">
        <v>20</v>
      </c>
      <c r="BF1" s="204" t="s">
        <v>21</v>
      </c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178"/>
      <c r="BX1" s="178"/>
      <c r="BY1" s="178"/>
      <c r="BZ1" s="178"/>
      <c r="CA1" s="178"/>
    </row>
    <row r="2" spans="1:79" ht="40.5" thickBot="1" x14ac:dyDescent="0.3">
      <c r="A2" s="259" t="s">
        <v>23</v>
      </c>
      <c r="B2" s="221">
        <v>1.976284584980237E-3</v>
      </c>
      <c r="C2" s="281" t="s">
        <v>146</v>
      </c>
      <c r="D2" s="281" t="s">
        <v>138</v>
      </c>
      <c r="E2" s="59">
        <v>1</v>
      </c>
      <c r="F2" s="59">
        <v>2</v>
      </c>
      <c r="G2" s="96">
        <v>3</v>
      </c>
      <c r="H2" s="96">
        <v>4</v>
      </c>
      <c r="I2" s="96">
        <v>5</v>
      </c>
      <c r="J2" s="96">
        <v>6</v>
      </c>
      <c r="K2" s="96">
        <v>7</v>
      </c>
      <c r="L2" s="96">
        <v>8</v>
      </c>
      <c r="M2" s="347">
        <v>9</v>
      </c>
      <c r="N2" s="348">
        <v>10</v>
      </c>
      <c r="O2" s="347">
        <v>11</v>
      </c>
      <c r="P2" s="348">
        <v>12</v>
      </c>
      <c r="Q2" s="268">
        <v>13</v>
      </c>
      <c r="R2" s="268">
        <v>14</v>
      </c>
      <c r="S2" s="96">
        <v>15</v>
      </c>
      <c r="T2" s="268">
        <v>16</v>
      </c>
      <c r="U2" s="268">
        <v>17</v>
      </c>
      <c r="V2" s="96">
        <v>18</v>
      </c>
      <c r="W2" s="268">
        <v>19</v>
      </c>
      <c r="X2" s="268">
        <v>20</v>
      </c>
      <c r="Y2" s="268">
        <v>21</v>
      </c>
      <c r="Z2" s="268">
        <v>22</v>
      </c>
      <c r="AA2" s="348">
        <v>23</v>
      </c>
      <c r="AB2" s="268">
        <v>24</v>
      </c>
      <c r="AC2" s="96">
        <v>25</v>
      </c>
      <c r="AD2" s="268">
        <v>26</v>
      </c>
      <c r="AE2" s="268">
        <v>27</v>
      </c>
      <c r="AF2" s="268">
        <v>28</v>
      </c>
      <c r="AG2" s="268">
        <v>29</v>
      </c>
      <c r="AH2" s="268">
        <v>30</v>
      </c>
      <c r="AI2" s="59">
        <v>31</v>
      </c>
      <c r="AJ2" s="469" t="s">
        <v>24</v>
      </c>
      <c r="AK2" s="470"/>
      <c r="AL2" s="316"/>
      <c r="AM2" s="522"/>
      <c r="AN2" s="522"/>
      <c r="AO2" s="522"/>
      <c r="AP2" s="522"/>
      <c r="AQ2" s="522"/>
      <c r="AR2" s="522"/>
      <c r="AS2" s="522"/>
      <c r="AT2" s="522"/>
      <c r="AU2" s="214">
        <f>AU1-AY2-AZ2</f>
        <v>428089.01666666672</v>
      </c>
      <c r="AV2" s="197">
        <f t="shared" ref="AV2:BF2" si="1">SUM(AV3:AV227)</f>
        <v>432553.33333333331</v>
      </c>
      <c r="AW2" s="197">
        <f t="shared" si="1"/>
        <v>416883.33333333331</v>
      </c>
      <c r="AX2" s="197">
        <f t="shared" si="1"/>
        <v>85373.333333333328</v>
      </c>
      <c r="AY2" s="197">
        <f t="shared" si="1"/>
        <v>211777.81</v>
      </c>
      <c r="AZ2" s="197">
        <f t="shared" si="1"/>
        <v>209569.84</v>
      </c>
      <c r="BA2" s="197">
        <f t="shared" si="1"/>
        <v>27480</v>
      </c>
      <c r="BB2" s="197">
        <f t="shared" si="1"/>
        <v>12737</v>
      </c>
      <c r="BC2" s="197">
        <f t="shared" si="1"/>
        <v>1500</v>
      </c>
      <c r="BD2" s="197">
        <f t="shared" si="1"/>
        <v>0</v>
      </c>
      <c r="BE2" s="197">
        <f t="shared" si="1"/>
        <v>5780</v>
      </c>
      <c r="BF2" s="197">
        <f t="shared" si="1"/>
        <v>477525.35</v>
      </c>
      <c r="BG2" s="72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178"/>
      <c r="BX2" s="178"/>
      <c r="BY2" s="178"/>
      <c r="BZ2" s="178"/>
      <c r="CA2" s="178"/>
    </row>
    <row r="3" spans="1:79" ht="16.5" thickTop="1" thickBot="1" x14ac:dyDescent="0.3">
      <c r="A3" s="174" t="s">
        <v>29</v>
      </c>
      <c r="B3" s="275">
        <v>38000</v>
      </c>
      <c r="C3" s="432">
        <f>B3/225</f>
        <v>168.88888888888889</v>
      </c>
      <c r="D3" s="181" t="s">
        <v>25</v>
      </c>
      <c r="E3" s="60">
        <v>7.5</v>
      </c>
      <c r="F3" s="60">
        <v>7.5</v>
      </c>
      <c r="G3" s="234">
        <v>7.5</v>
      </c>
      <c r="H3" s="234">
        <v>7.5</v>
      </c>
      <c r="I3" s="234">
        <v>7.5</v>
      </c>
      <c r="J3" s="234">
        <v>7.5</v>
      </c>
      <c r="K3" s="235" t="s">
        <v>61</v>
      </c>
      <c r="L3" s="234">
        <v>7.5</v>
      </c>
      <c r="M3" s="349" t="s">
        <v>72</v>
      </c>
      <c r="N3" s="350" t="s">
        <v>72</v>
      </c>
      <c r="O3" s="351" t="s">
        <v>72</v>
      </c>
      <c r="P3" s="350" t="s">
        <v>72</v>
      </c>
      <c r="Q3" s="283">
        <v>7.5</v>
      </c>
      <c r="R3" s="95" t="s">
        <v>61</v>
      </c>
      <c r="S3" s="237">
        <v>7.5</v>
      </c>
      <c r="T3" s="67">
        <v>7.5</v>
      </c>
      <c r="U3" s="95">
        <v>7.5</v>
      </c>
      <c r="V3" s="236">
        <v>7.5</v>
      </c>
      <c r="W3" s="95">
        <v>7.5</v>
      </c>
      <c r="X3" s="95">
        <v>7.5</v>
      </c>
      <c r="Y3" s="95" t="s">
        <v>61</v>
      </c>
      <c r="Z3" s="95">
        <v>7.5</v>
      </c>
      <c r="AA3" s="350" t="s">
        <v>72</v>
      </c>
      <c r="AB3" s="95">
        <v>7.5</v>
      </c>
      <c r="AC3" s="236">
        <v>7.5</v>
      </c>
      <c r="AD3" s="95">
        <v>7.5</v>
      </c>
      <c r="AE3" s="95">
        <v>7.5</v>
      </c>
      <c r="AF3" s="95" t="s">
        <v>61</v>
      </c>
      <c r="AG3" s="95">
        <v>7.5</v>
      </c>
      <c r="AH3" s="238">
        <v>7.5</v>
      </c>
      <c r="AI3" s="60"/>
      <c r="AJ3" s="179"/>
      <c r="AK3" s="179">
        <f>COUNTIF(E3:AI3,"&gt;0")</f>
        <v>21</v>
      </c>
      <c r="AL3" s="508"/>
      <c r="AM3" s="205">
        <f>SUM(E3:AI3)/7.5</f>
        <v>21</v>
      </c>
      <c r="AN3" s="205">
        <f>COUNTIF(E3:AI3,"B")</f>
        <v>5</v>
      </c>
      <c r="AO3" s="205">
        <f>COUNTIF(E3:AI3,"h")</f>
        <v>4</v>
      </c>
      <c r="AP3" s="205">
        <f>COUNTIF(E3:AI3,"ik")</f>
        <v>0</v>
      </c>
      <c r="AQ3" s="205">
        <f>COUNTIF(E3:AI3,"İZ")</f>
        <v>0</v>
      </c>
      <c r="AR3" s="205">
        <f>COUNTIF(E3:AI3,"R")</f>
        <v>0</v>
      </c>
      <c r="AS3" s="205">
        <f>COUNTIF(E3:AI3,"0")</f>
        <v>0</v>
      </c>
      <c r="AT3" s="205">
        <f>IF((AM3+AN3+AO3+AP3+AQ3)&gt;30,30,(AM3+AN3+AO3+AP3+AQ3))</f>
        <v>30</v>
      </c>
      <c r="AU3" s="205">
        <f>(AT3)*C3*7.5</f>
        <v>38000</v>
      </c>
      <c r="AV3" s="511">
        <f>IF(B4="CEMRE",SUM(AU3:AU5),0)</f>
        <v>39900</v>
      </c>
      <c r="AW3" s="514">
        <f>IF(B4="SEFİNE",SUM(AU3:AU5),0)</f>
        <v>0</v>
      </c>
      <c r="AX3" s="516">
        <f>IF(B4="TERSAN",SUM(AU3:AU5),0)</f>
        <v>0</v>
      </c>
      <c r="AY3" s="500">
        <v>17359</v>
      </c>
      <c r="AZ3" s="500"/>
      <c r="BA3" s="500">
        <v>0</v>
      </c>
      <c r="BB3" s="500">
        <v>641</v>
      </c>
      <c r="BC3" s="500"/>
      <c r="BD3" s="500"/>
      <c r="BE3" s="503"/>
      <c r="BF3" s="505">
        <f>(AV3+AW3+AX3)-(AY3+AZ3+BA3)-(BB3+BC3)+BE3-(BD3)</f>
        <v>21900</v>
      </c>
      <c r="BG3" s="178"/>
      <c r="BH3" s="178"/>
      <c r="BI3" s="178"/>
      <c r="BJ3" s="178"/>
      <c r="BK3" s="178"/>
      <c r="BL3" s="178"/>
      <c r="BM3" s="178"/>
      <c r="BN3" s="178"/>
      <c r="BO3" s="178"/>
      <c r="BP3" s="178"/>
      <c r="BQ3" s="178"/>
      <c r="BR3" s="178"/>
      <c r="BS3" s="178"/>
      <c r="BT3" s="178"/>
      <c r="BU3" s="178"/>
      <c r="BV3" s="178"/>
      <c r="BW3" s="178"/>
      <c r="BX3" s="178"/>
      <c r="BY3" s="178"/>
      <c r="BZ3" s="178"/>
      <c r="CA3" s="178"/>
    </row>
    <row r="4" spans="1:79" ht="15.75" thickTop="1" x14ac:dyDescent="0.25">
      <c r="A4" s="175"/>
      <c r="B4" s="221" t="s">
        <v>133</v>
      </c>
      <c r="C4" s="433"/>
      <c r="D4" s="211" t="s">
        <v>26</v>
      </c>
      <c r="E4" s="236"/>
      <c r="F4" s="236"/>
      <c r="G4" s="234">
        <v>2.5</v>
      </c>
      <c r="H4" s="239"/>
      <c r="I4" s="240">
        <v>2.5</v>
      </c>
      <c r="J4" s="240"/>
      <c r="K4" s="235"/>
      <c r="L4" s="234"/>
      <c r="M4" s="349"/>
      <c r="N4" s="351"/>
      <c r="O4" s="351"/>
      <c r="P4" s="351"/>
      <c r="Q4" s="236"/>
      <c r="R4" s="236"/>
      <c r="S4" s="236"/>
      <c r="T4" s="241"/>
      <c r="U4" s="241"/>
      <c r="V4" s="241">
        <v>2.5</v>
      </c>
      <c r="W4" s="236"/>
      <c r="X4" s="241"/>
      <c r="Y4" s="231"/>
      <c r="Z4" s="231"/>
      <c r="AA4" s="369"/>
      <c r="AB4" s="241"/>
      <c r="AC4" s="241"/>
      <c r="AD4" s="241"/>
      <c r="AE4" s="241"/>
      <c r="AF4" s="241"/>
      <c r="AG4" s="236"/>
      <c r="AH4" s="242"/>
      <c r="AI4" s="243"/>
      <c r="AJ4" s="192"/>
      <c r="AK4" s="179">
        <f>COUNTIF(E4:AI4,"&gt;7")</f>
        <v>0</v>
      </c>
      <c r="AL4" s="509"/>
      <c r="AM4" s="206">
        <f>SUM(E4:AI4)</f>
        <v>7.5</v>
      </c>
      <c r="AN4" s="206"/>
      <c r="AO4" s="206"/>
      <c r="AP4" s="206"/>
      <c r="AQ4" s="206"/>
      <c r="AR4" s="206"/>
      <c r="AS4" s="206"/>
      <c r="AT4" s="206">
        <f>AM4*1.5</f>
        <v>11.25</v>
      </c>
      <c r="AU4" s="206">
        <f>AM4*C3*1.5</f>
        <v>1900</v>
      </c>
      <c r="AV4" s="511"/>
      <c r="AW4" s="514"/>
      <c r="AX4" s="516"/>
      <c r="AY4" s="500"/>
      <c r="AZ4" s="500"/>
      <c r="BA4" s="500"/>
      <c r="BB4" s="500"/>
      <c r="BC4" s="500"/>
      <c r="BD4" s="500"/>
      <c r="BE4" s="503"/>
      <c r="BF4" s="506"/>
      <c r="BG4" s="178"/>
      <c r="BH4" s="178"/>
      <c r="BI4" s="178"/>
      <c r="BJ4" s="178"/>
      <c r="BK4" s="178"/>
      <c r="BL4" s="178"/>
      <c r="BM4" s="178"/>
      <c r="BN4" s="178"/>
      <c r="BO4" s="178"/>
      <c r="BP4" s="178"/>
      <c r="BQ4" s="178"/>
      <c r="BR4" s="178"/>
      <c r="BS4" s="178"/>
      <c r="BT4" s="178"/>
      <c r="BU4" s="178"/>
      <c r="BV4" s="178"/>
      <c r="BW4" s="178"/>
      <c r="BX4" s="178"/>
      <c r="BY4" s="178"/>
      <c r="BZ4" s="178"/>
      <c r="CA4" s="178"/>
    </row>
    <row r="5" spans="1:79" x14ac:dyDescent="0.25">
      <c r="A5" s="175"/>
      <c r="B5" s="221"/>
      <c r="C5" s="433"/>
      <c r="D5" s="212" t="s">
        <v>27</v>
      </c>
      <c r="E5" s="230"/>
      <c r="F5" s="230"/>
      <c r="G5" s="230"/>
      <c r="H5" s="230"/>
      <c r="I5" s="230"/>
      <c r="J5" s="230"/>
      <c r="K5" s="230"/>
      <c r="L5" s="230"/>
      <c r="M5" s="352"/>
      <c r="N5" s="352"/>
      <c r="O5" s="352"/>
      <c r="P5" s="352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352"/>
      <c r="AB5" s="230"/>
      <c r="AC5" s="230"/>
      <c r="AD5" s="230"/>
      <c r="AE5" s="230"/>
      <c r="AF5" s="230"/>
      <c r="AG5" s="230"/>
      <c r="AH5" s="232"/>
      <c r="AI5" s="233"/>
      <c r="AJ5" s="193"/>
      <c r="AK5" s="207"/>
      <c r="AL5" s="509"/>
      <c r="AM5" s="206">
        <f>SUM(E5:AI5)</f>
        <v>0</v>
      </c>
      <c r="AN5" s="208"/>
      <c r="AO5" s="208"/>
      <c r="AP5" s="208"/>
      <c r="AQ5" s="208"/>
      <c r="AR5" s="208"/>
      <c r="AS5" s="208"/>
      <c r="AT5" s="206">
        <f>AM5*2</f>
        <v>0</v>
      </c>
      <c r="AU5" s="208">
        <f>AM5*C3*2</f>
        <v>0</v>
      </c>
      <c r="AV5" s="511"/>
      <c r="AW5" s="514"/>
      <c r="AX5" s="516"/>
      <c r="AY5" s="500"/>
      <c r="AZ5" s="500"/>
      <c r="BA5" s="500"/>
      <c r="BB5" s="500"/>
      <c r="BC5" s="500"/>
      <c r="BD5" s="500"/>
      <c r="BE5" s="503"/>
      <c r="BF5" s="506"/>
      <c r="BG5" s="178"/>
      <c r="BH5" s="178"/>
      <c r="BI5" s="178"/>
      <c r="BJ5" s="178"/>
      <c r="BK5" s="178"/>
      <c r="BL5" s="178"/>
      <c r="BM5" s="178"/>
      <c r="BN5" s="178"/>
      <c r="BO5" s="178"/>
      <c r="BP5" s="178"/>
      <c r="BQ5" s="178"/>
      <c r="BR5" s="178"/>
      <c r="BS5" s="178"/>
      <c r="BT5" s="178"/>
      <c r="BU5" s="178"/>
      <c r="BV5" s="178"/>
      <c r="BW5" s="178"/>
      <c r="BX5" s="178"/>
      <c r="BY5" s="178"/>
      <c r="BZ5" s="178"/>
      <c r="CA5" s="178"/>
    </row>
    <row r="6" spans="1:79" ht="15.75" thickBot="1" x14ac:dyDescent="0.3">
      <c r="A6" s="175"/>
      <c r="B6" s="221"/>
      <c r="C6" s="434"/>
      <c r="D6" s="182"/>
      <c r="E6" s="63"/>
      <c r="F6" s="63"/>
      <c r="G6" s="63"/>
      <c r="H6" s="63"/>
      <c r="I6" s="63"/>
      <c r="J6" s="63"/>
      <c r="K6" s="63"/>
      <c r="L6" s="63"/>
      <c r="M6" s="353"/>
      <c r="N6" s="353"/>
      <c r="O6" s="353"/>
      <c r="P6" s="353"/>
      <c r="Q6" s="63"/>
      <c r="R6" s="63"/>
      <c r="S6" s="63"/>
      <c r="T6" s="63"/>
      <c r="U6" s="63"/>
      <c r="V6" s="63"/>
      <c r="W6" s="63"/>
      <c r="X6" s="63"/>
      <c r="Y6" s="63"/>
      <c r="Z6" s="63"/>
      <c r="AA6" s="353"/>
      <c r="AB6" s="63"/>
      <c r="AC6" s="63"/>
      <c r="AD6" s="63"/>
      <c r="AE6" s="63"/>
      <c r="AF6" s="63"/>
      <c r="AG6" s="63"/>
      <c r="AH6" s="63"/>
      <c r="AI6" s="63"/>
      <c r="AJ6" s="194" t="s">
        <v>28</v>
      </c>
      <c r="AK6" s="180">
        <f>AK3+AK4</f>
        <v>21</v>
      </c>
      <c r="AL6" s="510"/>
      <c r="AM6" s="209"/>
      <c r="AN6" s="209"/>
      <c r="AO6" s="209"/>
      <c r="AP6" s="209"/>
      <c r="AQ6" s="180"/>
      <c r="AR6" s="209"/>
      <c r="AS6" s="209"/>
      <c r="AT6" s="209"/>
      <c r="AU6" s="209"/>
      <c r="AV6" s="512"/>
      <c r="AW6" s="515"/>
      <c r="AX6" s="517"/>
      <c r="AY6" s="501"/>
      <c r="AZ6" s="501"/>
      <c r="BA6" s="501"/>
      <c r="BB6" s="501"/>
      <c r="BC6" s="501"/>
      <c r="BD6" s="501"/>
      <c r="BE6" s="504"/>
      <c r="BF6" s="507"/>
      <c r="BG6" s="72">
        <f>AV2+AW2+AX2</f>
        <v>934810</v>
      </c>
      <c r="BH6" s="178"/>
      <c r="BI6" s="178"/>
      <c r="BJ6" s="178"/>
      <c r="BK6" s="178"/>
      <c r="BL6" s="178"/>
      <c r="BM6" s="178"/>
      <c r="BN6" s="178"/>
      <c r="BO6" s="178"/>
      <c r="BP6" s="178"/>
      <c r="BQ6" s="178"/>
      <c r="BR6" s="178"/>
      <c r="BS6" s="178"/>
      <c r="BT6" s="178"/>
      <c r="BU6" s="178"/>
      <c r="BV6" s="178"/>
      <c r="BW6" s="178"/>
      <c r="BX6" s="178"/>
      <c r="BY6" s="178"/>
      <c r="BZ6" s="178"/>
      <c r="CA6" s="178"/>
    </row>
    <row r="7" spans="1:79" s="178" customFormat="1" ht="16.5" customHeight="1" thickTop="1" thickBot="1" x14ac:dyDescent="0.3">
      <c r="A7" s="160" t="s">
        <v>159</v>
      </c>
      <c r="B7" s="158">
        <v>25000</v>
      </c>
      <c r="C7" s="432">
        <f>B7/225</f>
        <v>111.11111111111111</v>
      </c>
      <c r="D7" s="181" t="s">
        <v>25</v>
      </c>
      <c r="E7" s="60"/>
      <c r="F7" s="60"/>
      <c r="G7" s="60"/>
      <c r="H7" s="60"/>
      <c r="I7" s="60"/>
      <c r="J7" s="60"/>
      <c r="K7" s="60"/>
      <c r="L7" s="60"/>
      <c r="M7" s="400"/>
      <c r="N7" s="400"/>
      <c r="O7" s="400"/>
      <c r="P7" s="400"/>
      <c r="Q7" s="101"/>
      <c r="R7" s="60"/>
      <c r="S7" s="60"/>
      <c r="T7" s="60"/>
      <c r="U7" s="60"/>
      <c r="V7" s="60"/>
      <c r="W7" s="60"/>
      <c r="X7" s="60"/>
      <c r="Y7" s="60"/>
      <c r="Z7" s="60">
        <v>7.5</v>
      </c>
      <c r="AA7" s="400" t="s">
        <v>72</v>
      </c>
      <c r="AB7" s="402">
        <v>7.5</v>
      </c>
      <c r="AC7" s="101">
        <v>7.5</v>
      </c>
      <c r="AD7" s="60">
        <v>7.5</v>
      </c>
      <c r="AE7" s="60">
        <v>7.5</v>
      </c>
      <c r="AF7" s="60" t="s">
        <v>61</v>
      </c>
      <c r="AG7" s="60">
        <v>7.5</v>
      </c>
      <c r="AH7" s="60">
        <v>7.5</v>
      </c>
      <c r="AI7" s="60"/>
      <c r="AJ7" s="179"/>
      <c r="AK7" s="179">
        <f>COUNTIF(E7:AI7,"&gt;0")</f>
        <v>7</v>
      </c>
      <c r="AL7" s="508"/>
      <c r="AM7" s="205">
        <f>SUM(E7:AI7)/7.5</f>
        <v>7</v>
      </c>
      <c r="AN7" s="205">
        <f>COUNTIF(E7:AI7,"B")</f>
        <v>1</v>
      </c>
      <c r="AO7" s="205">
        <f>COUNTIF(E7:AI7,"h")</f>
        <v>1</v>
      </c>
      <c r="AP7" s="205">
        <f>COUNTIF(E7:AI7,"ik")</f>
        <v>0</v>
      </c>
      <c r="AQ7" s="205">
        <f>COUNTIF(E7:AI7,"İZ")</f>
        <v>0</v>
      </c>
      <c r="AR7" s="205">
        <f>COUNTIF(E7:AI7,"R")</f>
        <v>0</v>
      </c>
      <c r="AS7" s="205">
        <f>COUNTIF(E7:AI7,"0")</f>
        <v>0</v>
      </c>
      <c r="AT7" s="205">
        <f>IF((AM7+AN7+AO7+AP7+AQ7)&gt;30,30,(AM7+AN7+AO7+AP7+AQ7))</f>
        <v>9</v>
      </c>
      <c r="AU7" s="205">
        <f>(AT7)*C7*7.5</f>
        <v>7500</v>
      </c>
      <c r="AV7" s="511">
        <f t="shared" ref="AV7" si="2">IF(B8="CEMRE",SUM(AU7:AU9),0)</f>
        <v>0</v>
      </c>
      <c r="AW7" s="513">
        <f>IF(B8="SEFİNE",SUM(AU7:AU9),0)</f>
        <v>7500</v>
      </c>
      <c r="AX7" s="516">
        <f t="shared" ref="AX7" si="3">IF(B8="TERSAN",SUM(AU7:AU9),0)</f>
        <v>0</v>
      </c>
      <c r="AY7" s="499"/>
      <c r="AZ7" s="518">
        <v>5100.63</v>
      </c>
      <c r="BA7" s="499"/>
      <c r="BB7" s="499"/>
      <c r="BC7" s="499"/>
      <c r="BD7" s="499"/>
      <c r="BE7" s="502"/>
      <c r="BF7" s="505">
        <f t="shared" ref="BF7" si="4">(AV7+AW7+AX7)-(AY7+AZ7+BA7)-(BB7+BC7)+BE7-(BD7)</f>
        <v>2399.37</v>
      </c>
    </row>
    <row r="8" spans="1:79" s="178" customFormat="1" ht="15.75" thickTop="1" x14ac:dyDescent="0.25">
      <c r="A8" s="175"/>
      <c r="B8" s="223" t="s">
        <v>134</v>
      </c>
      <c r="C8" s="433"/>
      <c r="D8" s="211" t="s">
        <v>26</v>
      </c>
      <c r="E8" s="227"/>
      <c r="F8" s="227"/>
      <c r="G8" s="227"/>
      <c r="H8" s="227"/>
      <c r="I8" s="227"/>
      <c r="J8" s="227"/>
      <c r="K8" s="227"/>
      <c r="L8" s="227"/>
      <c r="M8" s="360"/>
      <c r="N8" s="360"/>
      <c r="O8" s="360"/>
      <c r="P8" s="360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360"/>
      <c r="AB8" s="227"/>
      <c r="AC8" s="227"/>
      <c r="AD8" s="227"/>
      <c r="AE8" s="227"/>
      <c r="AF8" s="227"/>
      <c r="AG8" s="227"/>
      <c r="AH8" s="228"/>
      <c r="AI8" s="229"/>
      <c r="AJ8" s="192"/>
      <c r="AK8" s="179">
        <f>COUNTIF(E8:AI8,"&gt;7")</f>
        <v>0</v>
      </c>
      <c r="AL8" s="509"/>
      <c r="AM8" s="206">
        <f>SUM(E8:AI8)</f>
        <v>0</v>
      </c>
      <c r="AN8" s="206"/>
      <c r="AO8" s="206"/>
      <c r="AP8" s="206"/>
      <c r="AQ8" s="206"/>
      <c r="AR8" s="206"/>
      <c r="AS8" s="206"/>
      <c r="AT8" s="206">
        <f>AM8*1.5</f>
        <v>0</v>
      </c>
      <c r="AU8" s="206">
        <f>AM8*C7*1.5</f>
        <v>0</v>
      </c>
      <c r="AV8" s="511"/>
      <c r="AW8" s="514"/>
      <c r="AX8" s="516"/>
      <c r="AY8" s="500"/>
      <c r="AZ8" s="519"/>
      <c r="BA8" s="500"/>
      <c r="BB8" s="500"/>
      <c r="BC8" s="500"/>
      <c r="BD8" s="500"/>
      <c r="BE8" s="503"/>
      <c r="BF8" s="506"/>
    </row>
    <row r="9" spans="1:79" s="178" customFormat="1" ht="15.75" customHeight="1" x14ac:dyDescent="0.25">
      <c r="A9" s="175"/>
      <c r="B9" s="223"/>
      <c r="C9" s="433"/>
      <c r="D9" s="212" t="s">
        <v>27</v>
      </c>
      <c r="E9" s="230"/>
      <c r="F9" s="230"/>
      <c r="G9" s="230"/>
      <c r="H9" s="230"/>
      <c r="I9" s="230"/>
      <c r="J9" s="230"/>
      <c r="K9" s="230"/>
      <c r="L9" s="230"/>
      <c r="M9" s="360"/>
      <c r="N9" s="360"/>
      <c r="O9" s="360"/>
      <c r="P9" s="360"/>
      <c r="Q9" s="230"/>
      <c r="R9" s="230"/>
      <c r="S9" s="230"/>
      <c r="T9" s="230"/>
      <c r="U9" s="230"/>
      <c r="V9" s="230"/>
      <c r="W9" s="231"/>
      <c r="X9" s="230"/>
      <c r="Y9" s="230"/>
      <c r="Z9" s="230"/>
      <c r="AA9" s="360"/>
      <c r="AB9" s="230"/>
      <c r="AC9" s="230"/>
      <c r="AD9" s="230"/>
      <c r="AE9" s="230"/>
      <c r="AF9" s="230"/>
      <c r="AG9" s="230"/>
      <c r="AH9" s="232"/>
      <c r="AI9" s="233"/>
      <c r="AJ9" s="193"/>
      <c r="AK9" s="207"/>
      <c r="AL9" s="509"/>
      <c r="AM9" s="206">
        <f>SUM(E9:AI9)</f>
        <v>0</v>
      </c>
      <c r="AN9" s="208"/>
      <c r="AO9" s="208"/>
      <c r="AP9" s="208"/>
      <c r="AQ9" s="208"/>
      <c r="AR9" s="208"/>
      <c r="AS9" s="208"/>
      <c r="AT9" s="206">
        <f>AM9*2</f>
        <v>0</v>
      </c>
      <c r="AU9" s="208">
        <f>AM9*C7*2</f>
        <v>0</v>
      </c>
      <c r="AV9" s="511"/>
      <c r="AW9" s="514"/>
      <c r="AX9" s="516"/>
      <c r="AY9" s="500"/>
      <c r="AZ9" s="519"/>
      <c r="BA9" s="500"/>
      <c r="BB9" s="500"/>
      <c r="BC9" s="500"/>
      <c r="BD9" s="500"/>
      <c r="BE9" s="503"/>
      <c r="BF9" s="506"/>
    </row>
    <row r="10" spans="1:79" s="178" customFormat="1" ht="15.75" thickBot="1" x14ac:dyDescent="0.3">
      <c r="A10" s="176"/>
      <c r="B10" s="223"/>
      <c r="C10" s="434"/>
      <c r="D10" s="182"/>
      <c r="E10" s="63"/>
      <c r="F10" s="63"/>
      <c r="G10" s="63"/>
      <c r="H10" s="63"/>
      <c r="I10" s="63"/>
      <c r="J10" s="63"/>
      <c r="K10" s="63"/>
      <c r="L10" s="63"/>
      <c r="M10" s="401"/>
      <c r="N10" s="401"/>
      <c r="O10" s="401"/>
      <c r="P10" s="401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401"/>
      <c r="AB10" s="403"/>
      <c r="AC10" s="63"/>
      <c r="AD10" s="63"/>
      <c r="AE10" s="63"/>
      <c r="AF10" s="63"/>
      <c r="AG10" s="244"/>
      <c r="AH10" s="63"/>
      <c r="AI10" s="63"/>
      <c r="AJ10" s="194" t="s">
        <v>28</v>
      </c>
      <c r="AK10" s="180">
        <f>AK7+AK8</f>
        <v>7</v>
      </c>
      <c r="AL10" s="510"/>
      <c r="AM10" s="209"/>
      <c r="AN10" s="209"/>
      <c r="AO10" s="209"/>
      <c r="AP10" s="209"/>
      <c r="AQ10" s="180"/>
      <c r="AR10" s="209"/>
      <c r="AS10" s="209"/>
      <c r="AT10" s="209"/>
      <c r="AU10" s="209"/>
      <c r="AV10" s="512"/>
      <c r="AW10" s="515"/>
      <c r="AX10" s="517"/>
      <c r="AY10" s="501"/>
      <c r="AZ10" s="520"/>
      <c r="BA10" s="501"/>
      <c r="BB10" s="501"/>
      <c r="BC10" s="501"/>
      <c r="BD10" s="501"/>
      <c r="BE10" s="504"/>
      <c r="BF10" s="507"/>
    </row>
    <row r="11" spans="1:79" s="178" customFormat="1" ht="16.5" customHeight="1" thickTop="1" thickBot="1" x14ac:dyDescent="0.3">
      <c r="A11" s="341" t="s">
        <v>153</v>
      </c>
      <c r="B11" s="322">
        <v>28000</v>
      </c>
      <c r="C11" s="432">
        <f>B11/225</f>
        <v>124.44444444444444</v>
      </c>
      <c r="D11" s="181" t="s">
        <v>25</v>
      </c>
      <c r="E11" s="60"/>
      <c r="F11" s="60"/>
      <c r="G11" s="60"/>
      <c r="H11" s="60"/>
      <c r="I11" s="60"/>
      <c r="J11" s="60"/>
      <c r="K11" s="60"/>
      <c r="L11" s="60"/>
      <c r="M11" s="354"/>
      <c r="N11" s="354"/>
      <c r="O11" s="354"/>
      <c r="P11" s="354"/>
      <c r="Q11" s="101"/>
      <c r="R11" s="60"/>
      <c r="S11" s="60"/>
      <c r="T11" s="60"/>
      <c r="U11" s="60"/>
      <c r="V11" s="60"/>
      <c r="W11" s="60"/>
      <c r="X11" s="60"/>
      <c r="Y11" s="60"/>
      <c r="Z11" s="60"/>
      <c r="AA11" s="356"/>
      <c r="AB11" s="101"/>
      <c r="AC11" s="101">
        <v>7.5</v>
      </c>
      <c r="AD11" s="60">
        <v>7.5</v>
      </c>
      <c r="AE11" s="60">
        <v>7.5</v>
      </c>
      <c r="AF11" s="60" t="s">
        <v>61</v>
      </c>
      <c r="AG11" s="60">
        <v>7.5</v>
      </c>
      <c r="AH11" s="60">
        <v>7.5</v>
      </c>
      <c r="AI11" s="60"/>
      <c r="AJ11" s="179"/>
      <c r="AK11" s="179">
        <f>COUNTIF(E11:AI11,"&gt;0")</f>
        <v>5</v>
      </c>
      <c r="AL11" s="508"/>
      <c r="AM11" s="205">
        <f>SUM(E11:AI11)/7.5</f>
        <v>5</v>
      </c>
      <c r="AN11" s="205">
        <f>COUNTIF(E11:AI11,"B")</f>
        <v>0</v>
      </c>
      <c r="AO11" s="205">
        <f>COUNTIF(E11:AI11,"h")</f>
        <v>1</v>
      </c>
      <c r="AP11" s="205">
        <f>COUNTIF(E11:AI11,"ik")</f>
        <v>0</v>
      </c>
      <c r="AQ11" s="205">
        <f>COUNTIF(E11:AI11,"İZ")</f>
        <v>0</v>
      </c>
      <c r="AR11" s="205">
        <f>COUNTIF(E11:AI11,"R")</f>
        <v>0</v>
      </c>
      <c r="AS11" s="205">
        <f>COUNTIF(E11:AI11,"0")</f>
        <v>0</v>
      </c>
      <c r="AT11" s="205">
        <f>IF((AM11+AN11+AO11+AP11+AQ11)&gt;30,30,(AM11+AN11+AO11+AP11+AQ11))</f>
        <v>6</v>
      </c>
      <c r="AU11" s="205">
        <f>(AT11)*C11*7.5</f>
        <v>5600</v>
      </c>
      <c r="AV11" s="511">
        <f t="shared" ref="AV11" si="5">IF(B12="CEMRE",SUM(AU11:AU13),0)</f>
        <v>0</v>
      </c>
      <c r="AW11" s="513">
        <f>IF(B12="SEFİNE",SUM(AU11:AU13),0)</f>
        <v>5600</v>
      </c>
      <c r="AX11" s="516">
        <f t="shared" ref="AX11" si="6">IF(B12="TERSAN",SUM(AU11:AU13),0)</f>
        <v>0</v>
      </c>
      <c r="AY11" s="499">
        <v>0</v>
      </c>
      <c r="AZ11" s="499">
        <v>2266.9499999999998</v>
      </c>
      <c r="BA11" s="499"/>
      <c r="BB11" s="499"/>
      <c r="BC11" s="499"/>
      <c r="BD11" s="499"/>
      <c r="BE11" s="502"/>
      <c r="BF11" s="505">
        <f t="shared" ref="BF11" si="7">(AV11+AW11+AX11)-(AY11+AZ11+BA11)-(BB11+BC11)+BE11-(BD11)</f>
        <v>3333.05</v>
      </c>
    </row>
    <row r="12" spans="1:79" s="178" customFormat="1" ht="16.5" thickTop="1" x14ac:dyDescent="0.25">
      <c r="A12" s="175"/>
      <c r="B12" s="321" t="s">
        <v>134</v>
      </c>
      <c r="C12" s="433"/>
      <c r="D12" s="211" t="s">
        <v>26</v>
      </c>
      <c r="E12" s="227"/>
      <c r="F12" s="227"/>
      <c r="G12" s="227"/>
      <c r="H12" s="227"/>
      <c r="I12" s="227"/>
      <c r="J12" s="227"/>
      <c r="K12" s="227"/>
      <c r="L12" s="227"/>
      <c r="M12" s="355"/>
      <c r="N12" s="355"/>
      <c r="O12" s="355"/>
      <c r="P12" s="355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355"/>
      <c r="AB12" s="227"/>
      <c r="AC12" s="227"/>
      <c r="AD12" s="227"/>
      <c r="AE12" s="227"/>
      <c r="AF12" s="227"/>
      <c r="AG12" s="227"/>
      <c r="AH12" s="228"/>
      <c r="AI12" s="229"/>
      <c r="AJ12" s="192"/>
      <c r="AK12" s="179">
        <f>COUNTIF(E12:AI12,"&gt;7")</f>
        <v>0</v>
      </c>
      <c r="AL12" s="509"/>
      <c r="AM12" s="206">
        <f>SUM(E12:AI12)</f>
        <v>0</v>
      </c>
      <c r="AN12" s="206"/>
      <c r="AO12" s="206"/>
      <c r="AP12" s="206"/>
      <c r="AQ12" s="206"/>
      <c r="AR12" s="206"/>
      <c r="AS12" s="206"/>
      <c r="AT12" s="206">
        <f>AM12*1.5</f>
        <v>0</v>
      </c>
      <c r="AU12" s="206">
        <f>AM12*C11*1.5</f>
        <v>0</v>
      </c>
      <c r="AV12" s="511"/>
      <c r="AW12" s="514"/>
      <c r="AX12" s="516"/>
      <c r="AY12" s="500"/>
      <c r="AZ12" s="500"/>
      <c r="BA12" s="500"/>
      <c r="BB12" s="500"/>
      <c r="BC12" s="500"/>
      <c r="BD12" s="500"/>
      <c r="BE12" s="503"/>
      <c r="BF12" s="506"/>
    </row>
    <row r="13" spans="1:79" s="178" customFormat="1" ht="15.75" customHeight="1" x14ac:dyDescent="0.25">
      <c r="A13" s="175"/>
      <c r="B13" s="321"/>
      <c r="C13" s="433"/>
      <c r="D13" s="212" t="s">
        <v>27</v>
      </c>
      <c r="E13" s="230"/>
      <c r="F13" s="230"/>
      <c r="G13" s="230"/>
      <c r="H13" s="230"/>
      <c r="I13" s="230"/>
      <c r="J13" s="230"/>
      <c r="K13" s="230"/>
      <c r="L13" s="230"/>
      <c r="M13" s="352"/>
      <c r="N13" s="352"/>
      <c r="O13" s="352"/>
      <c r="P13" s="352"/>
      <c r="Q13" s="230"/>
      <c r="R13" s="230"/>
      <c r="S13" s="230"/>
      <c r="T13" s="230"/>
      <c r="U13" s="230"/>
      <c r="V13" s="230"/>
      <c r="W13" s="231"/>
      <c r="X13" s="230"/>
      <c r="Y13" s="230"/>
      <c r="Z13" s="230"/>
      <c r="AA13" s="352"/>
      <c r="AB13" s="230"/>
      <c r="AC13" s="230"/>
      <c r="AD13" s="230"/>
      <c r="AE13" s="230"/>
      <c r="AF13" s="230"/>
      <c r="AG13" s="230"/>
      <c r="AH13" s="232"/>
      <c r="AI13" s="233"/>
      <c r="AJ13" s="193"/>
      <c r="AK13" s="207"/>
      <c r="AL13" s="509"/>
      <c r="AM13" s="206">
        <f>SUM(E13:AI13)</f>
        <v>0</v>
      </c>
      <c r="AN13" s="208"/>
      <c r="AO13" s="208"/>
      <c r="AP13" s="208"/>
      <c r="AQ13" s="208"/>
      <c r="AR13" s="208"/>
      <c r="AS13" s="208"/>
      <c r="AT13" s="206">
        <f>AM13*2</f>
        <v>0</v>
      </c>
      <c r="AU13" s="208">
        <f>AM13*C11*2</f>
        <v>0</v>
      </c>
      <c r="AV13" s="511"/>
      <c r="AW13" s="514"/>
      <c r="AX13" s="516"/>
      <c r="AY13" s="500"/>
      <c r="AZ13" s="500"/>
      <c r="BA13" s="500"/>
      <c r="BB13" s="500"/>
      <c r="BC13" s="500"/>
      <c r="BD13" s="500"/>
      <c r="BE13" s="503"/>
      <c r="BF13" s="506"/>
    </row>
    <row r="14" spans="1:79" s="178" customFormat="1" ht="16.5" thickBot="1" x14ac:dyDescent="0.3">
      <c r="A14" s="176"/>
      <c r="B14" s="321"/>
      <c r="C14" s="434"/>
      <c r="D14" s="182"/>
      <c r="E14" s="63"/>
      <c r="F14" s="63"/>
      <c r="G14" s="63"/>
      <c r="H14" s="63"/>
      <c r="I14" s="63"/>
      <c r="J14" s="63"/>
      <c r="K14" s="63"/>
      <c r="L14" s="63"/>
      <c r="M14" s="353"/>
      <c r="N14" s="353"/>
      <c r="O14" s="353"/>
      <c r="P14" s="35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353"/>
      <c r="AB14" s="63"/>
      <c r="AC14" s="63"/>
      <c r="AD14" s="63"/>
      <c r="AE14" s="63"/>
      <c r="AF14" s="63"/>
      <c r="AG14" s="244"/>
      <c r="AH14" s="63"/>
      <c r="AI14" s="63"/>
      <c r="AJ14" s="194" t="s">
        <v>28</v>
      </c>
      <c r="AK14" s="180">
        <f>AK11+AK12</f>
        <v>5</v>
      </c>
      <c r="AL14" s="510"/>
      <c r="AM14" s="209"/>
      <c r="AN14" s="209"/>
      <c r="AO14" s="209"/>
      <c r="AP14" s="209"/>
      <c r="AQ14" s="180"/>
      <c r="AR14" s="209"/>
      <c r="AS14" s="209"/>
      <c r="AT14" s="209"/>
      <c r="AU14" s="209"/>
      <c r="AV14" s="512"/>
      <c r="AW14" s="515"/>
      <c r="AX14" s="517"/>
      <c r="AY14" s="501"/>
      <c r="AZ14" s="501"/>
      <c r="BA14" s="501"/>
      <c r="BB14" s="501"/>
      <c r="BC14" s="501"/>
      <c r="BD14" s="501"/>
      <c r="BE14" s="504"/>
      <c r="BF14" s="507"/>
    </row>
    <row r="15" spans="1:79" ht="17.25" thickTop="1" thickBot="1" x14ac:dyDescent="0.3">
      <c r="A15" s="286" t="s">
        <v>144</v>
      </c>
      <c r="B15" s="320">
        <v>30000</v>
      </c>
      <c r="C15" s="432">
        <f t="shared" ref="C15" si="8">B15/225</f>
        <v>133.33333333333334</v>
      </c>
      <c r="D15" s="181" t="s">
        <v>25</v>
      </c>
      <c r="E15" s="60">
        <v>7.5</v>
      </c>
      <c r="F15" s="60">
        <v>7.5</v>
      </c>
      <c r="G15" s="60">
        <v>7.5</v>
      </c>
      <c r="H15" s="60">
        <v>7.5</v>
      </c>
      <c r="I15" s="60">
        <v>7.5</v>
      </c>
      <c r="J15" s="60">
        <v>7.5</v>
      </c>
      <c r="K15" s="60" t="s">
        <v>61</v>
      </c>
      <c r="L15" s="60">
        <v>7.5</v>
      </c>
      <c r="M15" s="354" t="s">
        <v>72</v>
      </c>
      <c r="N15" s="354" t="s">
        <v>72</v>
      </c>
      <c r="O15" s="354" t="s">
        <v>72</v>
      </c>
      <c r="P15" s="354" t="s">
        <v>72</v>
      </c>
      <c r="Q15" s="101">
        <v>7.5</v>
      </c>
      <c r="R15" s="60" t="s">
        <v>61</v>
      </c>
      <c r="S15" s="60">
        <v>7.5</v>
      </c>
      <c r="T15" s="60">
        <v>7.5</v>
      </c>
      <c r="U15" s="60">
        <v>7.5</v>
      </c>
      <c r="V15" s="60">
        <v>7.5</v>
      </c>
      <c r="W15" s="60"/>
      <c r="X15" s="60"/>
      <c r="Y15" s="60"/>
      <c r="Z15" s="60"/>
      <c r="AA15" s="356"/>
      <c r="AB15" s="101"/>
      <c r="AC15" s="101"/>
      <c r="AD15" s="60"/>
      <c r="AE15" s="60"/>
      <c r="AF15" s="60"/>
      <c r="AG15" s="60"/>
      <c r="AH15" s="60"/>
      <c r="AI15" s="60"/>
      <c r="AJ15" s="179"/>
      <c r="AK15" s="179">
        <f>COUNTIF(E15:AI15,"&gt;0")</f>
        <v>12</v>
      </c>
      <c r="AL15" s="508"/>
      <c r="AM15" s="205">
        <f>SUM(E15:AI15)/7.5</f>
        <v>12</v>
      </c>
      <c r="AN15" s="205">
        <f>COUNTIF(E15:AI15,"B")</f>
        <v>4</v>
      </c>
      <c r="AO15" s="205">
        <f>COUNTIF(E15:AI15,"h")</f>
        <v>2</v>
      </c>
      <c r="AP15" s="205">
        <f>COUNTIF(E15:AI15,"ik")</f>
        <v>0</v>
      </c>
      <c r="AQ15" s="205">
        <f>COUNTIF(E15:AI15,"İZ")</f>
        <v>0</v>
      </c>
      <c r="AR15" s="205">
        <f>COUNTIF(E15:AI15,"R")</f>
        <v>0</v>
      </c>
      <c r="AS15" s="205">
        <f>COUNTIF(E15:AI15,"0")</f>
        <v>0</v>
      </c>
      <c r="AT15" s="205">
        <f>IF((AM15+AN15+AO15+AP15+AQ15)&gt;30,30,(AM15+AN15+AO15+AP15+AQ15))</f>
        <v>18</v>
      </c>
      <c r="AU15" s="205">
        <f>(AT15)*C15*7.5</f>
        <v>18000</v>
      </c>
      <c r="AV15" s="511">
        <f t="shared" ref="AV15" si="9">IF(B16="CEMRE",SUM(AU15:AU17),0)</f>
        <v>20000</v>
      </c>
      <c r="AW15" s="513">
        <f>IF(B16="SEFİNE",SUM(AU15:AU17),0)</f>
        <v>0</v>
      </c>
      <c r="AX15" s="516">
        <f t="shared" ref="AX15" si="10">IF(B16="TERSAN",SUM(AU15:AU17),0)</f>
        <v>0</v>
      </c>
      <c r="AY15" s="499">
        <v>10419</v>
      </c>
      <c r="AZ15" s="499"/>
      <c r="BA15" s="499"/>
      <c r="BB15" s="499">
        <v>381</v>
      </c>
      <c r="BC15" s="499"/>
      <c r="BD15" s="499"/>
      <c r="BE15" s="502"/>
      <c r="BF15" s="505">
        <f t="shared" ref="BF15" si="11">(AV15+AW15+AX15)-(AY15+AZ15+BA15)-(BB15+BC15)+BE15-(BD15)</f>
        <v>9200</v>
      </c>
      <c r="BG15" s="178"/>
      <c r="BH15" s="178"/>
      <c r="BI15" s="178"/>
      <c r="BJ15" s="178"/>
      <c r="BK15" s="178"/>
      <c r="BL15" s="178"/>
      <c r="BM15" s="178"/>
      <c r="BN15" s="178"/>
      <c r="BO15" s="178"/>
      <c r="BP15" s="178"/>
      <c r="BQ15" s="178"/>
      <c r="BR15" s="178"/>
      <c r="BS15" s="178"/>
      <c r="BT15" s="178"/>
      <c r="BU15" s="178"/>
      <c r="BV15" s="178"/>
      <c r="BW15" s="178"/>
      <c r="BX15" s="178"/>
      <c r="BY15" s="178"/>
      <c r="BZ15" s="178"/>
      <c r="CA15" s="178"/>
    </row>
    <row r="16" spans="1:79" ht="15.75" thickTop="1" x14ac:dyDescent="0.25">
      <c r="A16" s="175"/>
      <c r="B16" s="223" t="s">
        <v>133</v>
      </c>
      <c r="C16" s="433"/>
      <c r="D16" s="211" t="s">
        <v>26</v>
      </c>
      <c r="E16" s="227"/>
      <c r="F16" s="227"/>
      <c r="G16" s="227"/>
      <c r="H16" s="227">
        <v>2.5</v>
      </c>
      <c r="I16" s="227"/>
      <c r="J16" s="227"/>
      <c r="K16" s="227">
        <v>7.5</v>
      </c>
      <c r="L16" s="227"/>
      <c r="M16" s="355"/>
      <c r="N16" s="355"/>
      <c r="O16" s="355"/>
      <c r="P16" s="355"/>
      <c r="Q16" s="227"/>
      <c r="R16" s="227"/>
      <c r="S16" s="227"/>
      <c r="T16" s="227"/>
      <c r="U16" s="227"/>
      <c r="V16" s="227"/>
      <c r="W16" s="227"/>
      <c r="X16" s="227"/>
      <c r="Y16" s="227"/>
      <c r="Z16" s="227"/>
      <c r="AA16" s="355"/>
      <c r="AB16" s="227"/>
      <c r="AC16" s="227"/>
      <c r="AD16" s="227"/>
      <c r="AE16" s="227"/>
      <c r="AF16" s="227"/>
      <c r="AG16" s="227"/>
      <c r="AH16" s="228"/>
      <c r="AI16" s="229"/>
      <c r="AJ16" s="192"/>
      <c r="AK16" s="179">
        <f>COUNTIF(E16:AI16,"&gt;7")</f>
        <v>1</v>
      </c>
      <c r="AL16" s="509"/>
      <c r="AM16" s="206">
        <f>SUM(E16:AI16)</f>
        <v>10</v>
      </c>
      <c r="AN16" s="206"/>
      <c r="AO16" s="206"/>
      <c r="AP16" s="206"/>
      <c r="AQ16" s="206"/>
      <c r="AR16" s="206"/>
      <c r="AS16" s="206"/>
      <c r="AT16" s="206">
        <f>AM16*1.5</f>
        <v>15</v>
      </c>
      <c r="AU16" s="206">
        <f>AM16*C15*1.5</f>
        <v>2000.0000000000002</v>
      </c>
      <c r="AV16" s="511"/>
      <c r="AW16" s="514"/>
      <c r="AX16" s="516"/>
      <c r="AY16" s="500"/>
      <c r="AZ16" s="500"/>
      <c r="BA16" s="500"/>
      <c r="BB16" s="500"/>
      <c r="BC16" s="500"/>
      <c r="BD16" s="500"/>
      <c r="BE16" s="503"/>
      <c r="BF16" s="506"/>
      <c r="BG16" s="178"/>
      <c r="BH16" s="178"/>
      <c r="BI16" s="178"/>
      <c r="BJ16" s="178"/>
      <c r="BK16" s="178"/>
      <c r="BL16" s="178"/>
      <c r="BM16" s="178"/>
      <c r="BN16" s="178"/>
      <c r="BO16" s="178"/>
      <c r="BP16" s="178"/>
      <c r="BQ16" s="178"/>
      <c r="BR16" s="178"/>
      <c r="BS16" s="178"/>
      <c r="BT16" s="178"/>
      <c r="BU16" s="178"/>
      <c r="BV16" s="178"/>
      <c r="BW16" s="178"/>
      <c r="BX16" s="178"/>
      <c r="BY16" s="178"/>
      <c r="BZ16" s="178"/>
      <c r="CA16" s="178"/>
    </row>
    <row r="17" spans="1:79" x14ac:dyDescent="0.25">
      <c r="A17" s="175"/>
      <c r="B17" s="223"/>
      <c r="C17" s="433"/>
      <c r="D17" s="212" t="s">
        <v>27</v>
      </c>
      <c r="E17" s="230"/>
      <c r="F17" s="230"/>
      <c r="G17" s="230"/>
      <c r="H17" s="230"/>
      <c r="I17" s="230"/>
      <c r="J17" s="230"/>
      <c r="K17" s="230"/>
      <c r="L17" s="230"/>
      <c r="M17" s="352"/>
      <c r="N17" s="352"/>
      <c r="O17" s="352"/>
      <c r="P17" s="352"/>
      <c r="Q17" s="230"/>
      <c r="R17" s="230"/>
      <c r="S17" s="230"/>
      <c r="T17" s="230"/>
      <c r="U17" s="230"/>
      <c r="V17" s="230"/>
      <c r="W17" s="231"/>
      <c r="X17" s="230"/>
      <c r="Y17" s="230"/>
      <c r="Z17" s="230"/>
      <c r="AA17" s="352"/>
      <c r="AB17" s="230"/>
      <c r="AC17" s="230"/>
      <c r="AD17" s="230"/>
      <c r="AE17" s="230"/>
      <c r="AF17" s="230"/>
      <c r="AG17" s="230"/>
      <c r="AH17" s="232"/>
      <c r="AI17" s="233"/>
      <c r="AJ17" s="193"/>
      <c r="AK17" s="207"/>
      <c r="AL17" s="509"/>
      <c r="AM17" s="206">
        <f>SUM(E17:AI17)</f>
        <v>0</v>
      </c>
      <c r="AN17" s="208"/>
      <c r="AO17" s="208"/>
      <c r="AP17" s="208"/>
      <c r="AQ17" s="208"/>
      <c r="AR17" s="208"/>
      <c r="AS17" s="208"/>
      <c r="AT17" s="206">
        <f>AM17*2</f>
        <v>0</v>
      </c>
      <c r="AU17" s="208">
        <f>AM17*C15*2</f>
        <v>0</v>
      </c>
      <c r="AV17" s="511"/>
      <c r="AW17" s="514"/>
      <c r="AX17" s="516"/>
      <c r="AY17" s="500"/>
      <c r="AZ17" s="500"/>
      <c r="BA17" s="500"/>
      <c r="BB17" s="500"/>
      <c r="BC17" s="500"/>
      <c r="BD17" s="500"/>
      <c r="BE17" s="503"/>
      <c r="BF17" s="506"/>
      <c r="BG17" s="178"/>
      <c r="BH17" s="178"/>
      <c r="BI17" s="178"/>
      <c r="BJ17" s="178"/>
      <c r="BK17" s="178"/>
      <c r="BL17" s="178"/>
      <c r="BM17" s="178"/>
      <c r="BN17" s="178"/>
      <c r="BO17" s="178"/>
      <c r="BP17" s="178"/>
      <c r="BQ17" s="178"/>
      <c r="BR17" s="178"/>
      <c r="BS17" s="178"/>
      <c r="BT17" s="178"/>
      <c r="BU17" s="178"/>
      <c r="BV17" s="178"/>
      <c r="BW17" s="178"/>
      <c r="BX17" s="178"/>
      <c r="BY17" s="178"/>
      <c r="BZ17" s="178"/>
      <c r="CA17" s="178"/>
    </row>
    <row r="18" spans="1:79" ht="15.75" thickBot="1" x14ac:dyDescent="0.3">
      <c r="A18" s="176"/>
      <c r="B18" s="223"/>
      <c r="C18" s="434"/>
      <c r="D18" s="182"/>
      <c r="E18" s="63"/>
      <c r="F18" s="63"/>
      <c r="G18" s="63"/>
      <c r="H18" s="63"/>
      <c r="I18" s="63"/>
      <c r="J18" s="63"/>
      <c r="K18" s="63"/>
      <c r="L18" s="63"/>
      <c r="M18" s="353"/>
      <c r="N18" s="353"/>
      <c r="O18" s="353"/>
      <c r="P18" s="35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353"/>
      <c r="AB18" s="63"/>
      <c r="AC18" s="63"/>
      <c r="AD18" s="63"/>
      <c r="AE18" s="63"/>
      <c r="AF18" s="63"/>
      <c r="AG18" s="244"/>
      <c r="AH18" s="63"/>
      <c r="AI18" s="63"/>
      <c r="AJ18" s="194" t="s">
        <v>28</v>
      </c>
      <c r="AK18" s="180">
        <f>AK15+AK16</f>
        <v>13</v>
      </c>
      <c r="AL18" s="510"/>
      <c r="AM18" s="209"/>
      <c r="AN18" s="209"/>
      <c r="AO18" s="209"/>
      <c r="AP18" s="209"/>
      <c r="AQ18" s="180"/>
      <c r="AR18" s="209"/>
      <c r="AS18" s="209"/>
      <c r="AT18" s="209"/>
      <c r="AU18" s="209"/>
      <c r="AV18" s="512"/>
      <c r="AW18" s="515"/>
      <c r="AX18" s="517"/>
      <c r="AY18" s="501"/>
      <c r="AZ18" s="501"/>
      <c r="BA18" s="501"/>
      <c r="BB18" s="501"/>
      <c r="BC18" s="501"/>
      <c r="BD18" s="501"/>
      <c r="BE18" s="504"/>
      <c r="BF18" s="507"/>
      <c r="BG18" s="178"/>
      <c r="BH18" s="178"/>
      <c r="BI18" s="178"/>
      <c r="BJ18" s="178"/>
      <c r="BK18" s="178"/>
      <c r="BL18" s="178"/>
      <c r="BM18" s="178"/>
      <c r="BN18" s="178"/>
      <c r="BO18" s="178"/>
      <c r="BP18" s="178"/>
      <c r="BQ18" s="178"/>
      <c r="BR18" s="178"/>
      <c r="BS18" s="178"/>
      <c r="BT18" s="178"/>
      <c r="BU18" s="178"/>
      <c r="BV18" s="178"/>
      <c r="BW18" s="178"/>
      <c r="BX18" s="178"/>
      <c r="BY18" s="178"/>
      <c r="BZ18" s="178"/>
      <c r="CA18" s="178"/>
    </row>
    <row r="19" spans="1:79" ht="17.25" thickTop="1" thickBot="1" x14ac:dyDescent="0.3">
      <c r="A19" s="286" t="s">
        <v>141</v>
      </c>
      <c r="B19" s="320">
        <v>24000</v>
      </c>
      <c r="C19" s="432">
        <f t="shared" ref="C19" si="12">B19/225</f>
        <v>106.66666666666667</v>
      </c>
      <c r="D19" s="181" t="s">
        <v>25</v>
      </c>
      <c r="E19" s="60">
        <v>7.5</v>
      </c>
      <c r="F19" s="60">
        <v>7.5</v>
      </c>
      <c r="G19" s="60">
        <v>7.5</v>
      </c>
      <c r="H19" s="60">
        <v>7.5</v>
      </c>
      <c r="I19" s="60">
        <v>7.5</v>
      </c>
      <c r="J19" s="60">
        <v>7.5</v>
      </c>
      <c r="K19" s="60" t="s">
        <v>61</v>
      </c>
      <c r="L19" s="60">
        <v>7.5</v>
      </c>
      <c r="M19" s="354" t="s">
        <v>72</v>
      </c>
      <c r="N19" s="354" t="s">
        <v>72</v>
      </c>
      <c r="O19" s="354" t="s">
        <v>72</v>
      </c>
      <c r="P19" s="354" t="s">
        <v>72</v>
      </c>
      <c r="Q19" s="101">
        <v>7.5</v>
      </c>
      <c r="R19" s="60" t="s">
        <v>61</v>
      </c>
      <c r="S19" s="60">
        <v>7.5</v>
      </c>
      <c r="T19" s="60">
        <v>7.5</v>
      </c>
      <c r="U19" s="60">
        <v>0</v>
      </c>
      <c r="V19" s="60">
        <v>7.5</v>
      </c>
      <c r="W19" s="60">
        <v>0</v>
      </c>
      <c r="X19" s="60">
        <v>7.5</v>
      </c>
      <c r="Y19" s="60" t="s">
        <v>61</v>
      </c>
      <c r="Z19" s="60">
        <v>7.5</v>
      </c>
      <c r="AA19" s="356" t="s">
        <v>72</v>
      </c>
      <c r="AB19" s="101">
        <v>0</v>
      </c>
      <c r="AC19" s="101"/>
      <c r="AD19" s="60"/>
      <c r="AE19" s="60"/>
      <c r="AF19" s="60"/>
      <c r="AG19" s="60"/>
      <c r="AH19" s="60"/>
      <c r="AI19" s="60"/>
      <c r="AJ19" s="179"/>
      <c r="AK19" s="179">
        <f>COUNTIF(E19:AI19,"&gt;0")</f>
        <v>13</v>
      </c>
      <c r="AL19" s="508"/>
      <c r="AM19" s="205">
        <f>SUM(E19:AI19)/7.5</f>
        <v>13</v>
      </c>
      <c r="AN19" s="205">
        <f>COUNTIF(E19:AI19,"B")</f>
        <v>5</v>
      </c>
      <c r="AO19" s="205">
        <f>COUNTIF(E19:AI19,"h")</f>
        <v>3</v>
      </c>
      <c r="AP19" s="205">
        <f>COUNTIF(E19:AI19,"ik")</f>
        <v>0</v>
      </c>
      <c r="AQ19" s="205">
        <f>COUNTIF(E19:AI19,"İZ")</f>
        <v>0</v>
      </c>
      <c r="AR19" s="205">
        <f>COUNTIF(E19:AI19,"R")</f>
        <v>0</v>
      </c>
      <c r="AS19" s="205">
        <f>COUNTIF(E19:AI19,"0")</f>
        <v>3</v>
      </c>
      <c r="AT19" s="205">
        <f>IF((AM19+AN19+AO19+AP19+AQ19)&gt;30,30,(AM19+AN19+AO19+AP19+AQ19))</f>
        <v>21</v>
      </c>
      <c r="AU19" s="205">
        <f>(AT19)*C19*7.5</f>
        <v>16800</v>
      </c>
      <c r="AV19" s="511">
        <f t="shared" ref="AV19" si="13">IF(B20="CEMRE",SUM(AU19:AU21),0)</f>
        <v>22000</v>
      </c>
      <c r="AW19" s="513">
        <f>IF(B20="SEFİNE",SUM(AU19:AU21),0)</f>
        <v>0</v>
      </c>
      <c r="AX19" s="516">
        <f t="shared" ref="AX19" si="14">IF(B20="TERSAN",SUM(AU19:AU21),0)</f>
        <v>0</v>
      </c>
      <c r="AY19" s="499">
        <v>14220</v>
      </c>
      <c r="AZ19" s="499"/>
      <c r="BA19" s="499"/>
      <c r="BB19" s="499"/>
      <c r="BC19" s="499"/>
      <c r="BD19" s="499"/>
      <c r="BE19" s="502"/>
      <c r="BF19" s="505">
        <f t="shared" ref="BF19" si="15">(AV19+AW19+AX19)-(AY19+AZ19+BA19)-(BB19+BC19)+BE19-(BD19)</f>
        <v>7780</v>
      </c>
      <c r="BG19" s="178"/>
      <c r="BH19" s="178"/>
      <c r="BI19" s="178"/>
      <c r="BJ19" s="178"/>
      <c r="BK19" s="178"/>
      <c r="BL19" s="178"/>
      <c r="BM19" s="178"/>
      <c r="BN19" s="178"/>
      <c r="BO19" s="178"/>
      <c r="BP19" s="178"/>
      <c r="BQ19" s="178"/>
      <c r="BR19" s="178"/>
      <c r="BS19" s="178"/>
      <c r="BT19" s="178"/>
      <c r="BU19" s="178"/>
      <c r="BV19" s="178"/>
      <c r="BW19" s="178"/>
      <c r="BX19" s="178"/>
      <c r="BY19" s="178"/>
      <c r="BZ19" s="178"/>
      <c r="CA19" s="178"/>
    </row>
    <row r="20" spans="1:79" ht="15.75" thickTop="1" x14ac:dyDescent="0.25">
      <c r="A20" s="175"/>
      <c r="B20" s="223" t="s">
        <v>133</v>
      </c>
      <c r="C20" s="433"/>
      <c r="D20" s="211" t="s">
        <v>26</v>
      </c>
      <c r="E20" s="227"/>
      <c r="F20" s="227"/>
      <c r="G20" s="227">
        <v>2.5</v>
      </c>
      <c r="H20" s="227">
        <v>2.5</v>
      </c>
      <c r="I20" s="227"/>
      <c r="J20" s="227"/>
      <c r="K20" s="227">
        <v>7.5</v>
      </c>
      <c r="L20" s="227"/>
      <c r="M20" s="355"/>
      <c r="N20" s="355"/>
      <c r="O20" s="355"/>
      <c r="P20" s="355"/>
      <c r="Q20" s="227"/>
      <c r="R20" s="227"/>
      <c r="S20" s="227"/>
      <c r="T20" s="227"/>
      <c r="U20" s="227"/>
      <c r="V20" s="227">
        <v>2.5</v>
      </c>
      <c r="W20" s="227"/>
      <c r="X20" s="227"/>
      <c r="Y20" s="227">
        <v>7.5</v>
      </c>
      <c r="Z20" s="227"/>
      <c r="AA20" s="355"/>
      <c r="AB20" s="227"/>
      <c r="AC20" s="227"/>
      <c r="AD20" s="227"/>
      <c r="AE20" s="227"/>
      <c r="AF20" s="227"/>
      <c r="AG20" s="227"/>
      <c r="AH20" s="228"/>
      <c r="AI20" s="229"/>
      <c r="AJ20" s="192"/>
      <c r="AK20" s="179">
        <f>COUNTIF(E20:AI20,"&gt;7")</f>
        <v>2</v>
      </c>
      <c r="AL20" s="509"/>
      <c r="AM20" s="206">
        <f>SUM(E20:AI20)</f>
        <v>22.5</v>
      </c>
      <c r="AN20" s="206"/>
      <c r="AO20" s="206"/>
      <c r="AP20" s="206"/>
      <c r="AQ20" s="206"/>
      <c r="AR20" s="206"/>
      <c r="AS20" s="206"/>
      <c r="AT20" s="206">
        <f>AM20*1.5</f>
        <v>33.75</v>
      </c>
      <c r="AU20" s="206">
        <f>AM20*C19*1.5</f>
        <v>3600</v>
      </c>
      <c r="AV20" s="511"/>
      <c r="AW20" s="514"/>
      <c r="AX20" s="516"/>
      <c r="AY20" s="500"/>
      <c r="AZ20" s="500"/>
      <c r="BA20" s="500"/>
      <c r="BB20" s="500"/>
      <c r="BC20" s="500"/>
      <c r="BD20" s="500"/>
      <c r="BE20" s="503"/>
      <c r="BF20" s="506"/>
      <c r="BG20" s="178"/>
      <c r="BH20" s="178"/>
      <c r="BI20" s="178"/>
      <c r="BJ20" s="178"/>
      <c r="BK20" s="178"/>
      <c r="BL20" s="178"/>
      <c r="BM20" s="178"/>
      <c r="BN20" s="178"/>
      <c r="BO20" s="178"/>
      <c r="BP20" s="178"/>
      <c r="BQ20" s="178"/>
      <c r="BR20" s="178"/>
      <c r="BS20" s="178"/>
      <c r="BT20" s="178"/>
      <c r="BU20" s="178"/>
      <c r="BV20" s="178"/>
      <c r="BW20" s="178"/>
      <c r="BX20" s="178"/>
      <c r="BY20" s="178"/>
      <c r="BZ20" s="178"/>
      <c r="CA20" s="178"/>
    </row>
    <row r="21" spans="1:79" x14ac:dyDescent="0.25">
      <c r="A21" s="175"/>
      <c r="B21" s="223"/>
      <c r="C21" s="433"/>
      <c r="D21" s="212" t="s">
        <v>27</v>
      </c>
      <c r="E21" s="230"/>
      <c r="F21" s="230"/>
      <c r="G21" s="230"/>
      <c r="H21" s="230"/>
      <c r="I21" s="230"/>
      <c r="J21" s="230"/>
      <c r="K21" s="230"/>
      <c r="L21" s="230"/>
      <c r="M21" s="352"/>
      <c r="N21" s="352"/>
      <c r="O21" s="352"/>
      <c r="P21" s="352"/>
      <c r="Q21" s="230"/>
      <c r="R21" s="230"/>
      <c r="S21" s="230"/>
      <c r="T21" s="230"/>
      <c r="U21" s="230"/>
      <c r="V21" s="230"/>
      <c r="W21" s="231"/>
      <c r="X21" s="230"/>
      <c r="Y21" s="230"/>
      <c r="Z21" s="230"/>
      <c r="AA21" s="352">
        <v>7.5</v>
      </c>
      <c r="AB21" s="230"/>
      <c r="AC21" s="230"/>
      <c r="AD21" s="230"/>
      <c r="AE21" s="230"/>
      <c r="AF21" s="230"/>
      <c r="AG21" s="230"/>
      <c r="AH21" s="232"/>
      <c r="AI21" s="233"/>
      <c r="AJ21" s="193"/>
      <c r="AK21" s="207"/>
      <c r="AL21" s="509"/>
      <c r="AM21" s="206">
        <f>SUM(E21:AI21)</f>
        <v>7.5</v>
      </c>
      <c r="AN21" s="208"/>
      <c r="AO21" s="208"/>
      <c r="AP21" s="208"/>
      <c r="AQ21" s="208"/>
      <c r="AR21" s="208"/>
      <c r="AS21" s="208"/>
      <c r="AT21" s="206">
        <f>AM21*2</f>
        <v>15</v>
      </c>
      <c r="AU21" s="208">
        <f>AM21*C19*2</f>
        <v>1600</v>
      </c>
      <c r="AV21" s="511"/>
      <c r="AW21" s="514"/>
      <c r="AX21" s="516"/>
      <c r="AY21" s="500"/>
      <c r="AZ21" s="500"/>
      <c r="BA21" s="500"/>
      <c r="BB21" s="500"/>
      <c r="BC21" s="500"/>
      <c r="BD21" s="500"/>
      <c r="BE21" s="503"/>
      <c r="BF21" s="506"/>
      <c r="BG21" s="178"/>
      <c r="BH21" s="178"/>
      <c r="BI21" s="178"/>
      <c r="BJ21" s="178"/>
      <c r="BK21" s="178"/>
      <c r="BL21" s="178"/>
      <c r="BM21" s="178"/>
      <c r="BN21" s="178"/>
      <c r="BO21" s="178"/>
      <c r="BP21" s="178"/>
      <c r="BQ21" s="178"/>
      <c r="BR21" s="178"/>
      <c r="BS21" s="178"/>
      <c r="BT21" s="178"/>
      <c r="BU21" s="178"/>
      <c r="BV21" s="178"/>
      <c r="BW21" s="178"/>
      <c r="BX21" s="178"/>
      <c r="BY21" s="178"/>
      <c r="BZ21" s="178"/>
      <c r="CA21" s="178"/>
    </row>
    <row r="22" spans="1:79" ht="15.75" thickBot="1" x14ac:dyDescent="0.3">
      <c r="A22" s="176"/>
      <c r="B22" s="223"/>
      <c r="C22" s="434"/>
      <c r="D22" s="182"/>
      <c r="E22" s="63"/>
      <c r="F22" s="63"/>
      <c r="G22" s="63"/>
      <c r="H22" s="63"/>
      <c r="I22" s="63"/>
      <c r="J22" s="63"/>
      <c r="K22" s="63"/>
      <c r="L22" s="63"/>
      <c r="M22" s="353"/>
      <c r="N22" s="353"/>
      <c r="O22" s="353"/>
      <c r="P22" s="35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353"/>
      <c r="AB22" s="63"/>
      <c r="AC22" s="63"/>
      <c r="AD22" s="63"/>
      <c r="AE22" s="63"/>
      <c r="AF22" s="63"/>
      <c r="AG22" s="244"/>
      <c r="AH22" s="63"/>
      <c r="AI22" s="63"/>
      <c r="AJ22" s="194" t="s">
        <v>28</v>
      </c>
      <c r="AK22" s="180">
        <f>AK19+AK20</f>
        <v>15</v>
      </c>
      <c r="AL22" s="510"/>
      <c r="AM22" s="209"/>
      <c r="AN22" s="209"/>
      <c r="AO22" s="209"/>
      <c r="AP22" s="209"/>
      <c r="AQ22" s="180"/>
      <c r="AR22" s="209"/>
      <c r="AS22" s="209"/>
      <c r="AT22" s="209"/>
      <c r="AU22" s="209"/>
      <c r="AV22" s="512"/>
      <c r="AW22" s="515"/>
      <c r="AX22" s="517"/>
      <c r="AY22" s="501"/>
      <c r="AZ22" s="501"/>
      <c r="BA22" s="501"/>
      <c r="BB22" s="501"/>
      <c r="BC22" s="501"/>
      <c r="BD22" s="501"/>
      <c r="BE22" s="504"/>
      <c r="BF22" s="507"/>
      <c r="BG22" s="178"/>
      <c r="BH22" s="178"/>
      <c r="BI22" s="178"/>
      <c r="BJ22" s="178"/>
      <c r="BK22" s="178"/>
      <c r="BL22" s="178"/>
      <c r="BM22" s="178"/>
      <c r="BN22" s="178"/>
      <c r="BO22" s="178"/>
      <c r="BP22" s="178"/>
      <c r="BQ22" s="178"/>
      <c r="BR22" s="178"/>
      <c r="BS22" s="178"/>
      <c r="BT22" s="178"/>
      <c r="BU22" s="178"/>
      <c r="BV22" s="178"/>
      <c r="BW22" s="178"/>
      <c r="BX22" s="178"/>
      <c r="BY22" s="178"/>
      <c r="BZ22" s="178"/>
      <c r="CA22" s="178"/>
    </row>
    <row r="23" spans="1:79" ht="16.5" thickTop="1" thickBot="1" x14ac:dyDescent="0.3">
      <c r="A23" s="174" t="s">
        <v>120</v>
      </c>
      <c r="B23" s="323">
        <v>40000</v>
      </c>
      <c r="C23" s="432">
        <f t="shared" ref="C23" si="16">B23/225</f>
        <v>177.77777777777777</v>
      </c>
      <c r="D23" s="181" t="s">
        <v>25</v>
      </c>
      <c r="E23" s="60">
        <v>7.5</v>
      </c>
      <c r="F23" s="60">
        <v>0</v>
      </c>
      <c r="G23" s="60">
        <v>7.5</v>
      </c>
      <c r="H23" s="60">
        <v>7.5</v>
      </c>
      <c r="I23" s="60">
        <v>7.5</v>
      </c>
      <c r="J23" s="60">
        <v>7.5</v>
      </c>
      <c r="K23" s="60" t="s">
        <v>61</v>
      </c>
      <c r="L23" s="60">
        <v>7.5</v>
      </c>
      <c r="M23" s="354" t="s">
        <v>72</v>
      </c>
      <c r="N23" s="354" t="s">
        <v>72</v>
      </c>
      <c r="O23" s="354" t="s">
        <v>72</v>
      </c>
      <c r="P23" s="354" t="s">
        <v>72</v>
      </c>
      <c r="Q23" s="60">
        <v>0</v>
      </c>
      <c r="R23" s="60" t="s">
        <v>61</v>
      </c>
      <c r="S23" s="60">
        <v>0</v>
      </c>
      <c r="T23" s="60">
        <v>7.5</v>
      </c>
      <c r="U23" s="60">
        <v>7.5</v>
      </c>
      <c r="V23" s="60">
        <v>7.5</v>
      </c>
      <c r="W23" s="60">
        <v>7.5</v>
      </c>
      <c r="X23" s="60">
        <v>7.5</v>
      </c>
      <c r="Y23" s="60" t="s">
        <v>61</v>
      </c>
      <c r="Z23" s="60">
        <v>0</v>
      </c>
      <c r="AA23" s="354" t="s">
        <v>72</v>
      </c>
      <c r="AB23" s="60">
        <v>7.5</v>
      </c>
      <c r="AC23" s="60">
        <v>7.5</v>
      </c>
      <c r="AD23" s="60">
        <v>0</v>
      </c>
      <c r="AE23" s="60">
        <v>7.5</v>
      </c>
      <c r="AF23" s="60" t="s">
        <v>61</v>
      </c>
      <c r="AG23" s="67">
        <v>7.5</v>
      </c>
      <c r="AH23" s="60">
        <v>7.5</v>
      </c>
      <c r="AI23" s="60"/>
      <c r="AJ23" s="179"/>
      <c r="AK23" s="179">
        <f>COUNTIF(E23:AI23,"&gt;0")</f>
        <v>16</v>
      </c>
      <c r="AL23" s="508"/>
      <c r="AM23" s="205">
        <f>SUM(E23:AI23)/7.5</f>
        <v>16</v>
      </c>
      <c r="AN23" s="205">
        <f>COUNTIF(E23:AI23,"B")</f>
        <v>5</v>
      </c>
      <c r="AO23" s="205">
        <f>COUNTIF(E23:AI23,"h")</f>
        <v>4</v>
      </c>
      <c r="AP23" s="205">
        <f>COUNTIF(E23:AI23,"ik")</f>
        <v>0</v>
      </c>
      <c r="AQ23" s="205">
        <f>COUNTIF(E23:AI23,"İZ")</f>
        <v>0</v>
      </c>
      <c r="AR23" s="205">
        <f>COUNTIF(E23:AI23,"R")</f>
        <v>0</v>
      </c>
      <c r="AS23" s="205">
        <f>COUNTIF(E23:AI23,"0")</f>
        <v>5</v>
      </c>
      <c r="AT23" s="205">
        <f>IF((AM23+AN23+AO23+AP23+AQ23)&gt;30,30,(AM23+AN23+AO23+AP23+AQ23))</f>
        <v>25</v>
      </c>
      <c r="AU23" s="205">
        <f>(AT23)*C23*7.5</f>
        <v>33333.333333333336</v>
      </c>
      <c r="AV23" s="511">
        <f t="shared" ref="AV23" si="17">IF(B24="CEMRE",SUM(AU23:AU25),0)</f>
        <v>40000</v>
      </c>
      <c r="AW23" s="513">
        <f t="shared" ref="AW23" si="18">IF(B24="SEFİNE",SUM(AU23:AU25),0)</f>
        <v>0</v>
      </c>
      <c r="AX23" s="516">
        <f t="shared" ref="AX23" si="19">IF(B24="TERSAN",SUM(AU23:AU25),0)</f>
        <v>0</v>
      </c>
      <c r="AY23" s="499">
        <v>17595.79</v>
      </c>
      <c r="AZ23" s="499"/>
      <c r="BA23" s="499"/>
      <c r="BB23" s="499"/>
      <c r="BC23" s="499"/>
      <c r="BD23" s="499"/>
      <c r="BE23" s="502">
        <v>3780</v>
      </c>
      <c r="BF23" s="505">
        <f t="shared" ref="BF23" si="20">(AV23+AW23+AX23)-(AY23+AZ23+BA23)-(BB23+BC23)+BE23-(BD23)</f>
        <v>26184.21</v>
      </c>
      <c r="BG23" s="178"/>
      <c r="BH23" s="178"/>
      <c r="BI23" s="178"/>
      <c r="BJ23" s="178"/>
      <c r="BK23" s="178"/>
      <c r="BL23" s="178"/>
      <c r="BM23" s="178"/>
      <c r="BN23" s="178"/>
      <c r="BO23" s="178"/>
      <c r="BP23" s="178"/>
      <c r="BQ23" s="178"/>
      <c r="BR23" s="178"/>
      <c r="BS23" s="178"/>
      <c r="BT23" s="178"/>
      <c r="BU23" s="178"/>
      <c r="BV23" s="178"/>
      <c r="BW23" s="178"/>
      <c r="BX23" s="178"/>
      <c r="BY23" s="178"/>
      <c r="BZ23" s="178"/>
      <c r="CA23" s="178"/>
    </row>
    <row r="24" spans="1:79" ht="15.75" thickTop="1" x14ac:dyDescent="0.25">
      <c r="A24" s="175"/>
      <c r="B24" s="221" t="s">
        <v>133</v>
      </c>
      <c r="C24" s="433"/>
      <c r="D24" s="211" t="s">
        <v>26</v>
      </c>
      <c r="E24" s="227"/>
      <c r="F24" s="227"/>
      <c r="G24" s="227"/>
      <c r="H24" s="227"/>
      <c r="I24" s="227"/>
      <c r="J24" s="227"/>
      <c r="K24" s="227"/>
      <c r="L24" s="227"/>
      <c r="M24" s="355"/>
      <c r="N24" s="355"/>
      <c r="O24" s="355"/>
      <c r="P24" s="355"/>
      <c r="Q24" s="227"/>
      <c r="R24" s="227"/>
      <c r="S24" s="227"/>
      <c r="T24" s="227"/>
      <c r="U24" s="227"/>
      <c r="V24" s="227"/>
      <c r="W24" s="227"/>
      <c r="X24" s="227"/>
      <c r="Y24" s="227">
        <v>7.5</v>
      </c>
      <c r="Z24" s="227"/>
      <c r="AA24" s="355"/>
      <c r="AB24" s="227">
        <v>2.5</v>
      </c>
      <c r="AC24" s="227">
        <v>2.5</v>
      </c>
      <c r="AD24" s="227"/>
      <c r="AE24" s="227"/>
      <c r="AF24" s="227"/>
      <c r="AG24" s="227">
        <v>2.5</v>
      </c>
      <c r="AH24" s="228"/>
      <c r="AI24" s="229"/>
      <c r="AJ24" s="192"/>
      <c r="AK24" s="179">
        <f>COUNTIF(E24:AI24,"&gt;7")</f>
        <v>1</v>
      </c>
      <c r="AL24" s="509"/>
      <c r="AM24" s="206">
        <f>SUM(E24:AI24)</f>
        <v>15</v>
      </c>
      <c r="AN24" s="206"/>
      <c r="AO24" s="206"/>
      <c r="AP24" s="206"/>
      <c r="AQ24" s="206"/>
      <c r="AR24" s="206"/>
      <c r="AS24" s="206"/>
      <c r="AT24" s="206">
        <f>AM24*1.5</f>
        <v>22.5</v>
      </c>
      <c r="AU24" s="206">
        <f>AM24*C23*1.5</f>
        <v>4000</v>
      </c>
      <c r="AV24" s="511"/>
      <c r="AW24" s="514"/>
      <c r="AX24" s="516"/>
      <c r="AY24" s="500"/>
      <c r="AZ24" s="500"/>
      <c r="BA24" s="500"/>
      <c r="BB24" s="500"/>
      <c r="BC24" s="500"/>
      <c r="BD24" s="500"/>
      <c r="BE24" s="503"/>
      <c r="BF24" s="506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</row>
    <row r="25" spans="1:79" x14ac:dyDescent="0.25">
      <c r="A25" s="175"/>
      <c r="B25" s="221"/>
      <c r="C25" s="433"/>
      <c r="D25" s="212" t="s">
        <v>27</v>
      </c>
      <c r="E25" s="230"/>
      <c r="F25" s="230"/>
      <c r="G25" s="230"/>
      <c r="H25" s="230"/>
      <c r="I25" s="230"/>
      <c r="J25" s="230"/>
      <c r="K25" s="230"/>
      <c r="L25" s="230"/>
      <c r="M25" s="352"/>
      <c r="N25" s="352"/>
      <c r="O25" s="352"/>
      <c r="P25" s="352"/>
      <c r="Q25" s="230"/>
      <c r="R25" s="230"/>
      <c r="S25" s="230"/>
      <c r="T25" s="230"/>
      <c r="U25" s="230"/>
      <c r="V25" s="230"/>
      <c r="W25" s="231"/>
      <c r="X25" s="230"/>
      <c r="Y25" s="230"/>
      <c r="Z25" s="230"/>
      <c r="AA25" s="352">
        <v>7.5</v>
      </c>
      <c r="AB25" s="230"/>
      <c r="AC25" s="230"/>
      <c r="AD25" s="230"/>
      <c r="AE25" s="230"/>
      <c r="AF25" s="230"/>
      <c r="AG25" s="230"/>
      <c r="AH25" s="232"/>
      <c r="AI25" s="233"/>
      <c r="AJ25" s="193"/>
      <c r="AK25" s="207"/>
      <c r="AL25" s="509"/>
      <c r="AM25" s="206">
        <f>SUM(E25:AI25)</f>
        <v>7.5</v>
      </c>
      <c r="AN25" s="208"/>
      <c r="AO25" s="208"/>
      <c r="AP25" s="208"/>
      <c r="AQ25" s="208"/>
      <c r="AR25" s="208"/>
      <c r="AS25" s="208"/>
      <c r="AT25" s="206">
        <f>AM25*2</f>
        <v>15</v>
      </c>
      <c r="AU25" s="208">
        <f>AM25*C23*2</f>
        <v>2666.6666666666665</v>
      </c>
      <c r="AV25" s="511"/>
      <c r="AW25" s="514"/>
      <c r="AX25" s="516"/>
      <c r="AY25" s="500"/>
      <c r="AZ25" s="500"/>
      <c r="BA25" s="500"/>
      <c r="BB25" s="500"/>
      <c r="BC25" s="500"/>
      <c r="BD25" s="500"/>
      <c r="BE25" s="503"/>
      <c r="BF25" s="506"/>
      <c r="BG25" s="178"/>
      <c r="BH25" s="178"/>
      <c r="BI25" s="178"/>
      <c r="BJ25" s="178"/>
      <c r="BK25" s="178"/>
      <c r="BL25" s="178"/>
      <c r="BM25" s="178"/>
      <c r="BN25" s="178"/>
      <c r="BO25" s="178"/>
      <c r="BP25" s="178"/>
      <c r="BQ25" s="178"/>
      <c r="BR25" s="178"/>
      <c r="BS25" s="178"/>
      <c r="BT25" s="178"/>
      <c r="BU25" s="178"/>
      <c r="BV25" s="178"/>
      <c r="BW25" s="178"/>
      <c r="BX25" s="178"/>
      <c r="BY25" s="178"/>
      <c r="BZ25" s="178"/>
      <c r="CA25" s="178"/>
    </row>
    <row r="26" spans="1:79" ht="15.75" thickBot="1" x14ac:dyDescent="0.3">
      <c r="A26" s="176"/>
      <c r="B26" s="221"/>
      <c r="C26" s="434"/>
      <c r="D26" s="182"/>
      <c r="E26" s="63"/>
      <c r="F26" s="63"/>
      <c r="G26" s="63"/>
      <c r="H26" s="63"/>
      <c r="I26" s="63"/>
      <c r="J26" s="63"/>
      <c r="K26" s="63"/>
      <c r="L26" s="63"/>
      <c r="M26" s="353"/>
      <c r="N26" s="353"/>
      <c r="O26" s="353"/>
      <c r="P26" s="35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353"/>
      <c r="AB26" s="63"/>
      <c r="AC26" s="63"/>
      <c r="AD26" s="63"/>
      <c r="AE26" s="63"/>
      <c r="AF26" s="63"/>
      <c r="AG26" s="63"/>
      <c r="AH26" s="63"/>
      <c r="AI26" s="63"/>
      <c r="AJ26" s="194" t="s">
        <v>28</v>
      </c>
      <c r="AK26" s="180">
        <f>AK23+AK24</f>
        <v>17</v>
      </c>
      <c r="AL26" s="510"/>
      <c r="AM26" s="209"/>
      <c r="AN26" s="209"/>
      <c r="AO26" s="209"/>
      <c r="AP26" s="209"/>
      <c r="AQ26" s="180"/>
      <c r="AR26" s="209"/>
      <c r="AS26" s="209"/>
      <c r="AT26" s="209"/>
      <c r="AU26" s="209"/>
      <c r="AV26" s="512"/>
      <c r="AW26" s="515"/>
      <c r="AX26" s="517"/>
      <c r="AY26" s="501"/>
      <c r="AZ26" s="501"/>
      <c r="BA26" s="501"/>
      <c r="BB26" s="501"/>
      <c r="BC26" s="501"/>
      <c r="BD26" s="501"/>
      <c r="BE26" s="504"/>
      <c r="BF26" s="507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</row>
    <row r="27" spans="1:79" ht="16.5" thickTop="1" thickBot="1" x14ac:dyDescent="0.3">
      <c r="A27" s="174" t="s">
        <v>62</v>
      </c>
      <c r="B27" s="323">
        <v>50000</v>
      </c>
      <c r="C27" s="432">
        <f t="shared" ref="C27" si="21">B27/225</f>
        <v>222.22222222222223</v>
      </c>
      <c r="D27" s="181" t="s">
        <v>25</v>
      </c>
      <c r="E27" s="60">
        <v>7.5</v>
      </c>
      <c r="F27" s="60">
        <v>7.5</v>
      </c>
      <c r="G27" s="60">
        <v>7.5</v>
      </c>
      <c r="H27" s="60">
        <v>7.5</v>
      </c>
      <c r="I27" s="60">
        <v>7.5</v>
      </c>
      <c r="J27" s="60">
        <v>7.5</v>
      </c>
      <c r="K27" s="60" t="s">
        <v>61</v>
      </c>
      <c r="L27" s="60">
        <v>7.5</v>
      </c>
      <c r="M27" s="354" t="s">
        <v>72</v>
      </c>
      <c r="N27" s="354" t="s">
        <v>72</v>
      </c>
      <c r="O27" s="354" t="s">
        <v>72</v>
      </c>
      <c r="P27" s="354" t="s">
        <v>72</v>
      </c>
      <c r="Q27" s="60">
        <v>7.5</v>
      </c>
      <c r="R27" s="60" t="s">
        <v>61</v>
      </c>
      <c r="S27" s="60">
        <v>7.5</v>
      </c>
      <c r="T27" s="60">
        <v>7.5</v>
      </c>
      <c r="U27" s="60">
        <v>7.5</v>
      </c>
      <c r="V27" s="60">
        <v>7.5</v>
      </c>
      <c r="W27" s="60">
        <v>7.5</v>
      </c>
      <c r="X27" s="60">
        <v>7.5</v>
      </c>
      <c r="Y27" s="60" t="s">
        <v>61</v>
      </c>
      <c r="Z27" s="60">
        <v>7.5</v>
      </c>
      <c r="AA27" s="354" t="s">
        <v>72</v>
      </c>
      <c r="AB27" s="60">
        <v>7.5</v>
      </c>
      <c r="AC27" s="60">
        <v>7.5</v>
      </c>
      <c r="AD27" s="60">
        <v>7.5</v>
      </c>
      <c r="AE27" s="60">
        <v>7.5</v>
      </c>
      <c r="AF27" s="60" t="s">
        <v>61</v>
      </c>
      <c r="AG27" s="60">
        <v>7.5</v>
      </c>
      <c r="AH27" s="60">
        <v>7.5</v>
      </c>
      <c r="AI27" s="60"/>
      <c r="AJ27" s="179"/>
      <c r="AK27" s="179">
        <f>COUNTIF(E27:AI27,"&gt;0")</f>
        <v>21</v>
      </c>
      <c r="AL27" s="508"/>
      <c r="AM27" s="205">
        <f>SUM(E27:AI27)/7.5</f>
        <v>21</v>
      </c>
      <c r="AN27" s="205">
        <f>COUNTIF(E27:AI27,"B")</f>
        <v>5</v>
      </c>
      <c r="AO27" s="205">
        <f>COUNTIF(E27:AI27,"h")</f>
        <v>4</v>
      </c>
      <c r="AP27" s="205">
        <f>COUNTIF(E27:AI27,"ik")</f>
        <v>0</v>
      </c>
      <c r="AQ27" s="205">
        <f>COUNTIF(E27:AI27,"İZ")</f>
        <v>0</v>
      </c>
      <c r="AR27" s="205">
        <f>COUNTIF(E27:AI27,"R")</f>
        <v>0</v>
      </c>
      <c r="AS27" s="205">
        <f>COUNTIF(E27:AI27,"0")</f>
        <v>0</v>
      </c>
      <c r="AT27" s="205">
        <f>IF((AM27+AN27+AO27+AP27+AQ27)&gt;30,30,(AM27+AN27+AO27+AP27+AQ27))</f>
        <v>30</v>
      </c>
      <c r="AU27" s="205">
        <f>(AT27)*C27*7.5</f>
        <v>50000</v>
      </c>
      <c r="AV27" s="511">
        <f t="shared" ref="AV27" si="22">IF(B28="CEMRE",SUM(AU27:AU29),0)</f>
        <v>50000</v>
      </c>
      <c r="AW27" s="513">
        <f t="shared" ref="AW27" si="23">IF(B28="SEFİNE",SUM(AU27:AU29),0)</f>
        <v>0</v>
      </c>
      <c r="AX27" s="516">
        <f t="shared" ref="AX27" si="24">IF(B28="TERSAN",SUM(AU27:AU29),0)</f>
        <v>0</v>
      </c>
      <c r="AY27" s="499">
        <v>30000</v>
      </c>
      <c r="AZ27" s="499"/>
      <c r="BA27" s="499">
        <v>0</v>
      </c>
      <c r="BB27" s="499"/>
      <c r="BC27" s="499"/>
      <c r="BD27" s="499"/>
      <c r="BE27" s="502"/>
      <c r="BF27" s="505">
        <f t="shared" ref="BF27" si="25">(AV27+AW27+AX27)-(AY27+AZ27+BA27)-(BB27+BC27)+BE27-(BD27)</f>
        <v>20000</v>
      </c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</row>
    <row r="28" spans="1:79" ht="15.75" thickTop="1" x14ac:dyDescent="0.25">
      <c r="A28" s="175"/>
      <c r="B28" s="221" t="s">
        <v>133</v>
      </c>
      <c r="C28" s="433"/>
      <c r="D28" s="211" t="s">
        <v>26</v>
      </c>
      <c r="E28" s="227"/>
      <c r="F28" s="227"/>
      <c r="G28" s="227"/>
      <c r="H28" s="227"/>
      <c r="I28" s="227"/>
      <c r="J28" s="227"/>
      <c r="K28" s="227"/>
      <c r="L28" s="227"/>
      <c r="M28" s="355"/>
      <c r="N28" s="355"/>
      <c r="O28" s="355"/>
      <c r="P28" s="355"/>
      <c r="Q28" s="227"/>
      <c r="R28" s="227"/>
      <c r="S28" s="227"/>
      <c r="T28" s="227"/>
      <c r="U28" s="227"/>
      <c r="V28" s="227"/>
      <c r="W28" s="227"/>
      <c r="X28" s="227"/>
      <c r="Y28" s="227"/>
      <c r="Z28" s="227"/>
      <c r="AA28" s="355"/>
      <c r="AB28" s="227"/>
      <c r="AC28" s="227"/>
      <c r="AD28" s="227"/>
      <c r="AE28" s="227"/>
      <c r="AF28" s="227"/>
      <c r="AG28" s="227"/>
      <c r="AH28" s="228"/>
      <c r="AI28" s="229"/>
      <c r="AJ28" s="192"/>
      <c r="AK28" s="179">
        <f>COUNTIF(E28:AI28,"&gt;7")</f>
        <v>0</v>
      </c>
      <c r="AL28" s="509"/>
      <c r="AM28" s="206">
        <f>SUM(E28:AI28)</f>
        <v>0</v>
      </c>
      <c r="AN28" s="206"/>
      <c r="AO28" s="206"/>
      <c r="AP28" s="206"/>
      <c r="AQ28" s="206"/>
      <c r="AR28" s="206"/>
      <c r="AS28" s="206"/>
      <c r="AT28" s="206">
        <f>AM28*1.5</f>
        <v>0</v>
      </c>
      <c r="AU28" s="206">
        <f>AM28*C27*1.5</f>
        <v>0</v>
      </c>
      <c r="AV28" s="511"/>
      <c r="AW28" s="514"/>
      <c r="AX28" s="516"/>
      <c r="AY28" s="500"/>
      <c r="AZ28" s="500"/>
      <c r="BA28" s="500"/>
      <c r="BB28" s="500"/>
      <c r="BC28" s="500"/>
      <c r="BD28" s="500"/>
      <c r="BE28" s="503"/>
      <c r="BF28" s="506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</row>
    <row r="29" spans="1:79" x14ac:dyDescent="0.25">
      <c r="A29" s="175"/>
      <c r="B29" s="221"/>
      <c r="C29" s="433"/>
      <c r="D29" s="212" t="s">
        <v>27</v>
      </c>
      <c r="E29" s="230"/>
      <c r="F29" s="230"/>
      <c r="G29" s="230"/>
      <c r="H29" s="230"/>
      <c r="I29" s="230"/>
      <c r="J29" s="230"/>
      <c r="K29" s="230"/>
      <c r="L29" s="230"/>
      <c r="M29" s="352"/>
      <c r="N29" s="352"/>
      <c r="O29" s="352"/>
      <c r="P29" s="352"/>
      <c r="Q29" s="230"/>
      <c r="R29" s="230"/>
      <c r="S29" s="230"/>
      <c r="T29" s="230"/>
      <c r="U29" s="230"/>
      <c r="V29" s="230"/>
      <c r="W29" s="230"/>
      <c r="X29" s="230"/>
      <c r="Y29" s="230"/>
      <c r="Z29" s="230"/>
      <c r="AA29" s="352"/>
      <c r="AB29" s="230"/>
      <c r="AC29" s="230"/>
      <c r="AD29" s="230"/>
      <c r="AE29" s="230"/>
      <c r="AF29" s="230"/>
      <c r="AG29" s="230"/>
      <c r="AH29" s="232"/>
      <c r="AI29" s="233"/>
      <c r="AJ29" s="193"/>
      <c r="AK29" s="207"/>
      <c r="AL29" s="509"/>
      <c r="AM29" s="206">
        <f>SUM(E29:AI29)</f>
        <v>0</v>
      </c>
      <c r="AN29" s="208"/>
      <c r="AO29" s="208"/>
      <c r="AP29" s="208"/>
      <c r="AQ29" s="208"/>
      <c r="AR29" s="208"/>
      <c r="AS29" s="208"/>
      <c r="AT29" s="206">
        <f>AM29*2</f>
        <v>0</v>
      </c>
      <c r="AU29" s="208">
        <f>AM29*C27*2</f>
        <v>0</v>
      </c>
      <c r="AV29" s="511"/>
      <c r="AW29" s="514"/>
      <c r="AX29" s="516"/>
      <c r="AY29" s="500"/>
      <c r="AZ29" s="500"/>
      <c r="BA29" s="500"/>
      <c r="BB29" s="500"/>
      <c r="BC29" s="500"/>
      <c r="BD29" s="500"/>
      <c r="BE29" s="503"/>
      <c r="BF29" s="506"/>
      <c r="BG29" s="178"/>
      <c r="BH29" s="178"/>
      <c r="BI29" s="178"/>
      <c r="BJ29" s="178"/>
      <c r="BK29" s="178"/>
      <c r="BL29" s="178"/>
      <c r="BM29" s="178"/>
      <c r="BN29" s="178"/>
      <c r="BO29" s="178"/>
      <c r="BP29" s="178"/>
      <c r="BQ29" s="178"/>
      <c r="BR29" s="178"/>
      <c r="BS29" s="178"/>
      <c r="BT29" s="178"/>
      <c r="BU29" s="178"/>
      <c r="BV29" s="178"/>
      <c r="BW29" s="178"/>
      <c r="BX29" s="178"/>
      <c r="BY29" s="178"/>
      <c r="BZ29" s="178"/>
      <c r="CA29" s="178"/>
    </row>
    <row r="30" spans="1:79" ht="15.75" thickBot="1" x14ac:dyDescent="0.3">
      <c r="A30" s="176"/>
      <c r="B30" s="277"/>
      <c r="C30" s="434"/>
      <c r="D30" s="182"/>
      <c r="E30" s="63"/>
      <c r="F30" s="63"/>
      <c r="G30" s="63"/>
      <c r="H30" s="63"/>
      <c r="I30" s="63"/>
      <c r="J30" s="63"/>
      <c r="K30" s="63"/>
      <c r="L30" s="63"/>
      <c r="M30" s="353"/>
      <c r="N30" s="353"/>
      <c r="O30" s="353"/>
      <c r="P30" s="35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353"/>
      <c r="AB30" s="63"/>
      <c r="AC30" s="63"/>
      <c r="AD30" s="63"/>
      <c r="AE30" s="63"/>
      <c r="AF30" s="63"/>
      <c r="AG30" s="63"/>
      <c r="AH30" s="63"/>
      <c r="AI30" s="63"/>
      <c r="AJ30" s="194" t="s">
        <v>28</v>
      </c>
      <c r="AK30" s="180">
        <f>AK27+AK28</f>
        <v>21</v>
      </c>
      <c r="AL30" s="510"/>
      <c r="AM30" s="209"/>
      <c r="AN30" s="209"/>
      <c r="AO30" s="209"/>
      <c r="AP30" s="209"/>
      <c r="AQ30" s="180"/>
      <c r="AR30" s="209"/>
      <c r="AS30" s="209"/>
      <c r="AT30" s="209"/>
      <c r="AU30" s="209"/>
      <c r="AV30" s="512"/>
      <c r="AW30" s="515"/>
      <c r="AX30" s="517"/>
      <c r="AY30" s="501"/>
      <c r="AZ30" s="501"/>
      <c r="BA30" s="501"/>
      <c r="BB30" s="501"/>
      <c r="BC30" s="501"/>
      <c r="BD30" s="501"/>
      <c r="BE30" s="504"/>
      <c r="BF30" s="507"/>
      <c r="BG30" s="178"/>
      <c r="BH30" s="178"/>
      <c r="BI30" s="178"/>
      <c r="BJ30" s="178"/>
      <c r="BK30" s="178"/>
      <c r="BL30" s="178"/>
      <c r="BM30" s="178"/>
      <c r="BN30" s="178"/>
      <c r="BO30" s="178"/>
      <c r="BP30" s="178"/>
      <c r="BQ30" s="178"/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</row>
    <row r="31" spans="1:79" ht="16.5" thickTop="1" thickBot="1" x14ac:dyDescent="0.3">
      <c r="A31" s="174" t="s">
        <v>63</v>
      </c>
      <c r="B31" s="324">
        <v>38400</v>
      </c>
      <c r="C31" s="432">
        <f t="shared" ref="C31" si="26">B31/225</f>
        <v>170.66666666666666</v>
      </c>
      <c r="D31" s="181" t="s">
        <v>25</v>
      </c>
      <c r="E31" s="60">
        <v>7.5</v>
      </c>
      <c r="F31" s="60">
        <v>7.5</v>
      </c>
      <c r="G31" s="60">
        <v>7.5</v>
      </c>
      <c r="H31" s="60">
        <v>7.5</v>
      </c>
      <c r="I31" s="60">
        <v>7.5</v>
      </c>
      <c r="J31" s="60">
        <v>7.5</v>
      </c>
      <c r="K31" s="60" t="s">
        <v>61</v>
      </c>
      <c r="L31" s="60">
        <v>7.5</v>
      </c>
      <c r="M31" s="354" t="s">
        <v>72</v>
      </c>
      <c r="N31" s="354" t="s">
        <v>72</v>
      </c>
      <c r="O31" s="356" t="s">
        <v>72</v>
      </c>
      <c r="P31" s="357" t="s">
        <v>72</v>
      </c>
      <c r="Q31" s="60">
        <v>0</v>
      </c>
      <c r="R31" s="60" t="s">
        <v>61</v>
      </c>
      <c r="S31" s="60">
        <v>0</v>
      </c>
      <c r="T31" s="60">
        <v>7.5</v>
      </c>
      <c r="U31" s="60">
        <v>7.5</v>
      </c>
      <c r="V31" s="60">
        <v>7.5</v>
      </c>
      <c r="W31" s="60">
        <v>7.5</v>
      </c>
      <c r="X31" s="60">
        <v>0</v>
      </c>
      <c r="Y31" s="60" t="s">
        <v>61</v>
      </c>
      <c r="Z31" s="60">
        <v>7.5</v>
      </c>
      <c r="AA31" s="354" t="s">
        <v>72</v>
      </c>
      <c r="AB31" s="60">
        <v>7.5</v>
      </c>
      <c r="AC31" s="60">
        <v>7.5</v>
      </c>
      <c r="AD31" s="22">
        <v>7.5</v>
      </c>
      <c r="AE31" s="245">
        <v>7.5</v>
      </c>
      <c r="AF31" s="60" t="s">
        <v>61</v>
      </c>
      <c r="AG31" s="60">
        <v>7.5</v>
      </c>
      <c r="AH31" s="60">
        <v>7.5</v>
      </c>
      <c r="AI31" s="60"/>
      <c r="AJ31" s="179"/>
      <c r="AK31" s="179">
        <f>COUNTIF(E31:AI31,"&gt;0")</f>
        <v>18</v>
      </c>
      <c r="AL31" s="508"/>
      <c r="AM31" s="205">
        <f>SUM(E31:AI31)/7.5</f>
        <v>18</v>
      </c>
      <c r="AN31" s="205">
        <f>COUNTIF(E31:AI31,"B")</f>
        <v>5</v>
      </c>
      <c r="AO31" s="205">
        <f>COUNTIF(E31:AI31,"h")</f>
        <v>4</v>
      </c>
      <c r="AP31" s="205">
        <f>COUNTIF(E31:AI31,"ik")</f>
        <v>0</v>
      </c>
      <c r="AQ31" s="205">
        <f>COUNTIF(E31:AI31,"İZ")</f>
        <v>0</v>
      </c>
      <c r="AR31" s="205">
        <f>COUNTIF(E31:AI31,"R")</f>
        <v>0</v>
      </c>
      <c r="AS31" s="205">
        <f>COUNTIF(E31:AI31,"0")</f>
        <v>3</v>
      </c>
      <c r="AT31" s="205">
        <f>IF((AM31+AN31+AO31+AP31+AQ31)&gt;30,30,(AM31+AN31+AO31+AP31+AQ31))</f>
        <v>27</v>
      </c>
      <c r="AU31" s="205">
        <f>(AT31)*C31*7.5</f>
        <v>34560</v>
      </c>
      <c r="AV31" s="511">
        <f t="shared" ref="AV31" si="27">IF(B32="CEMRE",SUM(AU31:AU33),0)</f>
        <v>34560</v>
      </c>
      <c r="AW31" s="513">
        <f t="shared" ref="AW31" si="28">IF(B32="SEFİNE",SUM(AU31:AU33),0)</f>
        <v>0</v>
      </c>
      <c r="AX31" s="516">
        <f t="shared" ref="AX31" si="29">IF(B32="TERSAN",SUM(AU31:AU33),0)</f>
        <v>0</v>
      </c>
      <c r="AY31" s="499">
        <v>15418.59</v>
      </c>
      <c r="AZ31" s="499"/>
      <c r="BA31" s="499"/>
      <c r="BB31" s="499"/>
      <c r="BC31" s="499"/>
      <c r="BD31" s="499"/>
      <c r="BE31" s="502"/>
      <c r="BF31" s="505">
        <f t="shared" ref="BF31" si="30">(AV31+AW31+AX31)-(AY31+AZ31+BA31)-(BB31+BC31)+BE31-(BD31)</f>
        <v>19141.41</v>
      </c>
      <c r="BG31" s="178"/>
      <c r="BH31" s="178"/>
      <c r="BI31" s="178"/>
      <c r="BJ31" s="178"/>
      <c r="BK31" s="178"/>
      <c r="BL31" s="178"/>
      <c r="BM31" s="178"/>
      <c r="BN31" s="178"/>
      <c r="BO31" s="178"/>
      <c r="BP31" s="178"/>
      <c r="BQ31" s="178"/>
      <c r="BR31" s="178"/>
      <c r="BS31" s="178"/>
      <c r="BT31" s="178"/>
      <c r="BU31" s="178"/>
      <c r="BV31" s="178"/>
      <c r="BW31" s="178"/>
      <c r="BX31" s="178"/>
      <c r="BY31" s="178"/>
      <c r="BZ31" s="178"/>
      <c r="CA31" s="178"/>
    </row>
    <row r="32" spans="1:79" ht="15.75" thickTop="1" x14ac:dyDescent="0.25">
      <c r="A32" s="175"/>
      <c r="B32" s="221" t="s">
        <v>133</v>
      </c>
      <c r="C32" s="433"/>
      <c r="D32" s="211" t="s">
        <v>26</v>
      </c>
      <c r="E32" s="227"/>
      <c r="F32" s="227"/>
      <c r="G32" s="227"/>
      <c r="H32" s="227"/>
      <c r="I32" s="231"/>
      <c r="J32" s="227"/>
      <c r="K32" s="227"/>
      <c r="L32" s="227"/>
      <c r="M32" s="355"/>
      <c r="N32" s="355"/>
      <c r="O32" s="355"/>
      <c r="P32" s="355"/>
      <c r="Q32" s="227"/>
      <c r="R32" s="227"/>
      <c r="S32" s="227"/>
      <c r="T32" s="227"/>
      <c r="U32" s="227"/>
      <c r="V32" s="227"/>
      <c r="W32" s="227"/>
      <c r="X32" s="227"/>
      <c r="Y32" s="227"/>
      <c r="Z32" s="227"/>
      <c r="AA32" s="355"/>
      <c r="AB32" s="227"/>
      <c r="AC32" s="227"/>
      <c r="AD32" s="227"/>
      <c r="AE32" s="227"/>
      <c r="AF32" s="227"/>
      <c r="AG32" s="227"/>
      <c r="AH32" s="228"/>
      <c r="AI32" s="229"/>
      <c r="AJ32" s="192"/>
      <c r="AK32" s="179">
        <f>COUNTIF(E32:AI32,"&gt;7")</f>
        <v>0</v>
      </c>
      <c r="AL32" s="509"/>
      <c r="AM32" s="206">
        <f>SUM(E32:AI32)</f>
        <v>0</v>
      </c>
      <c r="AN32" s="206"/>
      <c r="AO32" s="206"/>
      <c r="AP32" s="206"/>
      <c r="AQ32" s="206"/>
      <c r="AR32" s="206"/>
      <c r="AS32" s="206"/>
      <c r="AT32" s="206">
        <f>AM32*1.5</f>
        <v>0</v>
      </c>
      <c r="AU32" s="206">
        <f>AM32*C31*1.5</f>
        <v>0</v>
      </c>
      <c r="AV32" s="511"/>
      <c r="AW32" s="514"/>
      <c r="AX32" s="516"/>
      <c r="AY32" s="500"/>
      <c r="AZ32" s="500"/>
      <c r="BA32" s="500"/>
      <c r="BB32" s="500"/>
      <c r="BC32" s="500"/>
      <c r="BD32" s="500"/>
      <c r="BE32" s="503"/>
      <c r="BF32" s="506"/>
      <c r="BG32" s="178"/>
      <c r="BH32" s="178"/>
      <c r="BI32" s="178"/>
      <c r="BJ32" s="178"/>
      <c r="BK32" s="178"/>
      <c r="BL32" s="178"/>
      <c r="BM32" s="178"/>
      <c r="BN32" s="178"/>
      <c r="BO32" s="178"/>
      <c r="BP32" s="178"/>
      <c r="BQ32" s="178"/>
      <c r="BR32" s="178"/>
      <c r="BS32" s="178"/>
      <c r="BT32" s="178"/>
      <c r="BU32" s="178"/>
      <c r="BV32" s="178"/>
      <c r="BW32" s="178"/>
      <c r="BX32" s="178"/>
      <c r="BY32" s="178"/>
      <c r="BZ32" s="178"/>
      <c r="CA32" s="178"/>
    </row>
    <row r="33" spans="1:79" x14ac:dyDescent="0.25">
      <c r="A33" s="175"/>
      <c r="B33" s="221"/>
      <c r="C33" s="433"/>
      <c r="D33" s="212" t="s">
        <v>27</v>
      </c>
      <c r="E33" s="230"/>
      <c r="F33" s="230"/>
      <c r="G33" s="230"/>
      <c r="H33" s="230"/>
      <c r="I33" s="230"/>
      <c r="J33" s="230"/>
      <c r="K33" s="230"/>
      <c r="L33" s="230"/>
      <c r="M33" s="352"/>
      <c r="N33" s="352"/>
      <c r="O33" s="352"/>
      <c r="P33" s="352"/>
      <c r="Q33" s="230"/>
      <c r="R33" s="230"/>
      <c r="S33" s="230"/>
      <c r="T33" s="230"/>
      <c r="U33" s="230"/>
      <c r="V33" s="230"/>
      <c r="W33" s="231"/>
      <c r="X33" s="230"/>
      <c r="Y33" s="230"/>
      <c r="Z33" s="230"/>
      <c r="AA33" s="352"/>
      <c r="AB33" s="230"/>
      <c r="AC33" s="230"/>
      <c r="AD33" s="230"/>
      <c r="AE33" s="230"/>
      <c r="AF33" s="230"/>
      <c r="AG33" s="230"/>
      <c r="AH33" s="232"/>
      <c r="AI33" s="233"/>
      <c r="AJ33" s="193"/>
      <c r="AK33" s="207"/>
      <c r="AL33" s="509"/>
      <c r="AM33" s="206">
        <f>SUM(E33:AI33)</f>
        <v>0</v>
      </c>
      <c r="AN33" s="208"/>
      <c r="AO33" s="208"/>
      <c r="AP33" s="208"/>
      <c r="AQ33" s="208"/>
      <c r="AR33" s="208"/>
      <c r="AS33" s="208"/>
      <c r="AT33" s="206">
        <f>AM33*2</f>
        <v>0</v>
      </c>
      <c r="AU33" s="208">
        <f>AM33*C31*2</f>
        <v>0</v>
      </c>
      <c r="AV33" s="511"/>
      <c r="AW33" s="514"/>
      <c r="AX33" s="516"/>
      <c r="AY33" s="500"/>
      <c r="AZ33" s="500"/>
      <c r="BA33" s="500"/>
      <c r="BB33" s="500"/>
      <c r="BC33" s="500"/>
      <c r="BD33" s="500"/>
      <c r="BE33" s="503"/>
      <c r="BF33" s="506"/>
      <c r="BG33" s="178"/>
      <c r="BH33" s="178"/>
      <c r="BI33" s="178"/>
      <c r="BJ33" s="178"/>
      <c r="BK33" s="178"/>
      <c r="BL33" s="178"/>
      <c r="BM33" s="178"/>
      <c r="BN33" s="178"/>
      <c r="BO33" s="178"/>
      <c r="BP33" s="178"/>
      <c r="BQ33" s="178"/>
      <c r="BR33" s="178"/>
      <c r="BS33" s="178"/>
      <c r="BT33" s="178"/>
      <c r="BU33" s="178"/>
      <c r="BV33" s="178"/>
      <c r="BW33" s="178"/>
      <c r="BX33" s="178"/>
      <c r="BY33" s="178"/>
      <c r="BZ33" s="178"/>
      <c r="CA33" s="178"/>
    </row>
    <row r="34" spans="1:79" ht="15.75" thickBot="1" x14ac:dyDescent="0.3">
      <c r="A34" s="176"/>
      <c r="B34" s="221"/>
      <c r="C34" s="434"/>
      <c r="D34" s="182"/>
      <c r="E34" s="63"/>
      <c r="F34" s="63"/>
      <c r="G34" s="63"/>
      <c r="H34" s="63"/>
      <c r="I34" s="63"/>
      <c r="J34" s="63"/>
      <c r="K34" s="63"/>
      <c r="L34" s="63"/>
      <c r="M34" s="353"/>
      <c r="N34" s="353"/>
      <c r="O34" s="353"/>
      <c r="P34" s="35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353"/>
      <c r="AB34" s="63"/>
      <c r="AC34" s="63"/>
      <c r="AD34" s="63"/>
      <c r="AE34" s="63"/>
      <c r="AF34" s="63"/>
      <c r="AG34" s="63"/>
      <c r="AH34" s="63"/>
      <c r="AI34" s="63"/>
      <c r="AJ34" s="194" t="s">
        <v>28</v>
      </c>
      <c r="AK34" s="180">
        <f>AK31+AK32</f>
        <v>18</v>
      </c>
      <c r="AL34" s="510"/>
      <c r="AM34" s="209"/>
      <c r="AN34" s="209"/>
      <c r="AO34" s="209"/>
      <c r="AP34" s="209"/>
      <c r="AQ34" s="180"/>
      <c r="AR34" s="209"/>
      <c r="AS34" s="209"/>
      <c r="AT34" s="209"/>
      <c r="AU34" s="209"/>
      <c r="AV34" s="512"/>
      <c r="AW34" s="515"/>
      <c r="AX34" s="517"/>
      <c r="AY34" s="501"/>
      <c r="AZ34" s="501"/>
      <c r="BA34" s="501"/>
      <c r="BB34" s="501"/>
      <c r="BC34" s="501"/>
      <c r="BD34" s="501"/>
      <c r="BE34" s="504"/>
      <c r="BF34" s="507"/>
      <c r="BG34" s="178"/>
      <c r="BH34" s="178"/>
      <c r="BI34" s="178"/>
      <c r="BJ34" s="178"/>
      <c r="BK34" s="178"/>
      <c r="BL34" s="178"/>
      <c r="BM34" s="178"/>
      <c r="BN34" s="178"/>
      <c r="BO34" s="178"/>
      <c r="BP34" s="178"/>
      <c r="BQ34" s="178"/>
      <c r="BR34" s="178"/>
      <c r="BS34" s="178"/>
      <c r="BT34" s="178"/>
      <c r="BU34" s="178"/>
      <c r="BV34" s="178"/>
      <c r="BW34" s="178"/>
      <c r="BX34" s="178"/>
      <c r="BY34" s="178"/>
      <c r="BZ34" s="178"/>
      <c r="CA34" s="178"/>
    </row>
    <row r="35" spans="1:79" ht="16.5" thickTop="1" thickBot="1" x14ac:dyDescent="0.3">
      <c r="A35" s="174" t="s">
        <v>34</v>
      </c>
      <c r="B35" s="323">
        <v>30000</v>
      </c>
      <c r="C35" s="432">
        <f t="shared" ref="C35" si="31">B35/225</f>
        <v>133.33333333333334</v>
      </c>
      <c r="D35" s="181" t="s">
        <v>25</v>
      </c>
      <c r="E35" s="101">
        <v>7.5</v>
      </c>
      <c r="F35" s="101">
        <v>3</v>
      </c>
      <c r="G35" s="101">
        <v>7.5</v>
      </c>
      <c r="H35" s="101">
        <v>7.5</v>
      </c>
      <c r="I35" s="101">
        <v>0</v>
      </c>
      <c r="J35" s="101">
        <v>7.5</v>
      </c>
      <c r="K35" s="101" t="s">
        <v>61</v>
      </c>
      <c r="L35" s="370">
        <v>7.5</v>
      </c>
      <c r="M35" s="356" t="s">
        <v>72</v>
      </c>
      <c r="N35" s="356" t="s">
        <v>72</v>
      </c>
      <c r="O35" s="356" t="s">
        <v>72</v>
      </c>
      <c r="P35" s="356" t="s">
        <v>72</v>
      </c>
      <c r="Q35" s="101">
        <v>0</v>
      </c>
      <c r="R35" s="101" t="s">
        <v>61</v>
      </c>
      <c r="S35" s="101">
        <v>7.5</v>
      </c>
      <c r="T35" s="101">
        <v>3.3</v>
      </c>
      <c r="U35" s="101">
        <v>7.5</v>
      </c>
      <c r="V35" s="101">
        <v>7.5</v>
      </c>
      <c r="W35" s="101">
        <v>7.5</v>
      </c>
      <c r="X35" s="101">
        <v>0</v>
      </c>
      <c r="Y35" s="101">
        <v>0</v>
      </c>
      <c r="Z35" s="101">
        <v>7.5</v>
      </c>
      <c r="AA35" s="356" t="s">
        <v>72</v>
      </c>
      <c r="AB35" s="101">
        <v>3.75</v>
      </c>
      <c r="AC35" s="101">
        <v>7.5</v>
      </c>
      <c r="AD35" s="101">
        <v>7.5</v>
      </c>
      <c r="AE35" s="101">
        <v>7.5</v>
      </c>
      <c r="AF35" s="101" t="s">
        <v>61</v>
      </c>
      <c r="AG35" s="101">
        <v>7.5</v>
      </c>
      <c r="AH35" s="101">
        <v>7.5</v>
      </c>
      <c r="AI35" s="101"/>
      <c r="AJ35" s="179"/>
      <c r="AK35" s="179">
        <f>COUNTIF(E35:AI35,"&gt;0")</f>
        <v>18</v>
      </c>
      <c r="AL35" s="318"/>
      <c r="AM35" s="205">
        <f>SUM(E35:AI35)/7.5</f>
        <v>16.34</v>
      </c>
      <c r="AN35" s="205">
        <f>COUNTIF(E35:AI35,"B")</f>
        <v>5</v>
      </c>
      <c r="AO35" s="205">
        <f>COUNTIF(E35:AI35,"h")</f>
        <v>3</v>
      </c>
      <c r="AP35" s="205">
        <f>COUNTIF(E35:AI35,"ik")</f>
        <v>0</v>
      </c>
      <c r="AQ35" s="205">
        <f>COUNTIF(E35:AI35,"İZ")</f>
        <v>0</v>
      </c>
      <c r="AR35" s="205">
        <f>COUNTIF(E35:AI35,"R")</f>
        <v>0</v>
      </c>
      <c r="AS35" s="205">
        <f>COUNTIF(E35:AI35,"0")</f>
        <v>4</v>
      </c>
      <c r="AT35" s="205">
        <f>IF((AM35+AN35+AO35+AP35+AQ35)&gt;30,30,(AM35+AN35+AO35+AP35+AQ35))</f>
        <v>24.34</v>
      </c>
      <c r="AU35" s="205">
        <f>(AT35)*C35*7.5</f>
        <v>24340</v>
      </c>
      <c r="AV35" s="511">
        <f t="shared" ref="AV35" si="32">IF(B36="CEMRE",SUM(AU35:AU37),0)</f>
        <v>27340</v>
      </c>
      <c r="AW35" s="513">
        <f t="shared" ref="AW35" si="33">IF(B36="SEFİNE",SUM(AU35:AU37),0)</f>
        <v>0</v>
      </c>
      <c r="AX35" s="516">
        <f t="shared" ref="AX35" si="34">IF(B36="TERSAN",SUM(AU35:AU37),0)</f>
        <v>0</v>
      </c>
      <c r="AY35" s="518">
        <v>15420</v>
      </c>
      <c r="AZ35" s="518"/>
      <c r="BA35" s="518"/>
      <c r="BB35" s="499"/>
      <c r="BC35" s="499"/>
      <c r="BD35" s="499"/>
      <c r="BE35" s="502">
        <v>2000</v>
      </c>
      <c r="BF35" s="505">
        <f t="shared" ref="BF35" si="35">(AV35+AW35+AX35)-(AY35+AZ35+BA35)-(BB35+BC35)+BE35-(BD35)</f>
        <v>13920</v>
      </c>
      <c r="BG35" s="178"/>
      <c r="BH35" s="178"/>
      <c r="BI35" s="178"/>
      <c r="BJ35" s="178"/>
      <c r="BK35" s="178"/>
      <c r="BL35" s="178"/>
      <c r="BM35" s="178"/>
      <c r="BN35" s="178"/>
      <c r="BO35" s="178"/>
      <c r="BP35" s="178"/>
      <c r="BQ35" s="178"/>
      <c r="BR35" s="178"/>
      <c r="BS35" s="178"/>
      <c r="BT35" s="178"/>
      <c r="BU35" s="178"/>
      <c r="BV35" s="178"/>
      <c r="BW35" s="178"/>
      <c r="BX35" s="178"/>
      <c r="BY35" s="178"/>
      <c r="BZ35" s="178"/>
      <c r="CA35" s="178"/>
    </row>
    <row r="36" spans="1:79" ht="15.75" thickTop="1" x14ac:dyDescent="0.25">
      <c r="A36" s="175"/>
      <c r="B36" s="221" t="s">
        <v>133</v>
      </c>
      <c r="C36" s="433"/>
      <c r="D36" s="211" t="s">
        <v>26</v>
      </c>
      <c r="E36" s="227"/>
      <c r="F36" s="227"/>
      <c r="G36" s="227"/>
      <c r="H36" s="227"/>
      <c r="I36" s="227"/>
      <c r="J36" s="227"/>
      <c r="K36" s="227"/>
      <c r="L36" s="227"/>
      <c r="M36" s="355"/>
      <c r="N36" s="355"/>
      <c r="O36" s="355"/>
      <c r="P36" s="355"/>
      <c r="Q36" s="227"/>
      <c r="R36" s="227"/>
      <c r="S36" s="227"/>
      <c r="T36" s="227"/>
      <c r="U36" s="227"/>
      <c r="V36" s="227">
        <v>2.5</v>
      </c>
      <c r="W36" s="227">
        <v>2.5</v>
      </c>
      <c r="X36" s="227"/>
      <c r="Y36" s="227"/>
      <c r="Z36" s="227"/>
      <c r="AA36" s="355"/>
      <c r="AB36" s="227">
        <v>2.5</v>
      </c>
      <c r="AC36" s="227">
        <v>2.5</v>
      </c>
      <c r="AD36" s="227">
        <v>2.5</v>
      </c>
      <c r="AE36" s="227"/>
      <c r="AF36" s="227"/>
      <c r="AG36" s="227">
        <v>2.5</v>
      </c>
      <c r="AH36" s="227"/>
      <c r="AI36" s="227"/>
      <c r="AJ36" s="192"/>
      <c r="AK36" s="179">
        <f>COUNTIF(E36:AI36,"&gt;7")</f>
        <v>0</v>
      </c>
      <c r="AL36" s="318"/>
      <c r="AM36" s="206">
        <f>SUM(E36:AI36)</f>
        <v>15</v>
      </c>
      <c r="AN36" s="206"/>
      <c r="AO36" s="206"/>
      <c r="AP36" s="206"/>
      <c r="AQ36" s="206"/>
      <c r="AR36" s="206"/>
      <c r="AS36" s="206"/>
      <c r="AT36" s="206">
        <f>AM36*1.5</f>
        <v>22.5</v>
      </c>
      <c r="AU36" s="206">
        <f>AM36*C35*1.5</f>
        <v>3000.0000000000005</v>
      </c>
      <c r="AV36" s="511"/>
      <c r="AW36" s="514"/>
      <c r="AX36" s="516"/>
      <c r="AY36" s="519"/>
      <c r="AZ36" s="519"/>
      <c r="BA36" s="519"/>
      <c r="BB36" s="500"/>
      <c r="BC36" s="500"/>
      <c r="BD36" s="500"/>
      <c r="BE36" s="503"/>
      <c r="BF36" s="506"/>
      <c r="BG36" s="178"/>
      <c r="BH36" s="178"/>
      <c r="BI36" s="178"/>
      <c r="BJ36" s="178"/>
      <c r="BK36" s="178"/>
      <c r="BL36" s="178"/>
      <c r="BM36" s="178"/>
      <c r="BN36" s="178"/>
      <c r="BO36" s="178"/>
      <c r="BP36" s="178"/>
      <c r="BQ36" s="178"/>
      <c r="BR36" s="178"/>
      <c r="BS36" s="178"/>
      <c r="BT36" s="178"/>
      <c r="BU36" s="178"/>
      <c r="BV36" s="178"/>
      <c r="BW36" s="178"/>
      <c r="BX36" s="178"/>
      <c r="BY36" s="178"/>
      <c r="BZ36" s="178"/>
      <c r="CA36" s="178"/>
    </row>
    <row r="37" spans="1:79" x14ac:dyDescent="0.25">
      <c r="A37" s="175"/>
      <c r="B37" s="221"/>
      <c r="C37" s="433"/>
      <c r="D37" s="212" t="s">
        <v>27</v>
      </c>
      <c r="E37" s="230"/>
      <c r="F37" s="230"/>
      <c r="G37" s="230"/>
      <c r="H37" s="230"/>
      <c r="I37" s="230"/>
      <c r="J37" s="230"/>
      <c r="K37" s="230"/>
      <c r="L37" s="230"/>
      <c r="M37" s="352"/>
      <c r="N37" s="352"/>
      <c r="O37" s="352"/>
      <c r="P37" s="352"/>
      <c r="Q37" s="230"/>
      <c r="R37" s="230"/>
      <c r="S37" s="230"/>
      <c r="T37" s="230"/>
      <c r="U37" s="230"/>
      <c r="V37" s="230"/>
      <c r="W37" s="231"/>
      <c r="X37" s="230"/>
      <c r="Y37" s="230"/>
      <c r="Z37" s="230"/>
      <c r="AA37" s="352"/>
      <c r="AB37" s="230"/>
      <c r="AC37" s="230"/>
      <c r="AD37" s="230"/>
      <c r="AE37" s="230"/>
      <c r="AF37" s="230"/>
      <c r="AG37" s="230"/>
      <c r="AH37" s="230"/>
      <c r="AI37" s="230"/>
      <c r="AJ37" s="193"/>
      <c r="AK37" s="207"/>
      <c r="AL37" s="318"/>
      <c r="AM37" s="206">
        <f>SUM(E37:AI37)</f>
        <v>0</v>
      </c>
      <c r="AN37" s="208"/>
      <c r="AO37" s="208"/>
      <c r="AP37" s="208"/>
      <c r="AQ37" s="208"/>
      <c r="AR37" s="208"/>
      <c r="AS37" s="208"/>
      <c r="AT37" s="206">
        <f>AM37*2</f>
        <v>0</v>
      </c>
      <c r="AU37" s="208">
        <f>AM37*C35*2</f>
        <v>0</v>
      </c>
      <c r="AV37" s="511"/>
      <c r="AW37" s="514"/>
      <c r="AX37" s="516"/>
      <c r="AY37" s="519"/>
      <c r="AZ37" s="519"/>
      <c r="BA37" s="519"/>
      <c r="BB37" s="500"/>
      <c r="BC37" s="500"/>
      <c r="BD37" s="500"/>
      <c r="BE37" s="503"/>
      <c r="BF37" s="506"/>
      <c r="BG37" s="178"/>
      <c r="BH37" s="178"/>
      <c r="BI37" s="178"/>
      <c r="BJ37" s="178"/>
      <c r="BK37" s="178"/>
      <c r="BL37" s="178"/>
      <c r="BM37" s="178"/>
      <c r="BN37" s="178"/>
      <c r="BO37" s="178"/>
      <c r="BP37" s="178"/>
      <c r="BQ37" s="178"/>
      <c r="BR37" s="178"/>
      <c r="BS37" s="178"/>
      <c r="BT37" s="178"/>
      <c r="BU37" s="178"/>
      <c r="BV37" s="178"/>
      <c r="BW37" s="178"/>
      <c r="BX37" s="178"/>
      <c r="BY37" s="178"/>
      <c r="BZ37" s="178"/>
      <c r="CA37" s="178"/>
    </row>
    <row r="38" spans="1:79" ht="15.75" thickBot="1" x14ac:dyDescent="0.3">
      <c r="A38" s="176"/>
      <c r="B38" s="221"/>
      <c r="C38" s="434"/>
      <c r="D38" s="182"/>
      <c r="E38" s="63"/>
      <c r="F38" s="63"/>
      <c r="G38" s="63"/>
      <c r="H38" s="63"/>
      <c r="I38" s="63"/>
      <c r="J38" s="63"/>
      <c r="K38" s="63"/>
      <c r="L38" s="63"/>
      <c r="M38" s="353"/>
      <c r="N38" s="353"/>
      <c r="O38" s="353"/>
      <c r="P38" s="35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353"/>
      <c r="AB38" s="63"/>
      <c r="AC38" s="63"/>
      <c r="AD38" s="63"/>
      <c r="AE38" s="63"/>
      <c r="AF38" s="63"/>
      <c r="AG38" s="63"/>
      <c r="AH38" s="63"/>
      <c r="AI38" s="63"/>
      <c r="AJ38" s="194" t="s">
        <v>28</v>
      </c>
      <c r="AK38" s="180">
        <f>AK35+AK36</f>
        <v>18</v>
      </c>
      <c r="AL38" s="217"/>
      <c r="AM38" s="209"/>
      <c r="AN38" s="209"/>
      <c r="AO38" s="209"/>
      <c r="AP38" s="209"/>
      <c r="AQ38" s="180"/>
      <c r="AR38" s="209"/>
      <c r="AS38" s="209"/>
      <c r="AT38" s="209"/>
      <c r="AU38" s="209"/>
      <c r="AV38" s="512"/>
      <c r="AW38" s="515"/>
      <c r="AX38" s="517"/>
      <c r="AY38" s="520"/>
      <c r="AZ38" s="520"/>
      <c r="BA38" s="520"/>
      <c r="BB38" s="501"/>
      <c r="BC38" s="501"/>
      <c r="BD38" s="501"/>
      <c r="BE38" s="504"/>
      <c r="BF38" s="507"/>
      <c r="BG38" s="178"/>
      <c r="BH38" s="178"/>
      <c r="BI38" s="178"/>
      <c r="BJ38" s="178"/>
      <c r="BK38" s="178"/>
      <c r="BL38" s="178"/>
      <c r="BM38" s="178"/>
      <c r="BN38" s="178"/>
      <c r="BO38" s="178"/>
      <c r="BP38" s="178"/>
      <c r="BQ38" s="178"/>
      <c r="BR38" s="178"/>
      <c r="BS38" s="178"/>
      <c r="BT38" s="178"/>
      <c r="BU38" s="178"/>
      <c r="BV38" s="178"/>
      <c r="BW38" s="178"/>
      <c r="BX38" s="178"/>
      <c r="BY38" s="178"/>
      <c r="BZ38" s="178"/>
      <c r="CA38" s="178"/>
    </row>
    <row r="39" spans="1:79" ht="16.5" thickTop="1" thickBot="1" x14ac:dyDescent="0.3">
      <c r="A39" s="174" t="s">
        <v>80</v>
      </c>
      <c r="B39" s="325">
        <v>40000</v>
      </c>
      <c r="C39" s="432">
        <f t="shared" ref="C39" si="36">B39/225</f>
        <v>177.77777777777777</v>
      </c>
      <c r="D39" s="181" t="s">
        <v>25</v>
      </c>
      <c r="E39" s="60">
        <v>7.5</v>
      </c>
      <c r="F39" s="60">
        <v>7.5</v>
      </c>
      <c r="G39" s="60">
        <v>7.5</v>
      </c>
      <c r="H39" s="60">
        <v>7.5</v>
      </c>
      <c r="I39" s="60">
        <v>7.5</v>
      </c>
      <c r="J39" s="60">
        <v>7.5</v>
      </c>
      <c r="K39" s="60" t="s">
        <v>61</v>
      </c>
      <c r="L39" s="60">
        <v>7.5</v>
      </c>
      <c r="M39" s="354" t="s">
        <v>72</v>
      </c>
      <c r="N39" s="356" t="s">
        <v>72</v>
      </c>
      <c r="O39" s="356" t="s">
        <v>72</v>
      </c>
      <c r="P39" s="356" t="s">
        <v>72</v>
      </c>
      <c r="Q39" s="314">
        <v>7.5</v>
      </c>
      <c r="R39" s="65" t="s">
        <v>61</v>
      </c>
      <c r="S39" s="65">
        <v>7.5</v>
      </c>
      <c r="T39" s="65">
        <v>7.5</v>
      </c>
      <c r="U39" s="65">
        <v>7.5</v>
      </c>
      <c r="V39" s="65">
        <v>7.5</v>
      </c>
      <c r="W39" s="65">
        <v>7.5</v>
      </c>
      <c r="X39" s="65">
        <v>7.5</v>
      </c>
      <c r="Y39" s="65" t="s">
        <v>61</v>
      </c>
      <c r="Z39" s="65">
        <v>7.5</v>
      </c>
      <c r="AA39" s="358" t="s">
        <v>72</v>
      </c>
      <c r="AB39" s="65">
        <v>7.5</v>
      </c>
      <c r="AC39" s="65">
        <v>7.5</v>
      </c>
      <c r="AD39" s="65">
        <v>7.5</v>
      </c>
      <c r="AE39" s="65">
        <v>7.5</v>
      </c>
      <c r="AF39" s="65" t="s">
        <v>61</v>
      </c>
      <c r="AG39" s="65">
        <v>7.5</v>
      </c>
      <c r="AH39" s="65">
        <v>7.5</v>
      </c>
      <c r="AI39" s="65"/>
      <c r="AJ39" s="179"/>
      <c r="AK39" s="179">
        <f>COUNTIF(E39:AI39,"&gt;0")</f>
        <v>21</v>
      </c>
      <c r="AL39" s="318"/>
      <c r="AM39" s="205">
        <f>SUM(E39:AI39)/7.5</f>
        <v>21</v>
      </c>
      <c r="AN39" s="205">
        <f>COUNTIF(E39:AI39,"B")</f>
        <v>5</v>
      </c>
      <c r="AO39" s="205">
        <f>COUNTIF(E39:AI39,"h")</f>
        <v>4</v>
      </c>
      <c r="AP39" s="205">
        <f>COUNTIF(E39:AI39,"ik")</f>
        <v>0</v>
      </c>
      <c r="AQ39" s="205">
        <f>COUNTIF(E39:AI39,"İZ")</f>
        <v>0</v>
      </c>
      <c r="AR39" s="205">
        <f>COUNTIF(E39:AI39,"R")</f>
        <v>0</v>
      </c>
      <c r="AS39" s="205">
        <f>COUNTIF(E39:AI39,"0")</f>
        <v>0</v>
      </c>
      <c r="AT39" s="205">
        <f>IF((AM39+AN39+AO39+AP39+AQ39)&gt;30,30,(AM39+AN39+AO39+AP39+AQ39))</f>
        <v>30</v>
      </c>
      <c r="AU39" s="205">
        <f>(AT39)*C39*7.5</f>
        <v>40000</v>
      </c>
      <c r="AV39" s="511">
        <f t="shared" ref="AV39" si="37">IF(B40="CEMRE",SUM(AU39:AU41),0)</f>
        <v>0</v>
      </c>
      <c r="AW39" s="513">
        <f t="shared" ref="AW39" si="38">IF(B40="SEFİNE",SUM(AU39:AU41),0)</f>
        <v>0</v>
      </c>
      <c r="AX39" s="516">
        <f t="shared" ref="AX39" si="39">IF(B40="TERSAN",SUM(AU39:AU41),0)</f>
        <v>40000</v>
      </c>
      <c r="AY39" s="499">
        <v>0</v>
      </c>
      <c r="AZ39" s="499"/>
      <c r="BA39" s="499">
        <v>13500</v>
      </c>
      <c r="BB39" s="499">
        <v>4500</v>
      </c>
      <c r="BC39" s="499"/>
      <c r="BD39" s="499"/>
      <c r="BE39" s="502"/>
      <c r="BF39" s="505">
        <f t="shared" ref="BF39" si="40">(AV39+AW39+AX39)-(AY39+AZ39+BA39)-(BB39+BC39)+BE39-(BD39)</f>
        <v>22000</v>
      </c>
      <c r="BG39" s="178"/>
      <c r="BH39" s="178"/>
      <c r="BI39" s="178"/>
      <c r="BJ39" s="178"/>
      <c r="BK39" s="178"/>
      <c r="BL39" s="178"/>
      <c r="BM39" s="178"/>
      <c r="BN39" s="178"/>
      <c r="BO39" s="178"/>
      <c r="BP39" s="178"/>
      <c r="BQ39" s="178"/>
      <c r="BR39" s="178"/>
      <c r="BS39" s="178"/>
      <c r="BT39" s="178"/>
      <c r="BU39" s="178"/>
      <c r="BV39" s="178"/>
      <c r="BW39" s="178"/>
      <c r="BX39" s="178"/>
      <c r="BY39" s="178"/>
      <c r="BZ39" s="178"/>
      <c r="CA39" s="178"/>
    </row>
    <row r="40" spans="1:79" ht="15.75" thickTop="1" x14ac:dyDescent="0.25">
      <c r="A40" s="175"/>
      <c r="B40" s="221" t="s">
        <v>151</v>
      </c>
      <c r="C40" s="433"/>
      <c r="D40" s="211" t="s">
        <v>26</v>
      </c>
      <c r="E40" s="227"/>
      <c r="F40" s="227"/>
      <c r="G40" s="227"/>
      <c r="H40" s="227"/>
      <c r="I40" s="227"/>
      <c r="J40" s="227"/>
      <c r="K40" s="227"/>
      <c r="L40" s="227"/>
      <c r="M40" s="355"/>
      <c r="N40" s="355"/>
      <c r="O40" s="355"/>
      <c r="P40" s="355"/>
      <c r="Q40" s="227"/>
      <c r="R40" s="227"/>
      <c r="S40" s="227"/>
      <c r="T40" s="227"/>
      <c r="U40" s="227"/>
      <c r="V40" s="227"/>
      <c r="W40" s="227"/>
      <c r="X40" s="227"/>
      <c r="Y40" s="227"/>
      <c r="Z40" s="227"/>
      <c r="AA40" s="355"/>
      <c r="AB40" s="227"/>
      <c r="AC40" s="227"/>
      <c r="AD40" s="227"/>
      <c r="AE40" s="227"/>
      <c r="AF40" s="227"/>
      <c r="AG40" s="227"/>
      <c r="AH40" s="227"/>
      <c r="AI40" s="227"/>
      <c r="AJ40" s="192"/>
      <c r="AK40" s="179">
        <f>COUNTIF(E40:AI40,"&gt;7")</f>
        <v>0</v>
      </c>
      <c r="AL40" s="318"/>
      <c r="AM40" s="206">
        <f>SUM(E40:AI40)</f>
        <v>0</v>
      </c>
      <c r="AN40" s="206"/>
      <c r="AO40" s="206"/>
      <c r="AP40" s="206"/>
      <c r="AQ40" s="206"/>
      <c r="AR40" s="206"/>
      <c r="AS40" s="206"/>
      <c r="AT40" s="206">
        <f>AM40*1.5</f>
        <v>0</v>
      </c>
      <c r="AU40" s="206">
        <f>AM40*C39*1.5</f>
        <v>0</v>
      </c>
      <c r="AV40" s="511"/>
      <c r="AW40" s="514"/>
      <c r="AX40" s="516"/>
      <c r="AY40" s="500"/>
      <c r="AZ40" s="500"/>
      <c r="BA40" s="500"/>
      <c r="BB40" s="500"/>
      <c r="BC40" s="500"/>
      <c r="BD40" s="500"/>
      <c r="BE40" s="503"/>
      <c r="BF40" s="506"/>
      <c r="BG40" s="178"/>
      <c r="BH40" s="178"/>
      <c r="BI40" s="178"/>
      <c r="BJ40" s="178"/>
      <c r="BK40" s="178"/>
      <c r="BL40" s="178"/>
      <c r="BM40" s="178"/>
      <c r="BN40" s="178"/>
      <c r="BO40" s="178"/>
      <c r="BP40" s="178"/>
      <c r="BQ40" s="178"/>
      <c r="BR40" s="178"/>
      <c r="BS40" s="178"/>
      <c r="BT40" s="178"/>
      <c r="BU40" s="178"/>
      <c r="BV40" s="178"/>
      <c r="BW40" s="178"/>
      <c r="BX40" s="178"/>
      <c r="BY40" s="178"/>
      <c r="BZ40" s="178"/>
      <c r="CA40" s="178"/>
    </row>
    <row r="41" spans="1:79" x14ac:dyDescent="0.25">
      <c r="A41" s="175"/>
      <c r="B41" s="221"/>
      <c r="C41" s="433"/>
      <c r="D41" s="212" t="s">
        <v>27</v>
      </c>
      <c r="E41" s="230"/>
      <c r="F41" s="230"/>
      <c r="G41" s="230"/>
      <c r="H41" s="230"/>
      <c r="I41" s="230"/>
      <c r="J41" s="230"/>
      <c r="K41" s="230"/>
      <c r="L41" s="230"/>
      <c r="M41" s="352"/>
      <c r="N41" s="352"/>
      <c r="O41" s="352"/>
      <c r="P41" s="352"/>
      <c r="Q41" s="230"/>
      <c r="R41" s="230"/>
      <c r="S41" s="230"/>
      <c r="T41" s="230"/>
      <c r="U41" s="230"/>
      <c r="V41" s="230"/>
      <c r="W41" s="230"/>
      <c r="X41" s="230"/>
      <c r="Y41" s="230"/>
      <c r="Z41" s="230"/>
      <c r="AA41" s="352"/>
      <c r="AB41" s="230"/>
      <c r="AC41" s="230"/>
      <c r="AD41" s="230"/>
      <c r="AE41" s="230"/>
      <c r="AF41" s="230"/>
      <c r="AG41" s="230"/>
      <c r="AH41" s="230"/>
      <c r="AI41" s="230"/>
      <c r="AJ41" s="193"/>
      <c r="AK41" s="207"/>
      <c r="AL41" s="318"/>
      <c r="AM41" s="206">
        <f>SUM(E41:AI41)</f>
        <v>0</v>
      </c>
      <c r="AN41" s="208"/>
      <c r="AO41" s="208"/>
      <c r="AP41" s="208"/>
      <c r="AQ41" s="208"/>
      <c r="AR41" s="208"/>
      <c r="AS41" s="208"/>
      <c r="AT41" s="206">
        <f>AM41*2</f>
        <v>0</v>
      </c>
      <c r="AU41" s="208">
        <f>AM41*C39*2</f>
        <v>0</v>
      </c>
      <c r="AV41" s="511"/>
      <c r="AW41" s="514"/>
      <c r="AX41" s="516"/>
      <c r="AY41" s="500"/>
      <c r="AZ41" s="500"/>
      <c r="BA41" s="500"/>
      <c r="BB41" s="500"/>
      <c r="BC41" s="500"/>
      <c r="BD41" s="500"/>
      <c r="BE41" s="503"/>
      <c r="BF41" s="506"/>
      <c r="BG41" s="178"/>
      <c r="BH41" s="178"/>
      <c r="BI41" s="178"/>
      <c r="BJ41" s="178"/>
      <c r="BK41" s="178"/>
      <c r="BL41" s="178"/>
      <c r="BM41" s="178"/>
      <c r="BN41" s="178"/>
      <c r="BO41" s="178"/>
      <c r="BP41" s="178"/>
      <c r="BQ41" s="178"/>
      <c r="BR41" s="178"/>
      <c r="BS41" s="178"/>
      <c r="BT41" s="178"/>
      <c r="BU41" s="178"/>
      <c r="BV41" s="178"/>
      <c r="BW41" s="178"/>
      <c r="BX41" s="178"/>
      <c r="BY41" s="178"/>
      <c r="BZ41" s="178"/>
      <c r="CA41" s="178"/>
    </row>
    <row r="42" spans="1:79" ht="15.75" thickBot="1" x14ac:dyDescent="0.3">
      <c r="A42" s="176"/>
      <c r="B42" s="278"/>
      <c r="C42" s="434"/>
      <c r="D42" s="184"/>
      <c r="E42" s="63"/>
      <c r="F42" s="63"/>
      <c r="G42" s="63"/>
      <c r="H42" s="63"/>
      <c r="I42" s="63"/>
      <c r="J42" s="63"/>
      <c r="K42" s="63"/>
      <c r="L42" s="63"/>
      <c r="M42" s="353"/>
      <c r="N42" s="353"/>
      <c r="O42" s="353"/>
      <c r="P42" s="35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353"/>
      <c r="AB42" s="63"/>
      <c r="AC42" s="63"/>
      <c r="AD42" s="63"/>
      <c r="AE42" s="63"/>
      <c r="AF42" s="63"/>
      <c r="AG42" s="63"/>
      <c r="AH42" s="63"/>
      <c r="AI42" s="63"/>
      <c r="AJ42" s="274" t="s">
        <v>28</v>
      </c>
      <c r="AK42" s="180">
        <f>AK39+AK40</f>
        <v>21</v>
      </c>
      <c r="AL42" s="217"/>
      <c r="AM42" s="209"/>
      <c r="AN42" s="209"/>
      <c r="AO42" s="209"/>
      <c r="AP42" s="209"/>
      <c r="AQ42" s="180"/>
      <c r="AR42" s="209"/>
      <c r="AS42" s="209"/>
      <c r="AT42" s="209"/>
      <c r="AU42" s="209"/>
      <c r="AV42" s="512"/>
      <c r="AW42" s="515"/>
      <c r="AX42" s="517"/>
      <c r="AY42" s="501"/>
      <c r="AZ42" s="501"/>
      <c r="BA42" s="501"/>
      <c r="BB42" s="501"/>
      <c r="BC42" s="501"/>
      <c r="BD42" s="501"/>
      <c r="BE42" s="504"/>
      <c r="BF42" s="507"/>
      <c r="BG42" s="178"/>
      <c r="BH42" s="178"/>
      <c r="BI42" s="178"/>
      <c r="BJ42" s="178"/>
      <c r="BK42" s="178"/>
      <c r="BL42" s="178"/>
      <c r="BM42" s="178"/>
      <c r="BN42" s="178"/>
      <c r="BO42" s="178"/>
      <c r="BP42" s="178"/>
      <c r="BQ42" s="178"/>
      <c r="BR42" s="178"/>
      <c r="BS42" s="178"/>
      <c r="BT42" s="178"/>
      <c r="BU42" s="178"/>
      <c r="BV42" s="178"/>
      <c r="BW42" s="178"/>
      <c r="BX42" s="178"/>
      <c r="BY42" s="178"/>
      <c r="BZ42" s="178"/>
      <c r="CA42" s="178"/>
    </row>
    <row r="43" spans="1:79" ht="15.75" thickTop="1" x14ac:dyDescent="0.25">
      <c r="A43" s="174" t="s">
        <v>82</v>
      </c>
      <c r="B43" s="324">
        <v>44400</v>
      </c>
      <c r="C43" s="432">
        <f t="shared" ref="C43" si="41">B43/225</f>
        <v>197.33333333333334</v>
      </c>
      <c r="D43" s="185" t="s">
        <v>25</v>
      </c>
      <c r="E43" s="273">
        <v>7.5</v>
      </c>
      <c r="F43" s="273">
        <v>7.5</v>
      </c>
      <c r="G43" s="95">
        <v>7.5</v>
      </c>
      <c r="H43" s="283">
        <v>3.75</v>
      </c>
      <c r="I43" s="95">
        <v>7.5</v>
      </c>
      <c r="J43" s="95">
        <v>7.5</v>
      </c>
      <c r="K43" s="95" t="s">
        <v>61</v>
      </c>
      <c r="L43" s="95">
        <v>7.5</v>
      </c>
      <c r="M43" s="350" t="s">
        <v>72</v>
      </c>
      <c r="N43" s="350" t="s">
        <v>72</v>
      </c>
      <c r="O43" s="350" t="s">
        <v>72</v>
      </c>
      <c r="P43" s="350" t="s">
        <v>72</v>
      </c>
      <c r="Q43" s="95">
        <v>0</v>
      </c>
      <c r="R43" s="95" t="s">
        <v>61</v>
      </c>
      <c r="S43" s="95">
        <v>7.5</v>
      </c>
      <c r="T43" s="95">
        <v>0</v>
      </c>
      <c r="U43" s="95">
        <v>0</v>
      </c>
      <c r="V43" s="95">
        <v>7.5</v>
      </c>
      <c r="W43" s="95">
        <v>7.5</v>
      </c>
      <c r="X43" s="95">
        <v>7.5</v>
      </c>
      <c r="Y43" s="95" t="s">
        <v>61</v>
      </c>
      <c r="Z43" s="95">
        <v>7.5</v>
      </c>
      <c r="AA43" s="350" t="s">
        <v>72</v>
      </c>
      <c r="AB43" s="95">
        <v>7.5</v>
      </c>
      <c r="AC43" s="95">
        <v>7.5</v>
      </c>
      <c r="AD43" s="95">
        <v>7.5</v>
      </c>
      <c r="AE43" s="95">
        <v>7.5</v>
      </c>
      <c r="AF43" s="95" t="s">
        <v>61</v>
      </c>
      <c r="AG43" s="95">
        <v>7.5</v>
      </c>
      <c r="AH43" s="95">
        <v>7.5</v>
      </c>
      <c r="AI43" s="95"/>
      <c r="AJ43" s="183"/>
      <c r="AK43" s="183"/>
      <c r="AL43" s="318"/>
      <c r="AM43" s="205">
        <f>SUM(E43:AI43)/7.5</f>
        <v>17.5</v>
      </c>
      <c r="AN43" s="205">
        <f>COUNTIF(E43:AI43,"B")</f>
        <v>5</v>
      </c>
      <c r="AO43" s="205">
        <f>COUNTIF(E43:AI43,"h")</f>
        <v>4</v>
      </c>
      <c r="AP43" s="205">
        <f>COUNTIF(E43:AI43,"ik")</f>
        <v>0</v>
      </c>
      <c r="AQ43" s="205">
        <f>COUNTIF(E43:AI43,"İZ")</f>
        <v>0</v>
      </c>
      <c r="AR43" s="205">
        <f>COUNTIF(E43:AI43,"R")</f>
        <v>0</v>
      </c>
      <c r="AS43" s="205">
        <f>COUNTIF(E43:AI43,"0")</f>
        <v>3</v>
      </c>
      <c r="AT43" s="205">
        <f>IF((AM43+AN43+AO43+AP43+AQ43)&gt;30,30,(AM43+AN43+AO43+AP43+AQ43))</f>
        <v>26.5</v>
      </c>
      <c r="AU43" s="205">
        <f>(AT43)*C43*7.5</f>
        <v>39220.000000000007</v>
      </c>
      <c r="AV43" s="511">
        <f t="shared" ref="AV43" si="42">IF(B44="CEMRE",SUM(AU43:AU45),0)</f>
        <v>54020.000000000007</v>
      </c>
      <c r="AW43" s="513">
        <f t="shared" ref="AW43" si="43">IF(B44="SEFİNE",SUM(AU43:AU45),0)</f>
        <v>0</v>
      </c>
      <c r="AX43" s="516">
        <f t="shared" ref="AX43" si="44">IF(B44="TERSAN",SUM(AU43:AU45),0)</f>
        <v>0</v>
      </c>
      <c r="AY43" s="499">
        <v>18120</v>
      </c>
      <c r="AZ43" s="499"/>
      <c r="BA43" s="499"/>
      <c r="BB43" s="499"/>
      <c r="BC43" s="499"/>
      <c r="BD43" s="499"/>
      <c r="BE43" s="502"/>
      <c r="BF43" s="505">
        <f t="shared" ref="BF43" si="45">(AV43+AW43+AX43)-(AY43+AZ43+BA43)-(BB43+BC43)+BE43-(BD43)</f>
        <v>35900.000000000007</v>
      </c>
      <c r="BG43" s="178"/>
      <c r="BH43" s="178"/>
      <c r="BI43" s="178"/>
      <c r="BJ43" s="178"/>
      <c r="BK43" s="178"/>
      <c r="BL43" s="178"/>
      <c r="BM43" s="178"/>
      <c r="BN43" s="178"/>
      <c r="BO43" s="178"/>
      <c r="BP43" s="178"/>
      <c r="BQ43" s="178"/>
      <c r="BR43" s="178"/>
      <c r="BS43" s="178"/>
      <c r="BT43" s="178"/>
      <c r="BU43" s="178"/>
      <c r="BV43" s="178"/>
      <c r="BW43" s="178"/>
      <c r="BX43" s="178"/>
      <c r="BY43" s="178"/>
      <c r="BZ43" s="178"/>
      <c r="CA43" s="178"/>
    </row>
    <row r="44" spans="1:79" x14ac:dyDescent="0.25">
      <c r="A44" s="175"/>
      <c r="B44" s="221" t="s">
        <v>133</v>
      </c>
      <c r="C44" s="433"/>
      <c r="D44" s="186" t="s">
        <v>26</v>
      </c>
      <c r="E44" s="247">
        <v>2.5</v>
      </c>
      <c r="F44" s="241"/>
      <c r="G44" s="241">
        <v>2.5</v>
      </c>
      <c r="H44" s="241">
        <v>2.5</v>
      </c>
      <c r="I44" s="241">
        <v>2.5</v>
      </c>
      <c r="J44" s="241"/>
      <c r="K44" s="241">
        <v>7.5</v>
      </c>
      <c r="L44" s="241"/>
      <c r="M44" s="359"/>
      <c r="N44" s="359"/>
      <c r="O44" s="359"/>
      <c r="P44" s="359"/>
      <c r="Q44" s="241"/>
      <c r="R44" s="241"/>
      <c r="S44" s="241"/>
      <c r="T44" s="241"/>
      <c r="U44" s="241"/>
      <c r="V44" s="241">
        <v>2.5</v>
      </c>
      <c r="W44" s="241">
        <v>2.5</v>
      </c>
      <c r="X44" s="241"/>
      <c r="Y44" s="241">
        <v>7.5</v>
      </c>
      <c r="Z44" s="241"/>
      <c r="AA44" s="359"/>
      <c r="AB44" s="241">
        <v>2.5</v>
      </c>
      <c r="AC44" s="241">
        <v>2.5</v>
      </c>
      <c r="AD44" s="241">
        <v>2.5</v>
      </c>
      <c r="AE44" s="241"/>
      <c r="AF44" s="241"/>
      <c r="AG44" s="241">
        <v>2.5</v>
      </c>
      <c r="AH44" s="241"/>
      <c r="AI44" s="241"/>
      <c r="AJ44" s="213"/>
      <c r="AK44" s="213"/>
      <c r="AL44" s="318"/>
      <c r="AM44" s="206">
        <f>SUM(E44:AI44)</f>
        <v>40</v>
      </c>
      <c r="AN44" s="206"/>
      <c r="AO44" s="206"/>
      <c r="AP44" s="206"/>
      <c r="AQ44" s="206"/>
      <c r="AR44" s="206"/>
      <c r="AS44" s="206"/>
      <c r="AT44" s="206">
        <f>AM44*1.5</f>
        <v>60</v>
      </c>
      <c r="AU44" s="206">
        <f>AM44*C43*1.5</f>
        <v>11840</v>
      </c>
      <c r="AV44" s="511"/>
      <c r="AW44" s="514"/>
      <c r="AX44" s="516"/>
      <c r="AY44" s="500"/>
      <c r="AZ44" s="500"/>
      <c r="BA44" s="500"/>
      <c r="BB44" s="500"/>
      <c r="BC44" s="500"/>
      <c r="BD44" s="500"/>
      <c r="BE44" s="503"/>
      <c r="BF44" s="506"/>
      <c r="BG44" s="178"/>
      <c r="BH44" s="178"/>
      <c r="BI44" s="178"/>
      <c r="BJ44" s="178"/>
      <c r="BK44" s="178"/>
      <c r="BL44" s="178"/>
      <c r="BM44" s="178"/>
      <c r="BN44" s="178"/>
      <c r="BO44" s="178"/>
      <c r="BP44" s="178"/>
      <c r="BQ44" s="178"/>
      <c r="BR44" s="178"/>
      <c r="BS44" s="178"/>
      <c r="BT44" s="178"/>
      <c r="BU44" s="178"/>
      <c r="BV44" s="178"/>
      <c r="BW44" s="178"/>
      <c r="BX44" s="178"/>
      <c r="BY44" s="178"/>
      <c r="BZ44" s="178"/>
      <c r="CA44" s="178"/>
    </row>
    <row r="45" spans="1:79" x14ac:dyDescent="0.25">
      <c r="A45" s="175"/>
      <c r="B45" s="221"/>
      <c r="C45" s="433"/>
      <c r="D45" s="187" t="s">
        <v>27</v>
      </c>
      <c r="E45" s="248"/>
      <c r="F45" s="237"/>
      <c r="G45" s="237"/>
      <c r="H45" s="237"/>
      <c r="I45" s="237"/>
      <c r="J45" s="237"/>
      <c r="K45" s="237"/>
      <c r="L45" s="237"/>
      <c r="M45" s="360"/>
      <c r="N45" s="360"/>
      <c r="O45" s="360"/>
      <c r="P45" s="360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352">
        <v>7.5</v>
      </c>
      <c r="AB45" s="237"/>
      <c r="AC45" s="237"/>
      <c r="AD45" s="237"/>
      <c r="AE45" s="237"/>
      <c r="AF45" s="237"/>
      <c r="AG45" s="237"/>
      <c r="AH45" s="237"/>
      <c r="AI45" s="237"/>
      <c r="AJ45" s="213"/>
      <c r="AK45" s="213"/>
      <c r="AL45" s="318"/>
      <c r="AM45" s="206">
        <f>SUM(E45:AI45)</f>
        <v>7.5</v>
      </c>
      <c r="AN45" s="208"/>
      <c r="AO45" s="208"/>
      <c r="AP45" s="208"/>
      <c r="AQ45" s="208"/>
      <c r="AR45" s="208"/>
      <c r="AS45" s="208"/>
      <c r="AT45" s="206">
        <f>AM45*2</f>
        <v>15</v>
      </c>
      <c r="AU45" s="208">
        <f>AM45*C43*2</f>
        <v>2960</v>
      </c>
      <c r="AV45" s="511"/>
      <c r="AW45" s="514"/>
      <c r="AX45" s="516"/>
      <c r="AY45" s="500"/>
      <c r="AZ45" s="500"/>
      <c r="BA45" s="500"/>
      <c r="BB45" s="500"/>
      <c r="BC45" s="500"/>
      <c r="BD45" s="500"/>
      <c r="BE45" s="503"/>
      <c r="BF45" s="506"/>
      <c r="BG45" s="178"/>
      <c r="BH45" s="178"/>
      <c r="BI45" s="178"/>
      <c r="BJ45" s="178"/>
      <c r="BK45" s="178"/>
      <c r="BL45" s="178"/>
      <c r="BM45" s="178"/>
      <c r="BN45" s="178"/>
      <c r="BO45" s="178"/>
      <c r="BP45" s="178"/>
      <c r="BQ45" s="178"/>
      <c r="BR45" s="178"/>
      <c r="BS45" s="178"/>
      <c r="BT45" s="178"/>
      <c r="BU45" s="178"/>
      <c r="BV45" s="178"/>
      <c r="BW45" s="178"/>
      <c r="BX45" s="178"/>
      <c r="BY45" s="178"/>
      <c r="BZ45" s="178"/>
      <c r="CA45" s="178"/>
    </row>
    <row r="46" spans="1:79" ht="15.75" thickBot="1" x14ac:dyDescent="0.3">
      <c r="A46" s="176"/>
      <c r="B46" s="221"/>
      <c r="C46" s="434"/>
      <c r="D46" s="188"/>
      <c r="E46" s="248"/>
      <c r="F46" s="237"/>
      <c r="G46" s="237"/>
      <c r="H46" s="237"/>
      <c r="I46" s="237"/>
      <c r="J46" s="237"/>
      <c r="K46" s="237"/>
      <c r="L46" s="237"/>
      <c r="M46" s="360"/>
      <c r="N46" s="360"/>
      <c r="O46" s="360"/>
      <c r="P46" s="360"/>
      <c r="Q46" s="237"/>
      <c r="R46" s="237"/>
      <c r="S46" s="237"/>
      <c r="T46" s="237"/>
      <c r="U46" s="237"/>
      <c r="V46" s="237"/>
      <c r="W46" s="237"/>
      <c r="X46" s="237"/>
      <c r="Y46" s="237"/>
      <c r="Z46" s="237"/>
      <c r="AA46" s="360"/>
      <c r="AB46" s="237"/>
      <c r="AC46" s="237"/>
      <c r="AD46" s="237"/>
      <c r="AE46" s="237"/>
      <c r="AF46" s="237"/>
      <c r="AG46" s="237"/>
      <c r="AH46" s="237"/>
      <c r="AI46" s="237"/>
      <c r="AJ46" s="189" t="s">
        <v>28</v>
      </c>
      <c r="AK46" s="180">
        <f>AK43+AK44</f>
        <v>0</v>
      </c>
      <c r="AL46" s="318"/>
      <c r="AM46" s="209"/>
      <c r="AN46" s="209"/>
      <c r="AO46" s="209"/>
      <c r="AP46" s="209"/>
      <c r="AQ46" s="180"/>
      <c r="AR46" s="209"/>
      <c r="AS46" s="209"/>
      <c r="AT46" s="209"/>
      <c r="AU46" s="209"/>
      <c r="AV46" s="512"/>
      <c r="AW46" s="515"/>
      <c r="AX46" s="517"/>
      <c r="AY46" s="501"/>
      <c r="AZ46" s="501"/>
      <c r="BA46" s="501"/>
      <c r="BB46" s="501"/>
      <c r="BC46" s="501"/>
      <c r="BD46" s="501"/>
      <c r="BE46" s="504"/>
      <c r="BF46" s="507"/>
      <c r="BG46" s="178"/>
      <c r="BH46" s="178"/>
      <c r="BI46" s="178"/>
      <c r="BJ46" s="178"/>
      <c r="BK46" s="178"/>
      <c r="BL46" s="178"/>
      <c r="BM46" s="178"/>
      <c r="BN46" s="178"/>
      <c r="BO46" s="178"/>
      <c r="BP46" s="178"/>
      <c r="BQ46" s="178"/>
      <c r="BR46" s="178"/>
      <c r="BS46" s="178"/>
      <c r="BT46" s="178"/>
      <c r="BU46" s="178"/>
      <c r="BV46" s="178"/>
      <c r="BW46" s="178"/>
      <c r="BX46" s="178"/>
      <c r="BY46" s="178"/>
      <c r="BZ46" s="178"/>
      <c r="CA46" s="178"/>
    </row>
    <row r="47" spans="1:79" ht="16.5" thickTop="1" thickBot="1" x14ac:dyDescent="0.3">
      <c r="A47" s="260" t="s">
        <v>109</v>
      </c>
      <c r="B47" s="323">
        <v>24000</v>
      </c>
      <c r="C47" s="432">
        <f t="shared" ref="C47" si="46">B47/225</f>
        <v>106.66666666666667</v>
      </c>
      <c r="D47" s="181" t="s">
        <v>25</v>
      </c>
      <c r="E47" s="245">
        <v>7.5</v>
      </c>
      <c r="F47" s="245">
        <v>7.5</v>
      </c>
      <c r="G47" s="101">
        <v>7.5</v>
      </c>
      <c r="H47" s="101">
        <v>7.5</v>
      </c>
      <c r="I47" s="245">
        <v>0</v>
      </c>
      <c r="J47" s="245">
        <v>0</v>
      </c>
      <c r="K47" s="245">
        <v>0</v>
      </c>
      <c r="L47" s="245">
        <v>0</v>
      </c>
      <c r="M47" s="357" t="s">
        <v>72</v>
      </c>
      <c r="N47" s="356" t="s">
        <v>72</v>
      </c>
      <c r="O47" s="356" t="s">
        <v>72</v>
      </c>
      <c r="P47" s="356" t="s">
        <v>72</v>
      </c>
      <c r="Q47" s="101">
        <v>0</v>
      </c>
      <c r="R47" s="101">
        <v>0</v>
      </c>
      <c r="S47" s="101">
        <v>0</v>
      </c>
      <c r="T47" s="101">
        <v>0</v>
      </c>
      <c r="U47" s="101">
        <v>7.5</v>
      </c>
      <c r="V47" s="101">
        <v>7.5</v>
      </c>
      <c r="W47" s="101">
        <v>7.5</v>
      </c>
      <c r="X47" s="60">
        <v>7.5</v>
      </c>
      <c r="Y47" s="60">
        <v>0</v>
      </c>
      <c r="Z47" s="60">
        <v>0</v>
      </c>
      <c r="AA47" s="354" t="s">
        <v>72</v>
      </c>
      <c r="AB47" s="60">
        <v>0</v>
      </c>
      <c r="AC47" s="60">
        <v>3.75</v>
      </c>
      <c r="AD47" s="60"/>
      <c r="AE47" s="101"/>
      <c r="AF47" s="60"/>
      <c r="AG47" s="60"/>
      <c r="AH47" s="60"/>
      <c r="AI47" s="60"/>
      <c r="AJ47" s="179"/>
      <c r="AK47" s="179">
        <f>COUNTIF(E47:AI47,"&gt;0")</f>
        <v>9</v>
      </c>
      <c r="AL47" s="508"/>
      <c r="AM47" s="205">
        <f>SUM(E47:AI47)/7.5</f>
        <v>8.5</v>
      </c>
      <c r="AN47" s="205">
        <f>COUNTIF(E47:AI47,"B")</f>
        <v>5</v>
      </c>
      <c r="AO47" s="205">
        <f>COUNTIF(E47:AI47,"h")</f>
        <v>0</v>
      </c>
      <c r="AP47" s="205">
        <f>COUNTIF(E47:AI47,"ik")</f>
        <v>0</v>
      </c>
      <c r="AQ47" s="205">
        <f>COUNTIF(E47:AI47,"İZ")</f>
        <v>0</v>
      </c>
      <c r="AR47" s="205">
        <f>COUNTIF(E47:AI47,"R")</f>
        <v>0</v>
      </c>
      <c r="AS47" s="205">
        <f>COUNTIF(E47:AI47,"0")</f>
        <v>11</v>
      </c>
      <c r="AT47" s="205">
        <f>IF((AM47+AN47+AO47+AP47+AQ47)&gt;30,30,(AM47+AN47+AO47+AP47+AQ47))</f>
        <v>13.5</v>
      </c>
      <c r="AU47" s="205">
        <f>(AT47)*C47*7.5</f>
        <v>10800</v>
      </c>
      <c r="AV47" s="511">
        <f t="shared" ref="AV47" si="47">IF(B48="CEMRE",SUM(AU47:AU49),0)</f>
        <v>10800</v>
      </c>
      <c r="AW47" s="513">
        <f t="shared" ref="AW47" si="48">IF(B48="SEFİNE",SUM(AU47:AU49),0)</f>
        <v>0</v>
      </c>
      <c r="AX47" s="516">
        <f t="shared" ref="AX47" si="49">IF(B48="TERSAN",SUM(AU47:AU49),0)</f>
        <v>0</v>
      </c>
      <c r="AY47" s="499">
        <v>9000</v>
      </c>
      <c r="AZ47" s="499"/>
      <c r="BA47" s="499"/>
      <c r="BB47" s="499"/>
      <c r="BC47" s="499"/>
      <c r="BD47" s="499"/>
      <c r="BE47" s="502"/>
      <c r="BF47" s="505">
        <f t="shared" ref="BF47" si="50">(AV47+AW47+AX47)-(AY47+AZ47+BA47)-(BB47+BC47)+BE47-(BD47)</f>
        <v>1800</v>
      </c>
      <c r="BG47" s="178"/>
      <c r="BH47" s="178"/>
      <c r="BI47" s="178"/>
      <c r="BJ47" s="178"/>
      <c r="BK47" s="178"/>
      <c r="BL47" s="178"/>
      <c r="BM47" s="178"/>
      <c r="BN47" s="178"/>
      <c r="BO47" s="178"/>
      <c r="BP47" s="178"/>
      <c r="BQ47" s="178"/>
      <c r="BR47" s="178"/>
      <c r="BS47" s="178"/>
      <c r="BT47" s="178"/>
      <c r="BU47" s="178"/>
      <c r="BV47" s="178"/>
      <c r="BW47" s="178"/>
      <c r="BX47" s="178"/>
      <c r="BY47" s="178"/>
      <c r="BZ47" s="178"/>
      <c r="CA47" s="178"/>
    </row>
    <row r="48" spans="1:79" ht="15.75" thickTop="1" x14ac:dyDescent="0.25">
      <c r="A48" s="261"/>
      <c r="B48" s="221" t="s">
        <v>133</v>
      </c>
      <c r="C48" s="433"/>
      <c r="D48" s="211" t="s">
        <v>26</v>
      </c>
      <c r="E48" s="227"/>
      <c r="F48" s="227"/>
      <c r="G48" s="227"/>
      <c r="H48" s="227"/>
      <c r="I48" s="227"/>
      <c r="J48" s="227"/>
      <c r="K48" s="227"/>
      <c r="L48" s="227"/>
      <c r="M48" s="355"/>
      <c r="N48" s="355"/>
      <c r="O48" s="355"/>
      <c r="P48" s="355"/>
      <c r="Q48" s="227"/>
      <c r="R48" s="227"/>
      <c r="S48" s="241"/>
      <c r="T48" s="227"/>
      <c r="U48" s="227"/>
      <c r="V48" s="227"/>
      <c r="W48" s="227"/>
      <c r="X48" s="227"/>
      <c r="Y48" s="227"/>
      <c r="Z48" s="227"/>
      <c r="AA48" s="355"/>
      <c r="AB48" s="227"/>
      <c r="AC48" s="227"/>
      <c r="AD48" s="227"/>
      <c r="AE48" s="227"/>
      <c r="AF48" s="227"/>
      <c r="AG48" s="227"/>
      <c r="AH48" s="228"/>
      <c r="AI48" s="229"/>
      <c r="AJ48" s="192"/>
      <c r="AK48" s="179">
        <f>COUNTIF(E48:AI48,"&gt;7")</f>
        <v>0</v>
      </c>
      <c r="AL48" s="509"/>
      <c r="AM48" s="206">
        <f>SUM(E48:AI48)</f>
        <v>0</v>
      </c>
      <c r="AN48" s="206"/>
      <c r="AO48" s="206"/>
      <c r="AP48" s="206"/>
      <c r="AQ48" s="206"/>
      <c r="AR48" s="206"/>
      <c r="AS48" s="206"/>
      <c r="AT48" s="206">
        <f>AM48*1.5</f>
        <v>0</v>
      </c>
      <c r="AU48" s="206">
        <f>AM48*C47*1.5</f>
        <v>0</v>
      </c>
      <c r="AV48" s="511"/>
      <c r="AW48" s="514"/>
      <c r="AX48" s="516"/>
      <c r="AY48" s="500"/>
      <c r="AZ48" s="500"/>
      <c r="BA48" s="500"/>
      <c r="BB48" s="500"/>
      <c r="BC48" s="500"/>
      <c r="BD48" s="500"/>
      <c r="BE48" s="503"/>
      <c r="BF48" s="506"/>
      <c r="BG48" s="178"/>
      <c r="BH48" s="178"/>
      <c r="BI48" s="178"/>
      <c r="BJ48" s="178"/>
      <c r="BK48" s="178"/>
      <c r="BL48" s="178"/>
      <c r="BM48" s="178"/>
      <c r="BN48" s="178"/>
      <c r="BO48" s="178"/>
      <c r="BP48" s="178"/>
      <c r="BQ48" s="178"/>
      <c r="BR48" s="178"/>
      <c r="BS48" s="178"/>
      <c r="BT48" s="178"/>
      <c r="BU48" s="178"/>
      <c r="BV48" s="178"/>
      <c r="BW48" s="178"/>
      <c r="BX48" s="178"/>
      <c r="BY48" s="178"/>
      <c r="BZ48" s="178"/>
      <c r="CA48" s="178"/>
    </row>
    <row r="49" spans="1:79" x14ac:dyDescent="0.25">
      <c r="A49" s="261"/>
      <c r="B49" s="221"/>
      <c r="C49" s="433"/>
      <c r="D49" s="212" t="s">
        <v>27</v>
      </c>
      <c r="E49" s="230"/>
      <c r="F49" s="230"/>
      <c r="G49" s="230"/>
      <c r="H49" s="230"/>
      <c r="I49" s="230"/>
      <c r="J49" s="230"/>
      <c r="K49" s="230"/>
      <c r="L49" s="230"/>
      <c r="M49" s="352"/>
      <c r="N49" s="352"/>
      <c r="O49" s="352"/>
      <c r="P49" s="352"/>
      <c r="Q49" s="230"/>
      <c r="R49" s="230"/>
      <c r="S49" s="230"/>
      <c r="T49" s="230"/>
      <c r="U49" s="230"/>
      <c r="V49" s="230"/>
      <c r="W49" s="230"/>
      <c r="X49" s="230"/>
      <c r="Y49" s="230"/>
      <c r="Z49" s="230"/>
      <c r="AA49" s="352"/>
      <c r="AB49" s="230"/>
      <c r="AC49" s="230"/>
      <c r="AD49" s="230"/>
      <c r="AE49" s="230"/>
      <c r="AF49" s="230"/>
      <c r="AG49" s="230"/>
      <c r="AH49" s="232"/>
      <c r="AI49" s="233"/>
      <c r="AJ49" s="193"/>
      <c r="AK49" s="207"/>
      <c r="AL49" s="509"/>
      <c r="AM49" s="206">
        <f>SUM(E49:AI49)</f>
        <v>0</v>
      </c>
      <c r="AN49" s="208"/>
      <c r="AO49" s="208"/>
      <c r="AP49" s="208"/>
      <c r="AQ49" s="208"/>
      <c r="AR49" s="208"/>
      <c r="AS49" s="208"/>
      <c r="AT49" s="206">
        <f>AM49*2</f>
        <v>0</v>
      </c>
      <c r="AU49" s="208">
        <f>AM49*C47*2</f>
        <v>0</v>
      </c>
      <c r="AV49" s="511"/>
      <c r="AW49" s="514"/>
      <c r="AX49" s="516"/>
      <c r="AY49" s="500"/>
      <c r="AZ49" s="500"/>
      <c r="BA49" s="500"/>
      <c r="BB49" s="500"/>
      <c r="BC49" s="500"/>
      <c r="BD49" s="500"/>
      <c r="BE49" s="503"/>
      <c r="BF49" s="506"/>
      <c r="BG49" s="178"/>
      <c r="BH49" s="178"/>
      <c r="BI49" s="178"/>
      <c r="BJ49" s="178"/>
      <c r="BK49" s="178"/>
      <c r="BL49" s="178"/>
      <c r="BM49" s="178"/>
      <c r="BN49" s="178"/>
      <c r="BO49" s="178"/>
      <c r="BP49" s="178"/>
      <c r="BQ49" s="178"/>
      <c r="BR49" s="178"/>
      <c r="BS49" s="178"/>
      <c r="BT49" s="178"/>
      <c r="BU49" s="178"/>
      <c r="BV49" s="178"/>
      <c r="BW49" s="178"/>
      <c r="BX49" s="178"/>
      <c r="BY49" s="178"/>
      <c r="BZ49" s="178"/>
      <c r="CA49" s="178"/>
    </row>
    <row r="50" spans="1:79" ht="15.75" thickBot="1" x14ac:dyDescent="0.3">
      <c r="A50" s="262"/>
      <c r="B50" s="277"/>
      <c r="C50" s="434"/>
      <c r="D50" s="182"/>
      <c r="E50" s="63"/>
      <c r="F50" s="63"/>
      <c r="G50" s="63"/>
      <c r="H50" s="63"/>
      <c r="I50" s="63"/>
      <c r="J50" s="63"/>
      <c r="K50" s="63"/>
      <c r="L50" s="63"/>
      <c r="M50" s="353"/>
      <c r="N50" s="353"/>
      <c r="O50" s="353"/>
      <c r="P50" s="35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353"/>
      <c r="AB50" s="63"/>
      <c r="AC50" s="63"/>
      <c r="AD50" s="63"/>
      <c r="AE50" s="63"/>
      <c r="AF50" s="63"/>
      <c r="AG50" s="63"/>
      <c r="AH50" s="63"/>
      <c r="AI50" s="63"/>
      <c r="AJ50" s="194" t="s">
        <v>28</v>
      </c>
      <c r="AK50" s="180">
        <f>AK47+AK48</f>
        <v>9</v>
      </c>
      <c r="AL50" s="510"/>
      <c r="AM50" s="209"/>
      <c r="AN50" s="209"/>
      <c r="AO50" s="209"/>
      <c r="AP50" s="209"/>
      <c r="AQ50" s="180"/>
      <c r="AR50" s="209"/>
      <c r="AS50" s="209"/>
      <c r="AT50" s="209"/>
      <c r="AU50" s="209"/>
      <c r="AV50" s="512"/>
      <c r="AW50" s="515"/>
      <c r="AX50" s="517"/>
      <c r="AY50" s="501"/>
      <c r="AZ50" s="501"/>
      <c r="BA50" s="501"/>
      <c r="BB50" s="501"/>
      <c r="BC50" s="501"/>
      <c r="BD50" s="501"/>
      <c r="BE50" s="504"/>
      <c r="BF50" s="507"/>
      <c r="BG50" s="178"/>
      <c r="BH50" s="178"/>
      <c r="BI50" s="178"/>
      <c r="BJ50" s="178"/>
      <c r="BK50" s="178"/>
      <c r="BL50" s="178"/>
      <c r="BM50" s="178"/>
      <c r="BN50" s="178"/>
      <c r="BO50" s="178"/>
      <c r="BP50" s="178"/>
      <c r="BQ50" s="178"/>
      <c r="BR50" s="178"/>
      <c r="BS50" s="178"/>
      <c r="BT50" s="178"/>
      <c r="BU50" s="178"/>
      <c r="BV50" s="178"/>
      <c r="BW50" s="178"/>
      <c r="BX50" s="178"/>
      <c r="BY50" s="178"/>
      <c r="BZ50" s="178"/>
      <c r="CA50" s="178"/>
    </row>
    <row r="51" spans="1:79" ht="16.5" thickTop="1" thickBot="1" x14ac:dyDescent="0.3">
      <c r="A51" s="174" t="s">
        <v>112</v>
      </c>
      <c r="B51" s="324">
        <v>30000</v>
      </c>
      <c r="C51" s="432">
        <f t="shared" ref="C51" si="51">B51/225</f>
        <v>133.33333333333334</v>
      </c>
      <c r="D51" s="181" t="s">
        <v>25</v>
      </c>
      <c r="E51" s="60">
        <v>7.5</v>
      </c>
      <c r="F51" s="60">
        <v>7.5</v>
      </c>
      <c r="G51" s="60">
        <v>7.5</v>
      </c>
      <c r="H51" s="60">
        <v>7.5</v>
      </c>
      <c r="I51" s="60">
        <v>7.5</v>
      </c>
      <c r="J51" s="245">
        <v>7.5</v>
      </c>
      <c r="K51" s="245" t="s">
        <v>61</v>
      </c>
      <c r="L51" s="245">
        <v>7.5</v>
      </c>
      <c r="M51" s="357" t="s">
        <v>72</v>
      </c>
      <c r="N51" s="356" t="s">
        <v>72</v>
      </c>
      <c r="O51" s="356" t="s">
        <v>72</v>
      </c>
      <c r="P51" s="356" t="s">
        <v>72</v>
      </c>
      <c r="Q51" s="101">
        <v>7.5</v>
      </c>
      <c r="R51" s="101" t="s">
        <v>61</v>
      </c>
      <c r="S51" s="101">
        <v>7.5</v>
      </c>
      <c r="T51" s="245">
        <v>7.5</v>
      </c>
      <c r="U51" s="101">
        <v>7.5</v>
      </c>
      <c r="V51" s="101">
        <v>7.5</v>
      </c>
      <c r="W51" s="101">
        <v>7.5</v>
      </c>
      <c r="X51" s="60">
        <v>7.5</v>
      </c>
      <c r="Y51" s="60" t="s">
        <v>61</v>
      </c>
      <c r="Z51" s="60">
        <v>7.5</v>
      </c>
      <c r="AA51" s="354" t="s">
        <v>72</v>
      </c>
      <c r="AB51" s="60">
        <v>0</v>
      </c>
      <c r="AC51" s="245">
        <v>0</v>
      </c>
      <c r="AD51" s="101">
        <v>0</v>
      </c>
      <c r="AE51" s="60">
        <v>0</v>
      </c>
      <c r="AF51" s="101">
        <v>0</v>
      </c>
      <c r="AG51" s="245">
        <v>0</v>
      </c>
      <c r="AH51" s="245">
        <v>0</v>
      </c>
      <c r="AI51" s="60"/>
      <c r="AJ51" s="179"/>
      <c r="AK51" s="179">
        <f>COUNTIF(E51:AI51,"&gt;0")</f>
        <v>15</v>
      </c>
      <c r="AL51" s="508"/>
      <c r="AM51" s="205">
        <f>SUM(E51:AI51)/7.5</f>
        <v>15</v>
      </c>
      <c r="AN51" s="205">
        <f>COUNTIF(E51:AI51,"B")</f>
        <v>5</v>
      </c>
      <c r="AO51" s="205">
        <f>COUNTIF(E51:AI51,"h")</f>
        <v>3</v>
      </c>
      <c r="AP51" s="205">
        <f>COUNTIF(E51:AI51,"ik")</f>
        <v>0</v>
      </c>
      <c r="AQ51" s="205">
        <f>COUNTIF(E51:AI51,"İZ")</f>
        <v>0</v>
      </c>
      <c r="AR51" s="205">
        <f>COUNTIF(E51:AI51,"R")</f>
        <v>0</v>
      </c>
      <c r="AS51" s="205">
        <f>COUNTIF(E51:AI51,"0")</f>
        <v>7</v>
      </c>
      <c r="AT51" s="205">
        <f>IF((AM51+AN51+AO51+AP51+AQ51)&gt;30,30,(AM51+AN51+AO51+AP51+AQ51))</f>
        <v>23</v>
      </c>
      <c r="AU51" s="205">
        <f>(AT51)*C51*7.5</f>
        <v>23000.000000000004</v>
      </c>
      <c r="AV51" s="511">
        <f t="shared" ref="AV51" si="52">IF(B52="CEMRE",SUM(AU51:AU53),0)</f>
        <v>32500.000000000004</v>
      </c>
      <c r="AW51" s="513">
        <f t="shared" ref="AW51" si="53">IF(B52="SEFİNE",SUM(AU51:AU53),0)</f>
        <v>0</v>
      </c>
      <c r="AX51" s="516">
        <f t="shared" ref="AX51" si="54">IF(B52="TERSAN",SUM(AU51:AU53),0)</f>
        <v>0</v>
      </c>
      <c r="AY51" s="499">
        <v>16775.43</v>
      </c>
      <c r="AZ51" s="499"/>
      <c r="BA51" s="499"/>
      <c r="BB51" s="499"/>
      <c r="BC51" s="499"/>
      <c r="BD51" s="499"/>
      <c r="BE51" s="502"/>
      <c r="BF51" s="505">
        <f t="shared" ref="BF51" si="55">(AV51+AW51+AX51)-(AY51+AZ51+BA51)-(BB51+BC51)+BE51-(BD51)</f>
        <v>15724.570000000003</v>
      </c>
      <c r="BG51" s="178"/>
      <c r="BH51" s="178"/>
      <c r="BI51" s="178"/>
      <c r="BJ51" s="178"/>
      <c r="BK51" s="178"/>
      <c r="BL51" s="178"/>
      <c r="BM51" s="178"/>
      <c r="BN51" s="178"/>
      <c r="BO51" s="178"/>
      <c r="BP51" s="178"/>
      <c r="BQ51" s="178"/>
      <c r="BR51" s="178"/>
      <c r="BS51" s="178"/>
      <c r="BT51" s="178"/>
      <c r="BU51" s="178"/>
      <c r="BV51" s="178"/>
      <c r="BW51" s="178"/>
      <c r="BX51" s="178"/>
      <c r="BY51" s="178"/>
      <c r="BZ51" s="178"/>
      <c r="CA51" s="178"/>
    </row>
    <row r="52" spans="1:79" ht="15.75" thickTop="1" x14ac:dyDescent="0.25">
      <c r="A52" s="175"/>
      <c r="B52" s="221" t="s">
        <v>133</v>
      </c>
      <c r="C52" s="433"/>
      <c r="D52" s="211" t="s">
        <v>26</v>
      </c>
      <c r="E52" s="241">
        <v>2.5</v>
      </c>
      <c r="F52" s="241"/>
      <c r="G52" s="241">
        <v>2.5</v>
      </c>
      <c r="H52" s="241">
        <v>2.5</v>
      </c>
      <c r="I52" s="241">
        <v>2.5</v>
      </c>
      <c r="J52" s="241"/>
      <c r="K52" s="241">
        <v>7.5</v>
      </c>
      <c r="L52" s="241"/>
      <c r="M52" s="359"/>
      <c r="N52" s="359"/>
      <c r="O52" s="359"/>
      <c r="P52" s="359"/>
      <c r="Q52" s="241"/>
      <c r="R52" s="241"/>
      <c r="S52" s="241">
        <v>2.5</v>
      </c>
      <c r="T52" s="241">
        <v>2.5</v>
      </c>
      <c r="U52" s="241">
        <v>2.5</v>
      </c>
      <c r="V52" s="241">
        <v>2.5</v>
      </c>
      <c r="W52" s="241">
        <v>2.5</v>
      </c>
      <c r="X52" s="241"/>
      <c r="Y52" s="241">
        <v>7.5</v>
      </c>
      <c r="Z52" s="241"/>
      <c r="AA52" s="359"/>
      <c r="AB52" s="241"/>
      <c r="AC52" s="241"/>
      <c r="AD52" s="241"/>
      <c r="AE52" s="241"/>
      <c r="AF52" s="241"/>
      <c r="AG52" s="241"/>
      <c r="AH52" s="249"/>
      <c r="AI52" s="250"/>
      <c r="AJ52" s="192"/>
      <c r="AK52" s="179">
        <f>COUNTIF(E52:AI52,"&gt;7")</f>
        <v>2</v>
      </c>
      <c r="AL52" s="509"/>
      <c r="AM52" s="206">
        <f>SUM(E52:AI52)</f>
        <v>37.5</v>
      </c>
      <c r="AN52" s="206"/>
      <c r="AO52" s="206"/>
      <c r="AP52" s="206"/>
      <c r="AQ52" s="206"/>
      <c r="AR52" s="206"/>
      <c r="AS52" s="206"/>
      <c r="AT52" s="206">
        <f>AM52*1.5</f>
        <v>56.25</v>
      </c>
      <c r="AU52" s="206">
        <f>AM52*C51*1.5</f>
        <v>7500</v>
      </c>
      <c r="AV52" s="511"/>
      <c r="AW52" s="514"/>
      <c r="AX52" s="516"/>
      <c r="AY52" s="500"/>
      <c r="AZ52" s="500"/>
      <c r="BA52" s="500"/>
      <c r="BB52" s="500"/>
      <c r="BC52" s="500"/>
      <c r="BD52" s="500"/>
      <c r="BE52" s="503"/>
      <c r="BF52" s="506"/>
      <c r="BG52" s="178"/>
      <c r="BH52" s="178"/>
      <c r="BI52" s="178"/>
      <c r="BJ52" s="178"/>
      <c r="BK52" s="178"/>
      <c r="BL52" s="178"/>
      <c r="BM52" s="178"/>
      <c r="BN52" s="178"/>
      <c r="BO52" s="178"/>
      <c r="BP52" s="178"/>
      <c r="BQ52" s="178"/>
      <c r="BR52" s="178"/>
      <c r="BS52" s="178"/>
      <c r="BT52" s="178"/>
      <c r="BU52" s="178"/>
      <c r="BV52" s="178"/>
      <c r="BW52" s="178"/>
      <c r="BX52" s="178"/>
      <c r="BY52" s="178"/>
      <c r="BZ52" s="178"/>
      <c r="CA52" s="178"/>
    </row>
    <row r="53" spans="1:79" x14ac:dyDescent="0.25">
      <c r="A53" s="175"/>
      <c r="B53" s="221"/>
      <c r="C53" s="433"/>
      <c r="D53" s="212" t="s">
        <v>27</v>
      </c>
      <c r="E53" s="230"/>
      <c r="F53" s="230"/>
      <c r="G53" s="230"/>
      <c r="H53" s="230"/>
      <c r="I53" s="230"/>
      <c r="J53" s="230"/>
      <c r="K53" s="230"/>
      <c r="L53" s="230"/>
      <c r="M53" s="352"/>
      <c r="N53" s="352"/>
      <c r="O53" s="352"/>
      <c r="P53" s="352"/>
      <c r="Q53" s="230"/>
      <c r="R53" s="230"/>
      <c r="S53" s="236"/>
      <c r="T53" s="230"/>
      <c r="U53" s="230"/>
      <c r="V53" s="230"/>
      <c r="W53" s="230"/>
      <c r="X53" s="230"/>
      <c r="Y53" s="230"/>
      <c r="Z53" s="230"/>
      <c r="AA53" s="352">
        <v>7.5</v>
      </c>
      <c r="AB53" s="230"/>
      <c r="AC53" s="230"/>
      <c r="AD53" s="230"/>
      <c r="AE53" s="230"/>
      <c r="AF53" s="230"/>
      <c r="AG53" s="230"/>
      <c r="AH53" s="232"/>
      <c r="AI53" s="233"/>
      <c r="AJ53" s="193"/>
      <c r="AK53" s="207"/>
      <c r="AL53" s="509"/>
      <c r="AM53" s="206">
        <f>SUM(E53:AI53)</f>
        <v>7.5</v>
      </c>
      <c r="AN53" s="208"/>
      <c r="AO53" s="208"/>
      <c r="AP53" s="208"/>
      <c r="AQ53" s="208"/>
      <c r="AR53" s="208"/>
      <c r="AS53" s="208"/>
      <c r="AT53" s="206">
        <f>AM53*2</f>
        <v>15</v>
      </c>
      <c r="AU53" s="208">
        <f>AM53*C51*2</f>
        <v>2000.0000000000002</v>
      </c>
      <c r="AV53" s="511"/>
      <c r="AW53" s="514"/>
      <c r="AX53" s="516"/>
      <c r="AY53" s="500"/>
      <c r="AZ53" s="500"/>
      <c r="BA53" s="500"/>
      <c r="BB53" s="500"/>
      <c r="BC53" s="500"/>
      <c r="BD53" s="500"/>
      <c r="BE53" s="503"/>
      <c r="BF53" s="506"/>
      <c r="BG53" s="178"/>
      <c r="BH53" s="178"/>
      <c r="BI53" s="178"/>
      <c r="BJ53" s="178"/>
      <c r="BK53" s="178"/>
      <c r="BL53" s="178"/>
      <c r="BM53" s="178"/>
      <c r="BN53" s="178"/>
      <c r="BO53" s="178"/>
      <c r="BP53" s="178"/>
      <c r="BQ53" s="178"/>
      <c r="BR53" s="178"/>
      <c r="BS53" s="178"/>
      <c r="BT53" s="178"/>
      <c r="BU53" s="178"/>
      <c r="BV53" s="178"/>
      <c r="BW53" s="178"/>
      <c r="BX53" s="178"/>
      <c r="BY53" s="178"/>
      <c r="BZ53" s="178"/>
      <c r="CA53" s="178"/>
    </row>
    <row r="54" spans="1:79" ht="15.75" thickBot="1" x14ac:dyDescent="0.3">
      <c r="A54" s="176"/>
      <c r="B54" s="277"/>
      <c r="C54" s="434"/>
      <c r="D54" s="182"/>
      <c r="E54" s="63"/>
      <c r="F54" s="63"/>
      <c r="G54" s="63"/>
      <c r="H54" s="63"/>
      <c r="I54" s="63"/>
      <c r="J54" s="63"/>
      <c r="K54" s="63"/>
      <c r="L54" s="63"/>
      <c r="M54" s="353"/>
      <c r="N54" s="353"/>
      <c r="O54" s="353"/>
      <c r="P54" s="353"/>
      <c r="Q54" s="63"/>
      <c r="R54" s="63"/>
      <c r="S54" s="251"/>
      <c r="T54" s="63"/>
      <c r="U54" s="63"/>
      <c r="V54" s="63"/>
      <c r="W54" s="63"/>
      <c r="X54" s="63"/>
      <c r="Y54" s="63"/>
      <c r="Z54" s="63"/>
      <c r="AA54" s="353"/>
      <c r="AB54" s="63"/>
      <c r="AC54" s="63"/>
      <c r="AD54" s="63"/>
      <c r="AE54" s="63"/>
      <c r="AF54" s="63"/>
      <c r="AG54" s="63"/>
      <c r="AH54" s="63"/>
      <c r="AI54" s="63"/>
      <c r="AJ54" s="194" t="s">
        <v>28</v>
      </c>
      <c r="AK54" s="180">
        <f>AK51+AK52</f>
        <v>17</v>
      </c>
      <c r="AL54" s="510"/>
      <c r="AM54" s="209"/>
      <c r="AN54" s="209"/>
      <c r="AO54" s="209"/>
      <c r="AP54" s="209"/>
      <c r="AQ54" s="180"/>
      <c r="AR54" s="209"/>
      <c r="AS54" s="209"/>
      <c r="AT54" s="209"/>
      <c r="AU54" s="209"/>
      <c r="AV54" s="512"/>
      <c r="AW54" s="515"/>
      <c r="AX54" s="517"/>
      <c r="AY54" s="501"/>
      <c r="AZ54" s="501"/>
      <c r="BA54" s="501"/>
      <c r="BB54" s="501"/>
      <c r="BC54" s="501"/>
      <c r="BD54" s="501"/>
      <c r="BE54" s="504"/>
      <c r="BF54" s="507"/>
      <c r="BG54" s="178"/>
      <c r="BH54" s="178"/>
      <c r="BI54" s="178"/>
      <c r="BJ54" s="178"/>
      <c r="BK54" s="178"/>
      <c r="BL54" s="178"/>
      <c r="BM54" s="178"/>
      <c r="BN54" s="178"/>
      <c r="BO54" s="178"/>
      <c r="BP54" s="178"/>
      <c r="BQ54" s="178"/>
      <c r="BR54" s="178"/>
      <c r="BS54" s="178"/>
      <c r="BT54" s="178"/>
      <c r="BU54" s="178"/>
      <c r="BV54" s="178"/>
      <c r="BW54" s="178"/>
      <c r="BX54" s="178"/>
      <c r="BY54" s="178"/>
      <c r="BZ54" s="178"/>
      <c r="CA54" s="178"/>
    </row>
    <row r="55" spans="1:79" ht="16.5" thickTop="1" thickBot="1" x14ac:dyDescent="0.3">
      <c r="A55" s="174" t="s">
        <v>108</v>
      </c>
      <c r="B55" s="324">
        <v>30000</v>
      </c>
      <c r="C55" s="432">
        <f t="shared" ref="C55" si="56">B55/225</f>
        <v>133.33333333333334</v>
      </c>
      <c r="D55" s="181" t="s">
        <v>25</v>
      </c>
      <c r="E55" s="60">
        <v>7.5</v>
      </c>
      <c r="F55" s="60">
        <v>7.5</v>
      </c>
      <c r="G55" s="60">
        <v>7.5</v>
      </c>
      <c r="H55" s="60">
        <v>7.5</v>
      </c>
      <c r="I55" s="60">
        <v>7.5</v>
      </c>
      <c r="J55" s="245">
        <v>7.5</v>
      </c>
      <c r="K55" s="245" t="s">
        <v>61</v>
      </c>
      <c r="L55" s="245">
        <v>7.5</v>
      </c>
      <c r="M55" s="357" t="s">
        <v>72</v>
      </c>
      <c r="N55" s="356" t="s">
        <v>72</v>
      </c>
      <c r="O55" s="356" t="s">
        <v>72</v>
      </c>
      <c r="P55" s="356" t="s">
        <v>72</v>
      </c>
      <c r="Q55" s="101">
        <v>0</v>
      </c>
      <c r="R55" s="101" t="s">
        <v>61</v>
      </c>
      <c r="S55" s="101">
        <v>7.5</v>
      </c>
      <c r="T55" s="101">
        <v>7.5</v>
      </c>
      <c r="U55" s="101">
        <v>7.5</v>
      </c>
      <c r="V55" s="101">
        <v>7.5</v>
      </c>
      <c r="W55" s="101">
        <v>7.5</v>
      </c>
      <c r="X55" s="60">
        <v>7.5</v>
      </c>
      <c r="Y55" s="60" t="s">
        <v>61</v>
      </c>
      <c r="Z55" s="60">
        <v>7.5</v>
      </c>
      <c r="AA55" s="354" t="s">
        <v>72</v>
      </c>
      <c r="AB55" s="60">
        <v>7.5</v>
      </c>
      <c r="AC55" s="245">
        <v>7.5</v>
      </c>
      <c r="AD55" s="101">
        <v>7.5</v>
      </c>
      <c r="AE55" s="60">
        <v>7.5</v>
      </c>
      <c r="AF55" s="101" t="s">
        <v>61</v>
      </c>
      <c r="AG55" s="245">
        <v>7.5</v>
      </c>
      <c r="AH55" s="245">
        <v>7.5</v>
      </c>
      <c r="AI55" s="60"/>
      <c r="AJ55" s="179"/>
      <c r="AK55" s="179">
        <f t="shared" ref="AK55" si="57">COUNTIF(E55:AI55,"&gt;0")</f>
        <v>20</v>
      </c>
      <c r="AL55" s="508"/>
      <c r="AM55" s="205">
        <f t="shared" ref="AM55" si="58">SUM(E55:AI55)/7.5</f>
        <v>20</v>
      </c>
      <c r="AN55" s="205">
        <f t="shared" ref="AN55" si="59">COUNTIF(E55:AI55,"B")</f>
        <v>5</v>
      </c>
      <c r="AO55" s="205">
        <f t="shared" ref="AO55" si="60">COUNTIF(E55:AI55,"h")</f>
        <v>4</v>
      </c>
      <c r="AP55" s="205">
        <f t="shared" ref="AP55" si="61">COUNTIF(E55:AI55,"ik")</f>
        <v>0</v>
      </c>
      <c r="AQ55" s="205">
        <f t="shared" ref="AQ55" si="62">COUNTIF(E55:AI55,"İZ")</f>
        <v>0</v>
      </c>
      <c r="AR55" s="205">
        <f t="shared" ref="AR55" si="63">COUNTIF(E55:AI55,"R")</f>
        <v>0</v>
      </c>
      <c r="AS55" s="205">
        <f t="shared" ref="AS55" si="64">COUNTIF(E55:AI55,"0")</f>
        <v>1</v>
      </c>
      <c r="AT55" s="205">
        <f t="shared" ref="AT55" si="65">IF((AM55+AN55+AO55+AP55+AQ55)&gt;30,30,(AM55+AN55+AO55+AP55+AQ55))</f>
        <v>29</v>
      </c>
      <c r="AU55" s="205">
        <f t="shared" ref="AU55" si="66">(AT55)*C55*7.5</f>
        <v>29000.000000000004</v>
      </c>
      <c r="AV55" s="511">
        <f t="shared" ref="AV55" si="67">IF(B56="CEMRE",SUM(AU55:AU57),0)</f>
        <v>29000.000000000004</v>
      </c>
      <c r="AW55" s="513">
        <f t="shared" ref="AW55" si="68">IF(B56="SEFİNE",SUM(AU55:AU57),0)</f>
        <v>0</v>
      </c>
      <c r="AX55" s="516">
        <f t="shared" ref="AX55" si="69">IF(B56="TERSAN",SUM(AU55:AU57),0)</f>
        <v>0</v>
      </c>
      <c r="AY55" s="499">
        <v>16800</v>
      </c>
      <c r="AZ55" s="499"/>
      <c r="BA55" s="499"/>
      <c r="BB55" s="499"/>
      <c r="BC55" s="518"/>
      <c r="BD55" s="518"/>
      <c r="BE55" s="502"/>
      <c r="BF55" s="505">
        <f t="shared" ref="BF55" si="70">(AV55+AW55+AX55)-(AY55+AZ55+BA55)-(BB55+BC55)+BE55-(BD55)</f>
        <v>12200.000000000004</v>
      </c>
      <c r="BG55" s="178"/>
      <c r="BH55" s="178"/>
      <c r="BI55" s="178"/>
      <c r="BJ55" s="178"/>
      <c r="BK55" s="178"/>
      <c r="BL55" s="178"/>
      <c r="BM55" s="178"/>
      <c r="BN55" s="178"/>
      <c r="BO55" s="178"/>
      <c r="BP55" s="178"/>
      <c r="BQ55" s="178"/>
      <c r="BR55" s="178"/>
      <c r="BS55" s="178"/>
      <c r="BT55" s="178"/>
      <c r="BU55" s="178"/>
      <c r="BV55" s="178"/>
      <c r="BW55" s="178"/>
      <c r="BX55" s="178"/>
      <c r="BY55" s="178"/>
      <c r="BZ55" s="178"/>
      <c r="CA55" s="178"/>
    </row>
    <row r="56" spans="1:79" ht="15.75" thickTop="1" x14ac:dyDescent="0.25">
      <c r="A56" s="175"/>
      <c r="B56" s="221" t="s">
        <v>133</v>
      </c>
      <c r="C56" s="433"/>
      <c r="D56" s="211" t="s">
        <v>26</v>
      </c>
      <c r="E56" s="241"/>
      <c r="F56" s="241"/>
      <c r="G56" s="241"/>
      <c r="H56" s="241"/>
      <c r="I56" s="241"/>
      <c r="J56" s="241"/>
      <c r="K56" s="241"/>
      <c r="L56" s="241"/>
      <c r="M56" s="359"/>
      <c r="N56" s="359"/>
      <c r="O56" s="359"/>
      <c r="P56" s="359"/>
      <c r="Q56" s="241"/>
      <c r="R56" s="241"/>
      <c r="S56" s="241"/>
      <c r="T56" s="241"/>
      <c r="U56" s="241"/>
      <c r="V56" s="241"/>
      <c r="W56" s="241"/>
      <c r="X56" s="241"/>
      <c r="Y56" s="241"/>
      <c r="Z56" s="241"/>
      <c r="AA56" s="359"/>
      <c r="AB56" s="241"/>
      <c r="AC56" s="241"/>
      <c r="AD56" s="241"/>
      <c r="AE56" s="241"/>
      <c r="AF56" s="241"/>
      <c r="AG56" s="241"/>
      <c r="AH56" s="249"/>
      <c r="AI56" s="250"/>
      <c r="AJ56" s="192"/>
      <c r="AK56" s="179">
        <f t="shared" ref="AK56" si="71">COUNTIF(E56:AI56,"&gt;7")</f>
        <v>0</v>
      </c>
      <c r="AL56" s="509"/>
      <c r="AM56" s="206">
        <f t="shared" ref="AM56:AM57" si="72">SUM(E56:AI56)</f>
        <v>0</v>
      </c>
      <c r="AN56" s="206"/>
      <c r="AO56" s="206"/>
      <c r="AP56" s="206"/>
      <c r="AQ56" s="206"/>
      <c r="AR56" s="206"/>
      <c r="AS56" s="206"/>
      <c r="AT56" s="206">
        <f t="shared" ref="AT56" si="73">AM56*1.5</f>
        <v>0</v>
      </c>
      <c r="AU56" s="206">
        <f t="shared" ref="AU56" si="74">AM56*C55*1.5</f>
        <v>0</v>
      </c>
      <c r="AV56" s="511"/>
      <c r="AW56" s="514"/>
      <c r="AX56" s="516"/>
      <c r="AY56" s="500"/>
      <c r="AZ56" s="500"/>
      <c r="BA56" s="500"/>
      <c r="BB56" s="500"/>
      <c r="BC56" s="519"/>
      <c r="BD56" s="519"/>
      <c r="BE56" s="503"/>
      <c r="BF56" s="506"/>
      <c r="BG56" s="178"/>
      <c r="BH56" s="178"/>
      <c r="BI56" s="178"/>
      <c r="BJ56" s="178"/>
      <c r="BK56" s="178"/>
      <c r="BL56" s="178"/>
      <c r="BM56" s="178"/>
      <c r="BN56" s="178"/>
      <c r="BO56" s="178"/>
      <c r="BP56" s="178"/>
      <c r="BQ56" s="178"/>
      <c r="BR56" s="178"/>
      <c r="BS56" s="178"/>
      <c r="BT56" s="178"/>
      <c r="BU56" s="178"/>
      <c r="BV56" s="178"/>
      <c r="BW56" s="178"/>
      <c r="BX56" s="178"/>
      <c r="BY56" s="178"/>
      <c r="BZ56" s="178"/>
      <c r="CA56" s="178"/>
    </row>
    <row r="57" spans="1:79" x14ac:dyDescent="0.25">
      <c r="A57" s="175"/>
      <c r="B57" s="221"/>
      <c r="C57" s="433"/>
      <c r="D57" s="212" t="s">
        <v>27</v>
      </c>
      <c r="E57" s="230"/>
      <c r="F57" s="230"/>
      <c r="G57" s="230"/>
      <c r="H57" s="230"/>
      <c r="I57" s="230"/>
      <c r="J57" s="230"/>
      <c r="K57" s="230"/>
      <c r="L57" s="230"/>
      <c r="M57" s="352"/>
      <c r="N57" s="352"/>
      <c r="O57" s="352"/>
      <c r="P57" s="352"/>
      <c r="Q57" s="230"/>
      <c r="R57" s="236"/>
      <c r="S57" s="236"/>
      <c r="T57" s="230"/>
      <c r="U57" s="230"/>
      <c r="V57" s="230"/>
      <c r="W57" s="230"/>
      <c r="X57" s="230"/>
      <c r="Y57" s="230"/>
      <c r="Z57" s="230"/>
      <c r="AA57" s="352"/>
      <c r="AB57" s="230"/>
      <c r="AC57" s="230"/>
      <c r="AD57" s="230"/>
      <c r="AE57" s="230"/>
      <c r="AF57" s="230"/>
      <c r="AG57" s="230"/>
      <c r="AH57" s="232"/>
      <c r="AI57" s="233"/>
      <c r="AJ57" s="193"/>
      <c r="AK57" s="207"/>
      <c r="AL57" s="509"/>
      <c r="AM57" s="206">
        <f t="shared" si="72"/>
        <v>0</v>
      </c>
      <c r="AN57" s="208"/>
      <c r="AO57" s="208"/>
      <c r="AP57" s="208"/>
      <c r="AQ57" s="208"/>
      <c r="AR57" s="208"/>
      <c r="AS57" s="208"/>
      <c r="AT57" s="206">
        <f t="shared" ref="AT57" si="75">AM57*2</f>
        <v>0</v>
      </c>
      <c r="AU57" s="208">
        <f t="shared" ref="AU57" si="76">AM57*C55*2</f>
        <v>0</v>
      </c>
      <c r="AV57" s="511"/>
      <c r="AW57" s="514"/>
      <c r="AX57" s="516"/>
      <c r="AY57" s="500"/>
      <c r="AZ57" s="500"/>
      <c r="BA57" s="500"/>
      <c r="BB57" s="500"/>
      <c r="BC57" s="519"/>
      <c r="BD57" s="519"/>
      <c r="BE57" s="503"/>
      <c r="BF57" s="506"/>
      <c r="BG57" s="178"/>
      <c r="BH57" s="178"/>
      <c r="BI57" s="178"/>
      <c r="BJ57" s="178"/>
      <c r="BK57" s="178"/>
      <c r="BL57" s="178"/>
      <c r="BM57" s="178"/>
      <c r="BN57" s="178"/>
      <c r="BO57" s="178"/>
      <c r="BP57" s="178"/>
      <c r="BQ57" s="178"/>
      <c r="BR57" s="178"/>
      <c r="BS57" s="178"/>
      <c r="BT57" s="178"/>
      <c r="BU57" s="178"/>
      <c r="BV57" s="178"/>
      <c r="BW57" s="178"/>
      <c r="BX57" s="178"/>
      <c r="BY57" s="178"/>
      <c r="BZ57" s="178"/>
      <c r="CA57" s="178"/>
    </row>
    <row r="58" spans="1:79" ht="15.75" thickBot="1" x14ac:dyDescent="0.3">
      <c r="A58" s="176"/>
      <c r="B58" s="277"/>
      <c r="C58" s="434"/>
      <c r="D58" s="182"/>
      <c r="E58" s="63"/>
      <c r="F58" s="63"/>
      <c r="G58" s="63"/>
      <c r="H58" s="63"/>
      <c r="I58" s="63"/>
      <c r="J58" s="63"/>
      <c r="K58" s="63"/>
      <c r="L58" s="63"/>
      <c r="M58" s="353"/>
      <c r="N58" s="353"/>
      <c r="O58" s="353"/>
      <c r="P58" s="353"/>
      <c r="Q58" s="63"/>
      <c r="R58" s="251"/>
      <c r="S58" s="251"/>
      <c r="T58" s="63"/>
      <c r="U58" s="63"/>
      <c r="V58" s="63"/>
      <c r="W58" s="63"/>
      <c r="X58" s="63"/>
      <c r="Y58" s="63"/>
      <c r="Z58" s="63"/>
      <c r="AA58" s="353"/>
      <c r="AB58" s="63"/>
      <c r="AC58" s="63"/>
      <c r="AD58" s="63"/>
      <c r="AE58" s="63"/>
      <c r="AF58" s="63"/>
      <c r="AG58" s="63"/>
      <c r="AH58" s="63"/>
      <c r="AI58" s="63"/>
      <c r="AJ58" s="194" t="s">
        <v>28</v>
      </c>
      <c r="AK58" s="180">
        <f t="shared" ref="AK58" si="77">AK55+AK56</f>
        <v>20</v>
      </c>
      <c r="AL58" s="510"/>
      <c r="AM58" s="209"/>
      <c r="AN58" s="209"/>
      <c r="AO58" s="209"/>
      <c r="AP58" s="209"/>
      <c r="AQ58" s="180"/>
      <c r="AR58" s="209"/>
      <c r="AS58" s="209"/>
      <c r="AT58" s="209"/>
      <c r="AU58" s="209"/>
      <c r="AV58" s="512"/>
      <c r="AW58" s="515"/>
      <c r="AX58" s="517"/>
      <c r="AY58" s="501"/>
      <c r="AZ58" s="501"/>
      <c r="BA58" s="501"/>
      <c r="BB58" s="501"/>
      <c r="BC58" s="520"/>
      <c r="BD58" s="520"/>
      <c r="BE58" s="504"/>
      <c r="BF58" s="507"/>
      <c r="BG58" s="178"/>
      <c r="BH58" s="178"/>
      <c r="BI58" s="178"/>
      <c r="BJ58" s="178"/>
      <c r="BK58" s="178"/>
      <c r="BL58" s="178"/>
      <c r="BM58" s="178"/>
      <c r="BN58" s="178"/>
      <c r="BO58" s="178"/>
      <c r="BP58" s="178"/>
      <c r="BQ58" s="178"/>
      <c r="BR58" s="178"/>
      <c r="BS58" s="178"/>
      <c r="BT58" s="178"/>
      <c r="BU58" s="178"/>
      <c r="BV58" s="178"/>
      <c r="BW58" s="178"/>
      <c r="BX58" s="178"/>
      <c r="BY58" s="178"/>
      <c r="BZ58" s="178"/>
      <c r="CA58" s="178"/>
    </row>
    <row r="59" spans="1:79" ht="16.5" thickTop="1" thickBot="1" x14ac:dyDescent="0.3">
      <c r="A59" s="174" t="s">
        <v>110</v>
      </c>
      <c r="B59" s="324">
        <v>35000</v>
      </c>
      <c r="C59" s="432">
        <f t="shared" ref="C59" si="78">B59/225</f>
        <v>155.55555555555554</v>
      </c>
      <c r="D59" s="181" t="s">
        <v>25</v>
      </c>
      <c r="E59" s="60">
        <v>7.5</v>
      </c>
      <c r="F59" s="60">
        <v>0</v>
      </c>
      <c r="G59" s="60">
        <v>0</v>
      </c>
      <c r="H59" s="60">
        <v>0</v>
      </c>
      <c r="I59" s="60">
        <v>0</v>
      </c>
      <c r="J59" s="245">
        <v>0</v>
      </c>
      <c r="K59" s="245">
        <v>0</v>
      </c>
      <c r="L59" s="245">
        <v>7.5</v>
      </c>
      <c r="M59" s="357" t="s">
        <v>72</v>
      </c>
      <c r="N59" s="356" t="s">
        <v>72</v>
      </c>
      <c r="O59" s="356" t="s">
        <v>72</v>
      </c>
      <c r="P59" s="356" t="s">
        <v>72</v>
      </c>
      <c r="Q59" s="101">
        <v>7.5</v>
      </c>
      <c r="R59" s="101" t="s">
        <v>61</v>
      </c>
      <c r="S59" s="101">
        <v>7.5</v>
      </c>
      <c r="T59" s="101">
        <v>7.5</v>
      </c>
      <c r="U59" s="101">
        <v>7.5</v>
      </c>
      <c r="V59" s="101">
        <v>7.5</v>
      </c>
      <c r="W59" s="101">
        <v>7.5</v>
      </c>
      <c r="X59" s="60">
        <v>7.5</v>
      </c>
      <c r="Y59" s="60" t="s">
        <v>61</v>
      </c>
      <c r="Z59" s="60">
        <v>7.5</v>
      </c>
      <c r="AA59" s="354" t="s">
        <v>72</v>
      </c>
      <c r="AB59" s="60">
        <v>7.5</v>
      </c>
      <c r="AC59" s="245">
        <v>7.5</v>
      </c>
      <c r="AD59" s="101">
        <v>7.5</v>
      </c>
      <c r="AE59" s="60">
        <v>7.5</v>
      </c>
      <c r="AF59" s="101" t="s">
        <v>61</v>
      </c>
      <c r="AG59" s="245">
        <v>7.5</v>
      </c>
      <c r="AH59" s="245">
        <v>7.5</v>
      </c>
      <c r="AI59" s="60"/>
      <c r="AJ59" s="179"/>
      <c r="AK59" s="179">
        <f t="shared" ref="AK59" si="79">COUNTIF(E59:AI59,"&gt;0")</f>
        <v>16</v>
      </c>
      <c r="AL59" s="508"/>
      <c r="AM59" s="205">
        <f t="shared" ref="AM59" si="80">SUM(E59:AI59)/7.5</f>
        <v>16</v>
      </c>
      <c r="AN59" s="205">
        <f t="shared" ref="AN59" si="81">COUNTIF(E59:AI59,"B")</f>
        <v>5</v>
      </c>
      <c r="AO59" s="205">
        <f t="shared" ref="AO59" si="82">COUNTIF(E59:AI59,"h")</f>
        <v>3</v>
      </c>
      <c r="AP59" s="205">
        <f t="shared" ref="AP59" si="83">COUNTIF(E59:AI59,"ik")</f>
        <v>0</v>
      </c>
      <c r="AQ59" s="205">
        <f t="shared" ref="AQ59" si="84">COUNTIF(E59:AI59,"İZ")</f>
        <v>0</v>
      </c>
      <c r="AR59" s="205">
        <f t="shared" ref="AR59" si="85">COUNTIF(E59:AI59,"R")</f>
        <v>0</v>
      </c>
      <c r="AS59" s="205">
        <f t="shared" ref="AS59" si="86">COUNTIF(E59:AI59,"0")</f>
        <v>6</v>
      </c>
      <c r="AT59" s="205">
        <f t="shared" ref="AT59" si="87">IF((AM59+AN59+AO59+AP59+AQ59)&gt;30,30,(AM59+AN59+AO59+AP59+AQ59))</f>
        <v>24</v>
      </c>
      <c r="AU59" s="205">
        <f t="shared" ref="AU59" si="88">(AT59)*C59*7.5</f>
        <v>27999.999999999996</v>
      </c>
      <c r="AV59" s="511">
        <f t="shared" ref="AV59" si="89">IF(B60="CEMRE",SUM(AU59:AU61),0)</f>
        <v>37333.333333333328</v>
      </c>
      <c r="AW59" s="513">
        <f t="shared" ref="AW59" si="90">IF(B60="SEFİNE",SUM(AU59:AU61),0)</f>
        <v>0</v>
      </c>
      <c r="AX59" s="516">
        <f t="shared" ref="AX59" si="91">IF(B60="TERSAN",SUM(AU59:AU61),0)</f>
        <v>0</v>
      </c>
      <c r="AY59" s="499">
        <v>15650</v>
      </c>
      <c r="AZ59" s="499"/>
      <c r="BA59" s="499"/>
      <c r="BB59" s="499"/>
      <c r="BC59" s="499"/>
      <c r="BD59" s="499"/>
      <c r="BE59" s="502"/>
      <c r="BF59" s="505">
        <f t="shared" ref="BF59" si="92">(AV59+AW59+AX59)-(AY59+AZ59+BA59)-(BB59+BC59)+BE59-(BD59)</f>
        <v>21683.333333333328</v>
      </c>
      <c r="BG59" s="178"/>
      <c r="BH59" s="178"/>
      <c r="BI59" s="178"/>
      <c r="BJ59" s="178"/>
      <c r="BK59" s="178"/>
      <c r="BL59" s="178"/>
      <c r="BM59" s="178"/>
      <c r="BN59" s="178"/>
      <c r="BO59" s="178"/>
      <c r="BP59" s="178"/>
      <c r="BQ59" s="178"/>
      <c r="BR59" s="178"/>
      <c r="BS59" s="178"/>
      <c r="BT59" s="178"/>
      <c r="BU59" s="178"/>
      <c r="BV59" s="178"/>
      <c r="BW59" s="178"/>
      <c r="BX59" s="178"/>
      <c r="BY59" s="178"/>
      <c r="BZ59" s="178"/>
      <c r="CA59" s="178"/>
    </row>
    <row r="60" spans="1:79" ht="15.75" thickTop="1" x14ac:dyDescent="0.25">
      <c r="A60" s="175"/>
      <c r="B60" s="324" t="s">
        <v>133</v>
      </c>
      <c r="C60" s="433"/>
      <c r="D60" s="211" t="s">
        <v>26</v>
      </c>
      <c r="E60" s="227"/>
      <c r="F60" s="227"/>
      <c r="G60" s="227"/>
      <c r="H60" s="227"/>
      <c r="I60" s="227"/>
      <c r="J60" s="227"/>
      <c r="K60" s="227"/>
      <c r="L60" s="227"/>
      <c r="M60" s="355"/>
      <c r="N60" s="355"/>
      <c r="O60" s="355"/>
      <c r="P60" s="355"/>
      <c r="Q60" s="227"/>
      <c r="R60" s="227"/>
      <c r="S60" s="227">
        <v>2.5</v>
      </c>
      <c r="T60" s="227">
        <v>2.5</v>
      </c>
      <c r="U60" s="227">
        <v>2.5</v>
      </c>
      <c r="V60" s="227">
        <v>2.5</v>
      </c>
      <c r="W60" s="227">
        <v>2.5</v>
      </c>
      <c r="X60" s="227"/>
      <c r="Y60" s="227">
        <v>7.5</v>
      </c>
      <c r="Z60" s="227"/>
      <c r="AA60" s="355"/>
      <c r="AB60" s="227">
        <v>2.5</v>
      </c>
      <c r="AC60" s="227">
        <v>2.5</v>
      </c>
      <c r="AD60" s="227">
        <v>2.5</v>
      </c>
      <c r="AE60" s="227"/>
      <c r="AF60" s="227"/>
      <c r="AG60" s="227">
        <v>2.5</v>
      </c>
      <c r="AH60" s="228"/>
      <c r="AI60" s="229"/>
      <c r="AJ60" s="192"/>
      <c r="AK60" s="179">
        <f t="shared" ref="AK60" si="93">COUNTIF(E60:AI60,"&gt;7")</f>
        <v>1</v>
      </c>
      <c r="AL60" s="509"/>
      <c r="AM60" s="206">
        <f t="shared" ref="AM60:AM61" si="94">SUM(E60:AI60)</f>
        <v>30</v>
      </c>
      <c r="AN60" s="206"/>
      <c r="AO60" s="206"/>
      <c r="AP60" s="206"/>
      <c r="AQ60" s="206"/>
      <c r="AR60" s="206"/>
      <c r="AS60" s="206"/>
      <c r="AT60" s="206">
        <f t="shared" ref="AT60" si="95">AM60*1.5</f>
        <v>45</v>
      </c>
      <c r="AU60" s="206">
        <f t="shared" ref="AU60" si="96">AM60*C59*1.5</f>
        <v>6999.9999999999991</v>
      </c>
      <c r="AV60" s="511"/>
      <c r="AW60" s="514"/>
      <c r="AX60" s="516"/>
      <c r="AY60" s="500"/>
      <c r="AZ60" s="500"/>
      <c r="BA60" s="500"/>
      <c r="BB60" s="500"/>
      <c r="BC60" s="500"/>
      <c r="BD60" s="500"/>
      <c r="BE60" s="503"/>
      <c r="BF60" s="506"/>
      <c r="BG60" s="178"/>
      <c r="BH60" s="178"/>
      <c r="BI60" s="178"/>
      <c r="BJ60" s="178"/>
      <c r="BK60" s="178"/>
      <c r="BL60" s="178"/>
      <c r="BM60" s="178"/>
      <c r="BN60" s="178"/>
      <c r="BO60" s="178"/>
      <c r="BP60" s="178"/>
      <c r="BQ60" s="178"/>
      <c r="BR60" s="178"/>
      <c r="BS60" s="178"/>
      <c r="BT60" s="178"/>
      <c r="BU60" s="178"/>
      <c r="BV60" s="178"/>
      <c r="BW60" s="178"/>
      <c r="BX60" s="178"/>
      <c r="BY60" s="178"/>
      <c r="BZ60" s="178"/>
      <c r="CA60" s="178"/>
    </row>
    <row r="61" spans="1:79" x14ac:dyDescent="0.25">
      <c r="A61" s="175"/>
      <c r="B61" s="324"/>
      <c r="C61" s="433"/>
      <c r="D61" s="212" t="s">
        <v>27</v>
      </c>
      <c r="E61" s="230"/>
      <c r="F61" s="230"/>
      <c r="G61" s="230"/>
      <c r="H61" s="230"/>
      <c r="I61" s="230"/>
      <c r="J61" s="230"/>
      <c r="K61" s="230"/>
      <c r="L61" s="230"/>
      <c r="M61" s="352"/>
      <c r="N61" s="352"/>
      <c r="O61" s="352"/>
      <c r="P61" s="352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352">
        <v>7.5</v>
      </c>
      <c r="AB61" s="230"/>
      <c r="AC61" s="230"/>
      <c r="AD61" s="230"/>
      <c r="AE61" s="230"/>
      <c r="AF61" s="230"/>
      <c r="AG61" s="230"/>
      <c r="AH61" s="232"/>
      <c r="AI61" s="233"/>
      <c r="AJ61" s="193"/>
      <c r="AK61" s="207"/>
      <c r="AL61" s="509"/>
      <c r="AM61" s="206">
        <f t="shared" si="94"/>
        <v>7.5</v>
      </c>
      <c r="AN61" s="208"/>
      <c r="AO61" s="208"/>
      <c r="AP61" s="208"/>
      <c r="AQ61" s="208"/>
      <c r="AR61" s="208"/>
      <c r="AS61" s="208"/>
      <c r="AT61" s="206">
        <f t="shared" ref="AT61" si="97">AM61*2</f>
        <v>15</v>
      </c>
      <c r="AU61" s="208">
        <f t="shared" ref="AU61" si="98">AM61*C59*2</f>
        <v>2333.333333333333</v>
      </c>
      <c r="AV61" s="511"/>
      <c r="AW61" s="514"/>
      <c r="AX61" s="516"/>
      <c r="AY61" s="500"/>
      <c r="AZ61" s="500"/>
      <c r="BA61" s="500"/>
      <c r="BB61" s="500"/>
      <c r="BC61" s="500"/>
      <c r="BD61" s="500"/>
      <c r="BE61" s="503"/>
      <c r="BF61" s="506"/>
      <c r="BG61" s="178"/>
      <c r="BH61" s="178"/>
      <c r="BI61" s="178"/>
      <c r="BJ61" s="178"/>
      <c r="BK61" s="178"/>
      <c r="BL61" s="178"/>
      <c r="BM61" s="178"/>
      <c r="BN61" s="178"/>
      <c r="BO61" s="178"/>
      <c r="BP61" s="178"/>
      <c r="BQ61" s="178"/>
      <c r="BR61" s="178"/>
      <c r="BS61" s="178"/>
      <c r="BT61" s="178"/>
      <c r="BU61" s="178"/>
      <c r="BV61" s="178"/>
      <c r="BW61" s="178"/>
      <c r="BX61" s="178"/>
      <c r="BY61" s="178"/>
      <c r="BZ61" s="178"/>
      <c r="CA61" s="178"/>
    </row>
    <row r="62" spans="1:79" ht="15.75" thickBot="1" x14ac:dyDescent="0.3">
      <c r="A62" s="176"/>
      <c r="B62" s="324"/>
      <c r="C62" s="434"/>
      <c r="D62" s="182"/>
      <c r="E62" s="63"/>
      <c r="F62" s="63"/>
      <c r="G62" s="63"/>
      <c r="H62" s="63"/>
      <c r="I62" s="63"/>
      <c r="J62" s="63"/>
      <c r="K62" s="63"/>
      <c r="L62" s="63"/>
      <c r="M62" s="353"/>
      <c r="N62" s="353"/>
      <c r="O62" s="353"/>
      <c r="P62" s="35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353"/>
      <c r="AB62" s="63"/>
      <c r="AC62" s="63"/>
      <c r="AD62" s="63"/>
      <c r="AE62" s="63"/>
      <c r="AF62" s="63"/>
      <c r="AG62" s="63"/>
      <c r="AH62" s="63"/>
      <c r="AI62" s="63"/>
      <c r="AJ62" s="194" t="s">
        <v>28</v>
      </c>
      <c r="AK62" s="180">
        <f t="shared" ref="AK62" si="99">AK59+AK60</f>
        <v>17</v>
      </c>
      <c r="AL62" s="510"/>
      <c r="AM62" s="209"/>
      <c r="AN62" s="209"/>
      <c r="AO62" s="209"/>
      <c r="AP62" s="209"/>
      <c r="AQ62" s="180"/>
      <c r="AR62" s="209"/>
      <c r="AS62" s="209"/>
      <c r="AT62" s="209"/>
      <c r="AU62" s="209"/>
      <c r="AV62" s="512"/>
      <c r="AW62" s="515"/>
      <c r="AX62" s="517"/>
      <c r="AY62" s="501"/>
      <c r="AZ62" s="501"/>
      <c r="BA62" s="501"/>
      <c r="BB62" s="501"/>
      <c r="BC62" s="501"/>
      <c r="BD62" s="501"/>
      <c r="BE62" s="504"/>
      <c r="BF62" s="507"/>
      <c r="BG62" s="178"/>
      <c r="BH62" s="178"/>
      <c r="BI62" s="178"/>
      <c r="BJ62" s="178"/>
      <c r="BK62" s="178"/>
      <c r="BL62" s="178"/>
      <c r="BM62" s="178"/>
      <c r="BN62" s="178"/>
      <c r="BO62" s="178"/>
      <c r="BP62" s="178"/>
      <c r="BQ62" s="178"/>
      <c r="BR62" s="178"/>
      <c r="BS62" s="178"/>
      <c r="BT62" s="178"/>
      <c r="BU62" s="178"/>
      <c r="BV62" s="178"/>
      <c r="BW62" s="178"/>
      <c r="BX62" s="178"/>
      <c r="BY62" s="178"/>
      <c r="BZ62" s="178"/>
      <c r="CA62" s="178"/>
    </row>
    <row r="63" spans="1:79" ht="16.5" thickTop="1" thickBot="1" x14ac:dyDescent="0.3">
      <c r="A63" s="174" t="s">
        <v>33</v>
      </c>
      <c r="B63" s="323">
        <v>37200</v>
      </c>
      <c r="C63" s="432">
        <f t="shared" ref="C63" si="100">B63/225</f>
        <v>165.33333333333334</v>
      </c>
      <c r="D63" s="181" t="s">
        <v>25</v>
      </c>
      <c r="E63" s="60">
        <v>7.5</v>
      </c>
      <c r="F63" s="60">
        <v>0</v>
      </c>
      <c r="G63" s="60">
        <v>5.4</v>
      </c>
      <c r="H63" s="60">
        <v>7.5</v>
      </c>
      <c r="I63" s="60">
        <v>7.5</v>
      </c>
      <c r="J63" s="60">
        <v>6.5</v>
      </c>
      <c r="K63" s="60" t="s">
        <v>61</v>
      </c>
      <c r="L63" s="60">
        <v>7.5</v>
      </c>
      <c r="M63" s="354" t="s">
        <v>72</v>
      </c>
      <c r="N63" s="354" t="s">
        <v>72</v>
      </c>
      <c r="O63" s="354" t="s">
        <v>72</v>
      </c>
      <c r="P63" s="354" t="s">
        <v>72</v>
      </c>
      <c r="Q63" s="60">
        <v>0</v>
      </c>
      <c r="R63" s="60" t="s">
        <v>61</v>
      </c>
      <c r="S63" s="60">
        <v>0</v>
      </c>
      <c r="T63" s="60">
        <v>7.5</v>
      </c>
      <c r="U63" s="60">
        <v>7.5</v>
      </c>
      <c r="V63" s="60">
        <v>7.1</v>
      </c>
      <c r="W63" s="60">
        <v>5.5</v>
      </c>
      <c r="X63" s="60">
        <v>0</v>
      </c>
      <c r="Y63" s="60">
        <v>0</v>
      </c>
      <c r="Z63" s="60">
        <v>7.5</v>
      </c>
      <c r="AA63" s="354" t="s">
        <v>72</v>
      </c>
      <c r="AB63" s="60">
        <v>6.5</v>
      </c>
      <c r="AC63" s="60">
        <v>6.5</v>
      </c>
      <c r="AD63" s="60">
        <v>0</v>
      </c>
      <c r="AE63" s="60">
        <v>5</v>
      </c>
      <c r="AF63" s="60" t="s">
        <v>61</v>
      </c>
      <c r="AG63" s="60">
        <v>7.5</v>
      </c>
      <c r="AH63" s="60">
        <v>7.5</v>
      </c>
      <c r="AI63" s="60"/>
      <c r="AJ63" s="179"/>
      <c r="AK63" s="179">
        <f t="shared" ref="AK63" si="101">COUNTIF(E63:AI63,"&gt;0")</f>
        <v>16</v>
      </c>
      <c r="AL63" s="508"/>
      <c r="AM63" s="205">
        <f t="shared" ref="AM63" si="102">SUM(E63:AI63)/7.5</f>
        <v>14.666666666666666</v>
      </c>
      <c r="AN63" s="205">
        <f t="shared" ref="AN63" si="103">COUNTIF(E63:AI63,"B")</f>
        <v>5</v>
      </c>
      <c r="AO63" s="205">
        <f t="shared" ref="AO63" si="104">COUNTIF(E63:AI63,"h")</f>
        <v>3</v>
      </c>
      <c r="AP63" s="205">
        <f t="shared" ref="AP63" si="105">COUNTIF(E63:AI63,"ik")</f>
        <v>0</v>
      </c>
      <c r="AQ63" s="205">
        <f t="shared" ref="AQ63" si="106">COUNTIF(E63:AI63,"İZ")</f>
        <v>0</v>
      </c>
      <c r="AR63" s="205">
        <f t="shared" ref="AR63" si="107">COUNTIF(E63:AI63,"R")</f>
        <v>0</v>
      </c>
      <c r="AS63" s="205">
        <f t="shared" ref="AS63" si="108">COUNTIF(E63:AI63,"0")</f>
        <v>6</v>
      </c>
      <c r="AT63" s="205">
        <f t="shared" ref="AT63" si="109">IF((AM63+AN63+AO63+AP63+AQ63)&gt;30,30,(AM63+AN63+AO63+AP63+AQ63))</f>
        <v>22.666666666666664</v>
      </c>
      <c r="AU63" s="205">
        <f t="shared" ref="AU63" si="110">(AT63)*C63*7.5</f>
        <v>28106.666666666664</v>
      </c>
      <c r="AV63" s="511">
        <f t="shared" ref="AV63" si="111">IF(B64="CEMRE",SUM(AU63:AU65),0)</f>
        <v>0</v>
      </c>
      <c r="AW63" s="513">
        <f t="shared" ref="AW63" si="112">IF(B64="SEFİNE",SUM(AU63:AU65),0)</f>
        <v>0</v>
      </c>
      <c r="AX63" s="516">
        <f t="shared" ref="AX63" si="113">IF(B64="TERSAN",SUM(AU63:AU65),0)</f>
        <v>28106.666666666664</v>
      </c>
      <c r="AY63" s="499">
        <v>0</v>
      </c>
      <c r="AZ63" s="499"/>
      <c r="BA63" s="499">
        <v>9780</v>
      </c>
      <c r="BB63" s="499">
        <v>2220</v>
      </c>
      <c r="BC63" s="499">
        <v>500</v>
      </c>
      <c r="BD63" s="499"/>
      <c r="BE63" s="502"/>
      <c r="BF63" s="505">
        <f t="shared" ref="BF63" si="114">(AV63+AW63+AX63)-(AY63+AZ63+BA63)-(BB63+BC63)+BE63-(BD63)</f>
        <v>15606.666666666664</v>
      </c>
      <c r="BG63" s="178"/>
      <c r="BH63" s="178"/>
      <c r="BI63" s="178"/>
      <c r="BJ63" s="178"/>
      <c r="BK63" s="178"/>
      <c r="BL63" s="178"/>
      <c r="BM63" s="178"/>
      <c r="BN63" s="178"/>
      <c r="BO63" s="178"/>
      <c r="BP63" s="178"/>
      <c r="BQ63" s="178"/>
      <c r="BR63" s="178"/>
      <c r="BS63" s="178"/>
      <c r="BT63" s="178"/>
      <c r="BU63" s="178"/>
      <c r="BV63" s="178"/>
      <c r="BW63" s="178"/>
      <c r="BX63" s="178"/>
      <c r="BY63" s="178"/>
      <c r="BZ63" s="178"/>
      <c r="CA63" s="178"/>
    </row>
    <row r="64" spans="1:79" ht="15.75" thickTop="1" x14ac:dyDescent="0.25">
      <c r="A64" s="175"/>
      <c r="B64" s="324" t="s">
        <v>139</v>
      </c>
      <c r="C64" s="433"/>
      <c r="D64" s="211" t="s">
        <v>26</v>
      </c>
      <c r="E64" s="227"/>
      <c r="F64" s="227"/>
      <c r="G64" s="227"/>
      <c r="H64" s="227"/>
      <c r="I64" s="227"/>
      <c r="J64" s="227"/>
      <c r="K64" s="227"/>
      <c r="L64" s="227"/>
      <c r="M64" s="355"/>
      <c r="N64" s="355"/>
      <c r="O64" s="355"/>
      <c r="P64" s="355"/>
      <c r="Q64" s="227"/>
      <c r="R64" s="227"/>
      <c r="S64" s="227"/>
      <c r="T64" s="227"/>
      <c r="U64" s="227"/>
      <c r="V64" s="227"/>
      <c r="W64" s="227"/>
      <c r="X64" s="227"/>
      <c r="Y64" s="227"/>
      <c r="Z64" s="227"/>
      <c r="AA64" s="355"/>
      <c r="AB64" s="227"/>
      <c r="AC64" s="227"/>
      <c r="AD64" s="227"/>
      <c r="AE64" s="227"/>
      <c r="AF64" s="227"/>
      <c r="AG64" s="227"/>
      <c r="AH64" s="228"/>
      <c r="AI64" s="229"/>
      <c r="AJ64" s="192"/>
      <c r="AK64" s="179">
        <f t="shared" ref="AK64" si="115">COUNTIF(E64:AI64,"&gt;7")</f>
        <v>0</v>
      </c>
      <c r="AL64" s="509"/>
      <c r="AM64" s="206">
        <f t="shared" ref="AM64:AM65" si="116">SUM(E64:AI64)</f>
        <v>0</v>
      </c>
      <c r="AN64" s="206"/>
      <c r="AO64" s="206"/>
      <c r="AP64" s="206"/>
      <c r="AQ64" s="206"/>
      <c r="AR64" s="206"/>
      <c r="AS64" s="206"/>
      <c r="AT64" s="206">
        <f t="shared" ref="AT64" si="117">AM64*1.5</f>
        <v>0</v>
      </c>
      <c r="AU64" s="206">
        <f t="shared" ref="AU64" si="118">AM64*C63*1.5</f>
        <v>0</v>
      </c>
      <c r="AV64" s="511"/>
      <c r="AW64" s="514"/>
      <c r="AX64" s="516"/>
      <c r="AY64" s="500"/>
      <c r="AZ64" s="500"/>
      <c r="BA64" s="500"/>
      <c r="BB64" s="500"/>
      <c r="BC64" s="500"/>
      <c r="BD64" s="500"/>
      <c r="BE64" s="503"/>
      <c r="BF64" s="506"/>
      <c r="BG64" s="178"/>
      <c r="BH64" s="178"/>
      <c r="BI64" s="178"/>
      <c r="BJ64" s="178"/>
      <c r="BK64" s="178"/>
      <c r="BL64" s="178"/>
      <c r="BM64" s="178"/>
      <c r="BN64" s="178"/>
      <c r="BO64" s="178"/>
      <c r="BP64" s="178"/>
      <c r="BQ64" s="178"/>
      <c r="BR64" s="178"/>
      <c r="BS64" s="178"/>
      <c r="BT64" s="178"/>
      <c r="BU64" s="178"/>
      <c r="BV64" s="178"/>
      <c r="BW64" s="178"/>
      <c r="BX64" s="178"/>
      <c r="BY64" s="178"/>
      <c r="BZ64" s="178"/>
      <c r="CA64" s="178"/>
    </row>
    <row r="65" spans="1:79" x14ac:dyDescent="0.25">
      <c r="A65" s="175"/>
      <c r="B65" s="324"/>
      <c r="C65" s="433"/>
      <c r="D65" s="212" t="s">
        <v>27</v>
      </c>
      <c r="E65" s="230"/>
      <c r="F65" s="230"/>
      <c r="G65" s="230"/>
      <c r="H65" s="230"/>
      <c r="I65" s="230"/>
      <c r="J65" s="230"/>
      <c r="K65" s="230"/>
      <c r="L65" s="230"/>
      <c r="M65" s="352"/>
      <c r="N65" s="352"/>
      <c r="O65" s="352"/>
      <c r="P65" s="352"/>
      <c r="Q65" s="230"/>
      <c r="R65" s="230"/>
      <c r="S65" s="230"/>
      <c r="T65" s="230"/>
      <c r="U65" s="230"/>
      <c r="V65" s="230"/>
      <c r="W65" s="230"/>
      <c r="X65" s="230"/>
      <c r="Y65" s="230"/>
      <c r="Z65" s="230"/>
      <c r="AA65" s="352"/>
      <c r="AB65" s="230"/>
      <c r="AC65" s="230"/>
      <c r="AD65" s="230"/>
      <c r="AE65" s="230"/>
      <c r="AF65" s="230"/>
      <c r="AG65" s="230"/>
      <c r="AH65" s="232"/>
      <c r="AI65" s="233"/>
      <c r="AJ65" s="193"/>
      <c r="AK65" s="207"/>
      <c r="AL65" s="509"/>
      <c r="AM65" s="206">
        <f t="shared" si="116"/>
        <v>0</v>
      </c>
      <c r="AN65" s="208"/>
      <c r="AO65" s="208"/>
      <c r="AP65" s="208"/>
      <c r="AQ65" s="208"/>
      <c r="AR65" s="208"/>
      <c r="AS65" s="208"/>
      <c r="AT65" s="206">
        <f t="shared" ref="AT65" si="119">AM65*2</f>
        <v>0</v>
      </c>
      <c r="AU65" s="208">
        <f t="shared" ref="AU65" si="120">AM65*C63*2</f>
        <v>0</v>
      </c>
      <c r="AV65" s="511"/>
      <c r="AW65" s="514"/>
      <c r="AX65" s="516"/>
      <c r="AY65" s="500"/>
      <c r="AZ65" s="500"/>
      <c r="BA65" s="500"/>
      <c r="BB65" s="500"/>
      <c r="BC65" s="500"/>
      <c r="BD65" s="500"/>
      <c r="BE65" s="503"/>
      <c r="BF65" s="506"/>
      <c r="BG65" s="178"/>
      <c r="BH65" s="178"/>
      <c r="BI65" s="178"/>
      <c r="BJ65" s="178"/>
      <c r="BK65" s="178"/>
      <c r="BL65" s="178"/>
      <c r="BM65" s="178"/>
      <c r="BN65" s="178"/>
      <c r="BO65" s="178"/>
      <c r="BP65" s="178"/>
      <c r="BQ65" s="178"/>
      <c r="BR65" s="178"/>
      <c r="BS65" s="178"/>
      <c r="BT65" s="178"/>
      <c r="BU65" s="178"/>
      <c r="BV65" s="178"/>
      <c r="BW65" s="178"/>
      <c r="BX65" s="178"/>
      <c r="BY65" s="178"/>
      <c r="BZ65" s="178"/>
      <c r="CA65" s="178"/>
    </row>
    <row r="66" spans="1:79" ht="15.75" thickBot="1" x14ac:dyDescent="0.3">
      <c r="A66" s="176"/>
      <c r="B66" s="324"/>
      <c r="C66" s="434"/>
      <c r="D66" s="182"/>
      <c r="E66" s="63"/>
      <c r="F66" s="63"/>
      <c r="G66" s="63"/>
      <c r="H66" s="63"/>
      <c r="I66" s="63"/>
      <c r="J66" s="63"/>
      <c r="K66" s="63"/>
      <c r="L66" s="63"/>
      <c r="M66" s="353"/>
      <c r="N66" s="353"/>
      <c r="O66" s="353"/>
      <c r="P66" s="35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353"/>
      <c r="AB66" s="63"/>
      <c r="AC66" s="63"/>
      <c r="AD66" s="63"/>
      <c r="AE66" s="63"/>
      <c r="AF66" s="63"/>
      <c r="AG66" s="63"/>
      <c r="AH66" s="63"/>
      <c r="AI66" s="63"/>
      <c r="AJ66" s="194" t="s">
        <v>28</v>
      </c>
      <c r="AK66" s="180">
        <f t="shared" ref="AK66" si="121">AK63+AK64</f>
        <v>16</v>
      </c>
      <c r="AL66" s="510"/>
      <c r="AM66" s="209"/>
      <c r="AN66" s="209"/>
      <c r="AO66" s="209"/>
      <c r="AP66" s="209"/>
      <c r="AQ66" s="180"/>
      <c r="AR66" s="209"/>
      <c r="AS66" s="209"/>
      <c r="AT66" s="209"/>
      <c r="AU66" s="209"/>
      <c r="AV66" s="512"/>
      <c r="AW66" s="515"/>
      <c r="AX66" s="517"/>
      <c r="AY66" s="501"/>
      <c r="AZ66" s="501"/>
      <c r="BA66" s="501"/>
      <c r="BB66" s="501"/>
      <c r="BC66" s="501"/>
      <c r="BD66" s="501"/>
      <c r="BE66" s="504"/>
      <c r="BF66" s="507"/>
      <c r="BG66" s="178"/>
      <c r="BH66" s="178"/>
      <c r="BI66" s="178"/>
      <c r="BJ66" s="178"/>
      <c r="BK66" s="178"/>
      <c r="BL66" s="178"/>
      <c r="BM66" s="178"/>
      <c r="BN66" s="178"/>
      <c r="BO66" s="178"/>
      <c r="BP66" s="178"/>
      <c r="BQ66" s="178"/>
      <c r="BR66" s="178"/>
      <c r="BS66" s="178"/>
      <c r="BT66" s="178"/>
      <c r="BU66" s="178"/>
      <c r="BV66" s="178"/>
      <c r="BW66" s="178"/>
      <c r="BX66" s="178"/>
      <c r="BY66" s="178"/>
      <c r="BZ66" s="178"/>
      <c r="CA66" s="178"/>
    </row>
    <row r="67" spans="1:79" ht="16.5" thickTop="1" thickBot="1" x14ac:dyDescent="0.3">
      <c r="A67" s="263" t="s">
        <v>122</v>
      </c>
      <c r="B67" s="326">
        <v>39000</v>
      </c>
      <c r="C67" s="432">
        <f t="shared" ref="C67" si="122">B67/225</f>
        <v>173.33333333333334</v>
      </c>
      <c r="D67" s="181" t="s">
        <v>25</v>
      </c>
      <c r="E67" s="60">
        <v>7.5</v>
      </c>
      <c r="F67" s="60">
        <v>0</v>
      </c>
      <c r="G67" s="60">
        <v>7.5</v>
      </c>
      <c r="H67" s="60">
        <v>7.5</v>
      </c>
      <c r="I67" s="60">
        <v>7.5</v>
      </c>
      <c r="J67" s="245">
        <v>7.5</v>
      </c>
      <c r="K67" s="245" t="s">
        <v>61</v>
      </c>
      <c r="L67" s="245">
        <v>7.5</v>
      </c>
      <c r="M67" s="357" t="s">
        <v>72</v>
      </c>
      <c r="N67" s="356" t="s">
        <v>72</v>
      </c>
      <c r="O67" s="356" t="s">
        <v>72</v>
      </c>
      <c r="P67" s="356" t="s">
        <v>72</v>
      </c>
      <c r="Q67" s="101">
        <v>0</v>
      </c>
      <c r="R67" s="101" t="s">
        <v>61</v>
      </c>
      <c r="S67" s="101">
        <v>7.5</v>
      </c>
      <c r="T67" s="101">
        <v>7.5</v>
      </c>
      <c r="U67" s="101">
        <v>7.5</v>
      </c>
      <c r="V67" s="101">
        <v>7.5</v>
      </c>
      <c r="W67" s="101">
        <v>7.5</v>
      </c>
      <c r="X67" s="60">
        <v>7.5</v>
      </c>
      <c r="Y67" s="60" t="s">
        <v>61</v>
      </c>
      <c r="Z67" s="60">
        <v>7.5</v>
      </c>
      <c r="AA67" s="354" t="s">
        <v>72</v>
      </c>
      <c r="AB67" s="60">
        <v>7.5</v>
      </c>
      <c r="AC67" s="245">
        <v>7.5</v>
      </c>
      <c r="AD67" s="101">
        <v>7.5</v>
      </c>
      <c r="AE67" s="60">
        <v>0</v>
      </c>
      <c r="AF67" s="101" t="s">
        <v>61</v>
      </c>
      <c r="AG67" s="245">
        <v>7.5</v>
      </c>
      <c r="AH67" s="245">
        <v>7.5</v>
      </c>
      <c r="AI67" s="60"/>
      <c r="AJ67" s="179"/>
      <c r="AK67" s="179">
        <f t="shared" ref="AK67" si="123">COUNTIF(E67:AI67,"&gt;0")</f>
        <v>18</v>
      </c>
      <c r="AL67" s="508"/>
      <c r="AM67" s="205">
        <f t="shared" ref="AM67" si="124">SUM(E67:AI67)/7.5</f>
        <v>18</v>
      </c>
      <c r="AN67" s="205">
        <f t="shared" ref="AN67" si="125">COUNTIF(E67:AI67,"B")</f>
        <v>5</v>
      </c>
      <c r="AO67" s="205">
        <f t="shared" ref="AO67" si="126">COUNTIF(E67:AI67,"h")</f>
        <v>4</v>
      </c>
      <c r="AP67" s="205">
        <f t="shared" ref="AP67" si="127">COUNTIF(E67:AI67,"ik")</f>
        <v>0</v>
      </c>
      <c r="AQ67" s="205">
        <f t="shared" ref="AQ67" si="128">COUNTIF(E67:AI67,"İZ")</f>
        <v>0</v>
      </c>
      <c r="AR67" s="205">
        <f t="shared" ref="AR67" si="129">COUNTIF(E67:AI67,"R")</f>
        <v>0</v>
      </c>
      <c r="AS67" s="205">
        <f t="shared" ref="AS67" si="130">COUNTIF(E67:AI67,"0")</f>
        <v>3</v>
      </c>
      <c r="AT67" s="205">
        <f t="shared" ref="AT67" si="131">IF((AM67+AN67+AO67+AP67+AQ67)&gt;30,30,(AM67+AN67+AO67+AP67+AQ67))</f>
        <v>27</v>
      </c>
      <c r="AU67" s="205">
        <f t="shared" ref="AU67" si="132">(AT67)*C67*7.5</f>
        <v>35100</v>
      </c>
      <c r="AV67" s="511">
        <f t="shared" ref="AV67" si="133">IF(B68="CEMRE",SUM(AU67:AU69),0)</f>
        <v>35100</v>
      </c>
      <c r="AW67" s="513">
        <f t="shared" ref="AW67" si="134">IF(B68="SEFİNE",SUM(AU67:AU69),0)</f>
        <v>0</v>
      </c>
      <c r="AX67" s="516">
        <f t="shared" ref="AX67" si="135">IF(B68="TERSAN",SUM(AU67:AU69),0)</f>
        <v>0</v>
      </c>
      <c r="AY67" s="499">
        <v>15000</v>
      </c>
      <c r="AZ67" s="499"/>
      <c r="BA67" s="499"/>
      <c r="BB67" s="499"/>
      <c r="BC67" s="499"/>
      <c r="BD67" s="499"/>
      <c r="BE67" s="502"/>
      <c r="BF67" s="505">
        <f t="shared" ref="BF67" si="136">(AV67+AW67+AX67)-(AY67+AZ67+BA67)-(BB67+BC67)+BE67-(BD67)</f>
        <v>20100</v>
      </c>
      <c r="BG67" s="178"/>
      <c r="BH67" s="178"/>
      <c r="BI67" s="178"/>
      <c r="BJ67" s="178"/>
      <c r="BK67" s="178"/>
      <c r="BL67" s="178"/>
      <c r="BM67" s="178"/>
      <c r="BN67" s="178"/>
      <c r="BO67" s="178"/>
      <c r="BP67" s="178"/>
      <c r="BQ67" s="178"/>
      <c r="BR67" s="178"/>
      <c r="BS67" s="178"/>
      <c r="BT67" s="178"/>
      <c r="BU67" s="178"/>
      <c r="BV67" s="178"/>
      <c r="BW67" s="178"/>
      <c r="BX67" s="178"/>
      <c r="BY67" s="178"/>
      <c r="BZ67" s="178"/>
      <c r="CA67" s="178"/>
    </row>
    <row r="68" spans="1:79" ht="15.75" thickTop="1" x14ac:dyDescent="0.25">
      <c r="A68" s="175"/>
      <c r="B68" s="221" t="s">
        <v>133</v>
      </c>
      <c r="C68" s="433"/>
      <c r="D68" s="211" t="s">
        <v>26</v>
      </c>
      <c r="E68" s="227"/>
      <c r="F68" s="227"/>
      <c r="G68" s="227"/>
      <c r="H68" s="227"/>
      <c r="I68" s="227"/>
      <c r="J68" s="227"/>
      <c r="K68" s="227"/>
      <c r="L68" s="227"/>
      <c r="M68" s="355"/>
      <c r="N68" s="355"/>
      <c r="O68" s="355"/>
      <c r="P68" s="355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355"/>
      <c r="AB68" s="227"/>
      <c r="AC68" s="227"/>
      <c r="AD68" s="227"/>
      <c r="AE68" s="227"/>
      <c r="AF68" s="227"/>
      <c r="AG68" s="227"/>
      <c r="AH68" s="228"/>
      <c r="AI68" s="229"/>
      <c r="AJ68" s="192"/>
      <c r="AK68" s="179">
        <f t="shared" ref="AK68" si="137">COUNTIF(E68:AI68,"&gt;7")</f>
        <v>0</v>
      </c>
      <c r="AL68" s="509"/>
      <c r="AM68" s="206">
        <f t="shared" ref="AM68:AM69" si="138">SUM(E68:AI68)</f>
        <v>0</v>
      </c>
      <c r="AN68" s="206"/>
      <c r="AO68" s="206"/>
      <c r="AP68" s="206"/>
      <c r="AQ68" s="206"/>
      <c r="AR68" s="206"/>
      <c r="AS68" s="206"/>
      <c r="AT68" s="206">
        <f t="shared" ref="AT68" si="139">AM68*1.5</f>
        <v>0</v>
      </c>
      <c r="AU68" s="206">
        <f t="shared" ref="AU68" si="140">AM68*C67*1.5</f>
        <v>0</v>
      </c>
      <c r="AV68" s="511"/>
      <c r="AW68" s="514"/>
      <c r="AX68" s="516"/>
      <c r="AY68" s="500"/>
      <c r="AZ68" s="500"/>
      <c r="BA68" s="500"/>
      <c r="BB68" s="500"/>
      <c r="BC68" s="500"/>
      <c r="BD68" s="500"/>
      <c r="BE68" s="503"/>
      <c r="BF68" s="506"/>
      <c r="BG68" s="178"/>
      <c r="BH68" s="178"/>
      <c r="BI68" s="178"/>
      <c r="BJ68" s="178"/>
      <c r="BK68" s="178"/>
      <c r="BL68" s="178"/>
      <c r="BM68" s="178"/>
      <c r="BN68" s="178"/>
      <c r="BO68" s="178"/>
      <c r="BP68" s="178"/>
      <c r="BQ68" s="178"/>
      <c r="BR68" s="178"/>
      <c r="BS68" s="178"/>
      <c r="BT68" s="178"/>
      <c r="BU68" s="178"/>
      <c r="BV68" s="178"/>
      <c r="BW68" s="178"/>
      <c r="BX68" s="178"/>
      <c r="BY68" s="178"/>
      <c r="BZ68" s="178"/>
      <c r="CA68" s="178"/>
    </row>
    <row r="69" spans="1:79" x14ac:dyDescent="0.25">
      <c r="A69" s="175"/>
      <c r="B69" s="221"/>
      <c r="C69" s="433"/>
      <c r="D69" s="212" t="s">
        <v>27</v>
      </c>
      <c r="E69" s="230"/>
      <c r="F69" s="230"/>
      <c r="G69" s="230"/>
      <c r="H69" s="230"/>
      <c r="I69" s="230"/>
      <c r="J69" s="230"/>
      <c r="K69" s="230"/>
      <c r="L69" s="230"/>
      <c r="M69" s="352"/>
      <c r="N69" s="352"/>
      <c r="O69" s="352"/>
      <c r="P69" s="352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352"/>
      <c r="AB69" s="230"/>
      <c r="AC69" s="230"/>
      <c r="AD69" s="230"/>
      <c r="AE69" s="230"/>
      <c r="AF69" s="230"/>
      <c r="AG69" s="230"/>
      <c r="AH69" s="232"/>
      <c r="AI69" s="233"/>
      <c r="AJ69" s="193"/>
      <c r="AK69" s="207"/>
      <c r="AL69" s="509"/>
      <c r="AM69" s="206">
        <f t="shared" si="138"/>
        <v>0</v>
      </c>
      <c r="AN69" s="208"/>
      <c r="AO69" s="208"/>
      <c r="AP69" s="208"/>
      <c r="AQ69" s="208"/>
      <c r="AR69" s="208"/>
      <c r="AS69" s="208"/>
      <c r="AT69" s="206">
        <f t="shared" ref="AT69" si="141">AM69*2</f>
        <v>0</v>
      </c>
      <c r="AU69" s="208">
        <f t="shared" ref="AU69" si="142">AM69*C67*2</f>
        <v>0</v>
      </c>
      <c r="AV69" s="511"/>
      <c r="AW69" s="514"/>
      <c r="AX69" s="516"/>
      <c r="AY69" s="500"/>
      <c r="AZ69" s="500"/>
      <c r="BA69" s="500"/>
      <c r="BB69" s="500"/>
      <c r="BC69" s="500"/>
      <c r="BD69" s="500"/>
      <c r="BE69" s="503"/>
      <c r="BF69" s="506"/>
      <c r="BG69" s="178"/>
      <c r="BH69" s="178"/>
      <c r="BI69" s="178"/>
      <c r="BJ69" s="178"/>
      <c r="BK69" s="178"/>
      <c r="BL69" s="178"/>
      <c r="BM69" s="178"/>
      <c r="BN69" s="178"/>
      <c r="BO69" s="178"/>
      <c r="BP69" s="178"/>
      <c r="BQ69" s="178"/>
      <c r="BR69" s="178"/>
      <c r="BS69" s="178"/>
      <c r="BT69" s="178"/>
      <c r="BU69" s="178"/>
      <c r="BV69" s="178"/>
      <c r="BW69" s="178"/>
      <c r="BX69" s="178"/>
      <c r="BY69" s="178"/>
      <c r="BZ69" s="178"/>
      <c r="CA69" s="178"/>
    </row>
    <row r="70" spans="1:79" ht="15.75" thickBot="1" x14ac:dyDescent="0.3">
      <c r="A70" s="176"/>
      <c r="B70" s="277"/>
      <c r="C70" s="434"/>
      <c r="D70" s="182"/>
      <c r="E70" s="63"/>
      <c r="F70" s="63"/>
      <c r="G70" s="63"/>
      <c r="H70" s="63"/>
      <c r="I70" s="63"/>
      <c r="J70" s="63"/>
      <c r="K70" s="63"/>
      <c r="L70" s="63"/>
      <c r="M70" s="353"/>
      <c r="N70" s="353"/>
      <c r="O70" s="353"/>
      <c r="P70" s="35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353"/>
      <c r="AB70" s="63"/>
      <c r="AC70" s="63"/>
      <c r="AD70" s="63"/>
      <c r="AE70" s="63"/>
      <c r="AF70" s="63"/>
      <c r="AG70" s="63"/>
      <c r="AH70" s="63"/>
      <c r="AI70" s="63"/>
      <c r="AJ70" s="194" t="s">
        <v>28</v>
      </c>
      <c r="AK70" s="180">
        <f t="shared" ref="AK70" si="143">AK67+AK68</f>
        <v>18</v>
      </c>
      <c r="AL70" s="510"/>
      <c r="AM70" s="209"/>
      <c r="AN70" s="209"/>
      <c r="AO70" s="209"/>
      <c r="AP70" s="209"/>
      <c r="AQ70" s="180"/>
      <c r="AR70" s="209"/>
      <c r="AS70" s="209"/>
      <c r="AT70" s="209"/>
      <c r="AU70" s="209"/>
      <c r="AV70" s="512"/>
      <c r="AW70" s="515"/>
      <c r="AX70" s="517"/>
      <c r="AY70" s="501"/>
      <c r="AZ70" s="501"/>
      <c r="BA70" s="501"/>
      <c r="BB70" s="501"/>
      <c r="BC70" s="501"/>
      <c r="BD70" s="501"/>
      <c r="BE70" s="504"/>
      <c r="BF70" s="507"/>
      <c r="BG70" s="178"/>
      <c r="BH70" s="178"/>
      <c r="BI70" s="178"/>
      <c r="BJ70" s="178"/>
      <c r="BK70" s="178"/>
      <c r="BL70" s="178"/>
      <c r="BM70" s="178"/>
      <c r="BN70" s="178"/>
      <c r="BO70" s="178"/>
      <c r="BP70" s="178"/>
      <c r="BQ70" s="178"/>
      <c r="BR70" s="178"/>
      <c r="BS70" s="178"/>
      <c r="BT70" s="178"/>
      <c r="BU70" s="178"/>
      <c r="BV70" s="178"/>
      <c r="BW70" s="178"/>
      <c r="BX70" s="178"/>
      <c r="BY70" s="178"/>
      <c r="BZ70" s="178"/>
      <c r="CA70" s="178"/>
    </row>
    <row r="71" spans="1:79" ht="16.5" thickTop="1" thickBot="1" x14ac:dyDescent="0.3">
      <c r="A71" s="315" t="s">
        <v>30</v>
      </c>
      <c r="B71" s="324">
        <v>60000</v>
      </c>
      <c r="C71" s="432">
        <f t="shared" ref="C71" si="144">B71/225</f>
        <v>266.66666666666669</v>
      </c>
      <c r="D71" s="181" t="s">
        <v>25</v>
      </c>
      <c r="E71" s="60">
        <v>7.5</v>
      </c>
      <c r="F71" s="60">
        <v>7.5</v>
      </c>
      <c r="G71" s="60">
        <v>7.5</v>
      </c>
      <c r="H71" s="60">
        <v>7.5</v>
      </c>
      <c r="I71" s="60">
        <v>7.5</v>
      </c>
      <c r="J71" s="60">
        <v>7.5</v>
      </c>
      <c r="K71" s="60" t="s">
        <v>61</v>
      </c>
      <c r="L71" s="60">
        <v>7.5</v>
      </c>
      <c r="M71" s="354" t="s">
        <v>72</v>
      </c>
      <c r="N71" s="354" t="s">
        <v>72</v>
      </c>
      <c r="O71" s="354" t="s">
        <v>72</v>
      </c>
      <c r="P71" s="354" t="s">
        <v>72</v>
      </c>
      <c r="Q71" s="60">
        <v>7.5</v>
      </c>
      <c r="R71" s="60" t="s">
        <v>61</v>
      </c>
      <c r="S71" s="60">
        <v>7.5</v>
      </c>
      <c r="T71" s="60">
        <v>7.5</v>
      </c>
      <c r="U71" s="60">
        <v>7.5</v>
      </c>
      <c r="V71" s="60">
        <v>7.5</v>
      </c>
      <c r="W71" s="60">
        <v>7.5</v>
      </c>
      <c r="X71" s="60">
        <v>7.5</v>
      </c>
      <c r="Y71" s="60" t="s">
        <v>61</v>
      </c>
      <c r="Z71" s="60">
        <v>7.5</v>
      </c>
      <c r="AA71" s="354" t="s">
        <v>72</v>
      </c>
      <c r="AB71" s="60">
        <v>7.5</v>
      </c>
      <c r="AC71" s="60">
        <v>7.5</v>
      </c>
      <c r="AD71" s="60">
        <v>7.5</v>
      </c>
      <c r="AE71" s="60">
        <v>7.5</v>
      </c>
      <c r="AF71" s="60">
        <v>7.5</v>
      </c>
      <c r="AG71" s="60">
        <v>7.5</v>
      </c>
      <c r="AH71" s="60">
        <v>7.5</v>
      </c>
      <c r="AI71" s="60"/>
      <c r="AJ71" s="179"/>
      <c r="AK71" s="179">
        <f>COUNTIF(E71:AI71,"&gt;0")</f>
        <v>22</v>
      </c>
      <c r="AL71" s="508"/>
      <c r="AM71" s="205">
        <f>SUM(E71:AI71)/7.5</f>
        <v>22</v>
      </c>
      <c r="AN71" s="205">
        <f>COUNTIF(E71:AI71,"B")</f>
        <v>5</v>
      </c>
      <c r="AO71" s="205">
        <f>COUNTIF(E71:AI71,"h")</f>
        <v>3</v>
      </c>
      <c r="AP71" s="205">
        <f>COUNTIF(E71:AI71,"ik")</f>
        <v>0</v>
      </c>
      <c r="AQ71" s="205">
        <f>COUNTIF(E71:AI71,"İZ")</f>
        <v>0</v>
      </c>
      <c r="AR71" s="205">
        <f>COUNTIF(E71:AI71,"R")</f>
        <v>0</v>
      </c>
      <c r="AS71" s="205">
        <f>COUNTIF(E71:AI71,"0")</f>
        <v>0</v>
      </c>
      <c r="AT71" s="205">
        <f>IF((AM71+AN71+AO71+AP71+AQ71)&gt;30,30,(AM71+AN71+AO71+AP71+AQ71))</f>
        <v>30</v>
      </c>
      <c r="AU71" s="205">
        <f>(AT71)*C71*7.5</f>
        <v>60000.000000000007</v>
      </c>
      <c r="AV71" s="511">
        <f t="shared" ref="AV71" si="145">IF(B72="CEMRE",SUM(AU71:AU73),0)</f>
        <v>0</v>
      </c>
      <c r="AW71" s="513">
        <f t="shared" ref="AW71" si="146">IF(B72="SEFİNE",SUM(AU71:AU73),0)</f>
        <v>60000.000000000007</v>
      </c>
      <c r="AX71" s="516">
        <f t="shared" ref="AX71" si="147">IF(B72="TERSAN",SUM(AU71:AU73),0)</f>
        <v>0</v>
      </c>
      <c r="AY71" s="499"/>
      <c r="AZ71" s="499">
        <v>18000</v>
      </c>
      <c r="BA71" s="499">
        <v>1800</v>
      </c>
      <c r="BB71" s="499"/>
      <c r="BC71" s="499"/>
      <c r="BD71" s="499"/>
      <c r="BE71" s="502"/>
      <c r="BF71" s="505">
        <f t="shared" ref="BF71" si="148">(AV71+AW71+AX71)-(AY71+AZ71+BA71)-(BB71+BC71)+BE71-(BD71)</f>
        <v>40200.000000000007</v>
      </c>
      <c r="BG71" s="178"/>
      <c r="BH71" s="178"/>
      <c r="BI71" s="178"/>
      <c r="BJ71" s="178"/>
      <c r="BK71" s="178"/>
      <c r="BL71" s="178"/>
      <c r="BM71" s="178"/>
      <c r="BN71" s="178"/>
      <c r="BO71" s="178"/>
      <c r="BP71" s="178"/>
      <c r="BQ71" s="178"/>
      <c r="BR71" s="178"/>
      <c r="BS71" s="178"/>
      <c r="BT71" s="178"/>
      <c r="BU71" s="178"/>
      <c r="BV71" s="178"/>
      <c r="BW71" s="178"/>
      <c r="BX71" s="178"/>
      <c r="BY71" s="178"/>
      <c r="BZ71" s="178"/>
      <c r="CA71" s="178"/>
    </row>
    <row r="72" spans="1:79" ht="15.75" thickTop="1" x14ac:dyDescent="0.25">
      <c r="A72" s="175"/>
      <c r="B72" s="324" t="s">
        <v>134</v>
      </c>
      <c r="C72" s="433"/>
      <c r="D72" s="211" t="s">
        <v>26</v>
      </c>
      <c r="E72" s="227"/>
      <c r="F72" s="227"/>
      <c r="G72" s="227"/>
      <c r="H72" s="227"/>
      <c r="I72" s="227"/>
      <c r="J72" s="227"/>
      <c r="K72" s="227"/>
      <c r="L72" s="227"/>
      <c r="M72" s="355"/>
      <c r="N72" s="355"/>
      <c r="O72" s="355"/>
      <c r="P72" s="355"/>
      <c r="Q72" s="227"/>
      <c r="R72" s="227"/>
      <c r="S72" s="227"/>
      <c r="T72" s="227"/>
      <c r="U72" s="227"/>
      <c r="V72" s="227"/>
      <c r="W72" s="227"/>
      <c r="X72" s="227"/>
      <c r="Y72" s="227"/>
      <c r="Z72" s="227"/>
      <c r="AA72" s="355"/>
      <c r="AB72" s="227"/>
      <c r="AC72" s="227"/>
      <c r="AD72" s="227"/>
      <c r="AE72" s="227"/>
      <c r="AF72" s="227"/>
      <c r="AG72" s="227"/>
      <c r="AH72" s="228"/>
      <c r="AI72" s="229"/>
      <c r="AJ72" s="192"/>
      <c r="AK72" s="179">
        <f>COUNTIF(E72:AI72,"&gt;7")</f>
        <v>0</v>
      </c>
      <c r="AL72" s="509"/>
      <c r="AM72" s="206">
        <f>SUM(E72:AI72)</f>
        <v>0</v>
      </c>
      <c r="AN72" s="206"/>
      <c r="AO72" s="206"/>
      <c r="AP72" s="206"/>
      <c r="AQ72" s="206"/>
      <c r="AR72" s="206"/>
      <c r="AS72" s="206"/>
      <c r="AT72" s="206">
        <f>AM72*1.5</f>
        <v>0</v>
      </c>
      <c r="AU72" s="206">
        <f>AM72*C71*1.5</f>
        <v>0</v>
      </c>
      <c r="AV72" s="511"/>
      <c r="AW72" s="514"/>
      <c r="AX72" s="516"/>
      <c r="AY72" s="500"/>
      <c r="AZ72" s="500"/>
      <c r="BA72" s="500"/>
      <c r="BB72" s="500"/>
      <c r="BC72" s="500"/>
      <c r="BD72" s="500"/>
      <c r="BE72" s="503"/>
      <c r="BF72" s="506"/>
      <c r="BG72" s="178"/>
      <c r="BH72" s="178"/>
      <c r="BI72" s="178"/>
      <c r="BJ72" s="178"/>
      <c r="BK72" s="178"/>
      <c r="BL72" s="178"/>
      <c r="BM72" s="178"/>
      <c r="BN72" s="178"/>
      <c r="BO72" s="178"/>
      <c r="BP72" s="178"/>
      <c r="BQ72" s="178"/>
      <c r="BR72" s="178"/>
      <c r="BS72" s="178"/>
      <c r="BT72" s="178"/>
      <c r="BU72" s="178"/>
      <c r="BV72" s="178"/>
      <c r="BW72" s="178"/>
      <c r="BX72" s="178"/>
      <c r="BY72" s="178"/>
      <c r="BZ72" s="178"/>
      <c r="CA72" s="178"/>
    </row>
    <row r="73" spans="1:79" x14ac:dyDescent="0.25">
      <c r="A73" s="175"/>
      <c r="B73" s="324"/>
      <c r="C73" s="433"/>
      <c r="D73" s="212" t="s">
        <v>27</v>
      </c>
      <c r="E73" s="230"/>
      <c r="F73" s="230"/>
      <c r="G73" s="230"/>
      <c r="H73" s="230"/>
      <c r="I73" s="230"/>
      <c r="J73" s="230"/>
      <c r="K73" s="230"/>
      <c r="L73" s="230"/>
      <c r="M73" s="352"/>
      <c r="N73" s="352"/>
      <c r="O73" s="352"/>
      <c r="P73" s="352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352"/>
      <c r="AB73" s="230"/>
      <c r="AC73" s="230"/>
      <c r="AD73" s="230"/>
      <c r="AE73" s="230"/>
      <c r="AF73" s="230"/>
      <c r="AG73" s="230"/>
      <c r="AH73" s="232"/>
      <c r="AI73" s="233"/>
      <c r="AJ73" s="193"/>
      <c r="AK73" s="207"/>
      <c r="AL73" s="509"/>
      <c r="AM73" s="206">
        <f>SUM(E73:AI73)</f>
        <v>0</v>
      </c>
      <c r="AN73" s="208"/>
      <c r="AO73" s="208"/>
      <c r="AP73" s="208"/>
      <c r="AQ73" s="208"/>
      <c r="AR73" s="208"/>
      <c r="AS73" s="208"/>
      <c r="AT73" s="206">
        <f>AM73*2</f>
        <v>0</v>
      </c>
      <c r="AU73" s="208">
        <f>AM73*C71*2</f>
        <v>0</v>
      </c>
      <c r="AV73" s="511"/>
      <c r="AW73" s="514"/>
      <c r="AX73" s="516"/>
      <c r="AY73" s="500"/>
      <c r="AZ73" s="500"/>
      <c r="BA73" s="500"/>
      <c r="BB73" s="500"/>
      <c r="BC73" s="500"/>
      <c r="BD73" s="500"/>
      <c r="BE73" s="503"/>
      <c r="BF73" s="506"/>
      <c r="BG73" s="178"/>
      <c r="BH73" s="178"/>
      <c r="BI73" s="178"/>
      <c r="BJ73" s="178"/>
      <c r="BK73" s="178"/>
      <c r="BL73" s="178"/>
      <c r="BM73" s="178"/>
      <c r="BN73" s="178"/>
      <c r="BO73" s="178"/>
      <c r="BP73" s="178"/>
      <c r="BQ73" s="178"/>
      <c r="BR73" s="178"/>
      <c r="BS73" s="178"/>
      <c r="BT73" s="178"/>
      <c r="BU73" s="178"/>
      <c r="BV73" s="178"/>
      <c r="BW73" s="178"/>
      <c r="BX73" s="178"/>
      <c r="BY73" s="178"/>
      <c r="BZ73" s="178"/>
      <c r="CA73" s="178"/>
    </row>
    <row r="74" spans="1:79" ht="15.75" thickBot="1" x14ac:dyDescent="0.3">
      <c r="A74" s="176"/>
      <c r="B74" s="324"/>
      <c r="C74" s="434"/>
      <c r="D74" s="182"/>
      <c r="E74" s="63"/>
      <c r="F74" s="63"/>
      <c r="G74" s="63"/>
      <c r="H74" s="63"/>
      <c r="I74" s="63"/>
      <c r="J74" s="63"/>
      <c r="K74" s="63"/>
      <c r="L74" s="63"/>
      <c r="M74" s="353"/>
      <c r="N74" s="353"/>
      <c r="O74" s="353"/>
      <c r="P74" s="35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353"/>
      <c r="AB74" s="63"/>
      <c r="AC74" s="63"/>
      <c r="AD74" s="63"/>
      <c r="AE74" s="63"/>
      <c r="AF74" s="63"/>
      <c r="AG74" s="63"/>
      <c r="AH74" s="63"/>
      <c r="AI74" s="63"/>
      <c r="AJ74" s="194" t="s">
        <v>28</v>
      </c>
      <c r="AK74" s="180">
        <f>AK71+AK72</f>
        <v>22</v>
      </c>
      <c r="AL74" s="510"/>
      <c r="AM74" s="209"/>
      <c r="AN74" s="209"/>
      <c r="AO74" s="209"/>
      <c r="AP74" s="209"/>
      <c r="AQ74" s="180"/>
      <c r="AR74" s="209"/>
      <c r="AS74" s="209"/>
      <c r="AT74" s="209"/>
      <c r="AU74" s="209"/>
      <c r="AV74" s="512"/>
      <c r="AW74" s="515"/>
      <c r="AX74" s="517"/>
      <c r="AY74" s="501"/>
      <c r="AZ74" s="501"/>
      <c r="BA74" s="501"/>
      <c r="BB74" s="501"/>
      <c r="BC74" s="501"/>
      <c r="BD74" s="501"/>
      <c r="BE74" s="504"/>
      <c r="BF74" s="507"/>
      <c r="BG74" s="178"/>
      <c r="BH74" s="178"/>
      <c r="BI74" s="178"/>
      <c r="BJ74" s="178"/>
      <c r="BK74" s="178"/>
      <c r="BL74" s="178"/>
      <c r="BM74" s="178"/>
      <c r="BN74" s="178"/>
      <c r="BO74" s="178"/>
      <c r="BP74" s="178"/>
      <c r="BQ74" s="178"/>
      <c r="BR74" s="178"/>
      <c r="BS74" s="178"/>
      <c r="BT74" s="178"/>
      <c r="BU74" s="178"/>
      <c r="BV74" s="178"/>
      <c r="BW74" s="178"/>
      <c r="BX74" s="178"/>
      <c r="BY74" s="178"/>
      <c r="BZ74" s="178"/>
      <c r="CA74" s="178"/>
    </row>
    <row r="75" spans="1:79" ht="15.75" thickTop="1" x14ac:dyDescent="0.25">
      <c r="A75" s="342" t="s">
        <v>125</v>
      </c>
      <c r="B75" s="323">
        <v>45000</v>
      </c>
      <c r="C75" s="432">
        <f t="shared" ref="C75" si="149">B75/225</f>
        <v>200</v>
      </c>
      <c r="D75" s="181" t="s">
        <v>25</v>
      </c>
      <c r="E75" s="67">
        <v>7.5</v>
      </c>
      <c r="F75" s="67">
        <v>7.5</v>
      </c>
      <c r="G75" s="67">
        <v>7.5</v>
      </c>
      <c r="H75" s="67">
        <v>7.5</v>
      </c>
      <c r="I75" s="67">
        <v>7.5</v>
      </c>
      <c r="J75" s="67">
        <v>7.5</v>
      </c>
      <c r="K75" s="67" t="s">
        <v>61</v>
      </c>
      <c r="L75" s="67">
        <v>7.5</v>
      </c>
      <c r="M75" s="361" t="s">
        <v>72</v>
      </c>
      <c r="N75" s="361" t="s">
        <v>72</v>
      </c>
      <c r="O75" s="361" t="s">
        <v>72</v>
      </c>
      <c r="P75" s="361" t="s">
        <v>72</v>
      </c>
      <c r="Q75" s="67">
        <v>7.5</v>
      </c>
      <c r="R75" s="67" t="s">
        <v>61</v>
      </c>
      <c r="S75" s="67">
        <v>7.5</v>
      </c>
      <c r="T75" s="67">
        <v>7.5</v>
      </c>
      <c r="U75" s="67">
        <v>7.5</v>
      </c>
      <c r="V75" s="67">
        <v>7.5</v>
      </c>
      <c r="W75" s="95">
        <v>7.5</v>
      </c>
      <c r="X75" s="67">
        <v>7.5</v>
      </c>
      <c r="Y75" s="67" t="s">
        <v>61</v>
      </c>
      <c r="Z75" s="67">
        <v>7.5</v>
      </c>
      <c r="AA75" s="361" t="s">
        <v>72</v>
      </c>
      <c r="AB75" s="67">
        <v>7.5</v>
      </c>
      <c r="AC75" s="67">
        <v>7.5</v>
      </c>
      <c r="AD75" s="67">
        <v>7.5</v>
      </c>
      <c r="AE75" s="67">
        <v>7.5</v>
      </c>
      <c r="AF75" s="67" t="s">
        <v>61</v>
      </c>
      <c r="AG75" s="285">
        <v>7.5</v>
      </c>
      <c r="AH75" s="67">
        <v>7.5</v>
      </c>
      <c r="AI75" s="67"/>
      <c r="AJ75" s="183"/>
      <c r="AK75" s="190"/>
      <c r="AL75" s="318"/>
      <c r="AM75" s="205">
        <f>SUM(E75:AI75)/7.5</f>
        <v>21</v>
      </c>
      <c r="AN75" s="205">
        <f>COUNTIF(E75:AI75,"B")</f>
        <v>5</v>
      </c>
      <c r="AO75" s="205">
        <f>COUNTIF(E75:AI75,"h")</f>
        <v>4</v>
      </c>
      <c r="AP75" s="205">
        <f>COUNTIF(E75:AI75,"ik")</f>
        <v>0</v>
      </c>
      <c r="AQ75" s="205">
        <f>COUNTIF(E75:AI75,"İZ")</f>
        <v>0</v>
      </c>
      <c r="AR75" s="205">
        <f>COUNTIF(E75:AI75,"R")</f>
        <v>0</v>
      </c>
      <c r="AS75" s="205">
        <f>COUNTIF(E75:AI75,"0")</f>
        <v>0</v>
      </c>
      <c r="AT75" s="205">
        <f>IF((AM75+AN75+AO75+AP75+AQ75)&gt;30,30,(AM75+AN75+AO75+AP75+AQ75))</f>
        <v>30</v>
      </c>
      <c r="AU75" s="205">
        <f>(AT75)*C75*7.5</f>
        <v>45000</v>
      </c>
      <c r="AV75" s="511">
        <f t="shared" ref="AV75" si="150">IF(B76="CEMRE",SUM(AU75:AU77),0)</f>
        <v>0</v>
      </c>
      <c r="AW75" s="513">
        <f t="shared" ref="AW75" si="151">IF(B76="SEFİNE",SUM(AU75:AU77),0)</f>
        <v>45000</v>
      </c>
      <c r="AX75" s="516">
        <f t="shared" ref="AX75" si="152">IF(B76="TERSAN",SUM(AU75:AU77),0)</f>
        <v>0</v>
      </c>
      <c r="AY75" s="499"/>
      <c r="AZ75" s="499">
        <v>16035.34</v>
      </c>
      <c r="BA75" s="499"/>
      <c r="BB75" s="499"/>
      <c r="BC75" s="499"/>
      <c r="BD75" s="499"/>
      <c r="BE75" s="502"/>
      <c r="BF75" s="505">
        <f t="shared" ref="BF75" si="153">(AV75+AW75+AX75)-(AY75+AZ75+BA75)-(BB75+BC75)+BE75-(BD75)</f>
        <v>28964.66</v>
      </c>
      <c r="BG75" s="178"/>
      <c r="BH75" s="178"/>
      <c r="BI75" s="178"/>
      <c r="BJ75" s="178"/>
      <c r="BK75" s="178"/>
      <c r="BL75" s="178"/>
      <c r="BM75" s="178"/>
      <c r="BN75" s="178"/>
      <c r="BO75" s="178"/>
      <c r="BP75" s="178"/>
      <c r="BQ75" s="178"/>
      <c r="BR75" s="178"/>
      <c r="BS75" s="178"/>
      <c r="BT75" s="178"/>
      <c r="BU75" s="178"/>
      <c r="BV75" s="178"/>
      <c r="BW75" s="178"/>
      <c r="BX75" s="178"/>
      <c r="BY75" s="178"/>
      <c r="BZ75" s="178"/>
      <c r="CA75" s="178"/>
    </row>
    <row r="76" spans="1:79" x14ac:dyDescent="0.25">
      <c r="A76" s="265"/>
      <c r="B76" s="324" t="s">
        <v>134</v>
      </c>
      <c r="C76" s="433"/>
      <c r="D76" s="211" t="s">
        <v>26</v>
      </c>
      <c r="E76" s="227"/>
      <c r="F76" s="227"/>
      <c r="G76" s="227"/>
      <c r="H76" s="227"/>
      <c r="I76" s="227"/>
      <c r="J76" s="227"/>
      <c r="K76" s="227"/>
      <c r="L76" s="227"/>
      <c r="M76" s="355"/>
      <c r="N76" s="355"/>
      <c r="O76" s="355"/>
      <c r="P76" s="355"/>
      <c r="Q76" s="227"/>
      <c r="R76" s="227"/>
      <c r="S76" s="227"/>
      <c r="T76" s="227"/>
      <c r="U76" s="227"/>
      <c r="V76" s="227"/>
      <c r="W76" s="227"/>
      <c r="X76" s="227"/>
      <c r="Y76" s="227"/>
      <c r="Z76" s="227"/>
      <c r="AA76" s="355"/>
      <c r="AB76" s="227"/>
      <c r="AC76" s="227"/>
      <c r="AD76" s="227"/>
      <c r="AE76" s="227"/>
      <c r="AF76" s="227"/>
      <c r="AG76" s="227"/>
      <c r="AH76" s="227"/>
      <c r="AI76" s="227"/>
      <c r="AJ76" s="192"/>
      <c r="AK76" s="210">
        <f>COUNTIF(E76:AI76,"&gt;7")</f>
        <v>0</v>
      </c>
      <c r="AL76" s="318"/>
      <c r="AM76" s="206">
        <f>SUM(E76:AI76)</f>
        <v>0</v>
      </c>
      <c r="AN76" s="206"/>
      <c r="AO76" s="206"/>
      <c r="AP76" s="206"/>
      <c r="AQ76" s="206"/>
      <c r="AR76" s="206"/>
      <c r="AS76" s="206"/>
      <c r="AT76" s="206">
        <f>AM76*1.5</f>
        <v>0</v>
      </c>
      <c r="AU76" s="206">
        <f>AM76*C75*1.5</f>
        <v>0</v>
      </c>
      <c r="AV76" s="511"/>
      <c r="AW76" s="514"/>
      <c r="AX76" s="516"/>
      <c r="AY76" s="500"/>
      <c r="AZ76" s="500"/>
      <c r="BA76" s="500"/>
      <c r="BB76" s="500"/>
      <c r="BC76" s="500"/>
      <c r="BD76" s="500"/>
      <c r="BE76" s="503"/>
      <c r="BF76" s="506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78"/>
      <c r="BU76" s="178"/>
      <c r="BV76" s="178"/>
      <c r="BW76" s="178"/>
      <c r="BX76" s="178"/>
      <c r="BY76" s="178"/>
      <c r="BZ76" s="178"/>
      <c r="CA76" s="178"/>
    </row>
    <row r="77" spans="1:79" x14ac:dyDescent="0.25">
      <c r="A77" s="265"/>
      <c r="B77" s="324"/>
      <c r="C77" s="433"/>
      <c r="D77" s="212" t="s">
        <v>27</v>
      </c>
      <c r="E77" s="230"/>
      <c r="F77" s="230"/>
      <c r="G77" s="230"/>
      <c r="H77" s="230"/>
      <c r="I77" s="230"/>
      <c r="J77" s="230"/>
      <c r="K77" s="230"/>
      <c r="L77" s="230"/>
      <c r="M77" s="352"/>
      <c r="N77" s="352"/>
      <c r="O77" s="352"/>
      <c r="P77" s="352"/>
      <c r="Q77" s="230"/>
      <c r="R77" s="230"/>
      <c r="S77" s="230"/>
      <c r="T77" s="230"/>
      <c r="U77" s="230"/>
      <c r="V77" s="230"/>
      <c r="W77" s="230"/>
      <c r="X77" s="230"/>
      <c r="Y77" s="230"/>
      <c r="Z77" s="230"/>
      <c r="AA77" s="352"/>
      <c r="AB77" s="230"/>
      <c r="AC77" s="230"/>
      <c r="AD77" s="230"/>
      <c r="AE77" s="230"/>
      <c r="AF77" s="230"/>
      <c r="AG77" s="230"/>
      <c r="AH77" s="230"/>
      <c r="AI77" s="230"/>
      <c r="AJ77" s="193"/>
      <c r="AK77" s="207"/>
      <c r="AL77" s="318"/>
      <c r="AM77" s="206">
        <f>SUM(E77:AI77)</f>
        <v>0</v>
      </c>
      <c r="AN77" s="208"/>
      <c r="AO77" s="208"/>
      <c r="AP77" s="208"/>
      <c r="AQ77" s="208"/>
      <c r="AR77" s="208"/>
      <c r="AS77" s="208"/>
      <c r="AT77" s="206">
        <f>AM77*2</f>
        <v>0</v>
      </c>
      <c r="AU77" s="208">
        <f>AM77*C75*2</f>
        <v>0</v>
      </c>
      <c r="AV77" s="511"/>
      <c r="AW77" s="514"/>
      <c r="AX77" s="516"/>
      <c r="AY77" s="500"/>
      <c r="AZ77" s="500"/>
      <c r="BA77" s="500"/>
      <c r="BB77" s="500"/>
      <c r="BC77" s="500"/>
      <c r="BD77" s="500"/>
      <c r="BE77" s="503"/>
      <c r="BF77" s="506"/>
      <c r="BG77" s="178"/>
      <c r="BH77" s="178"/>
      <c r="BI77" s="178"/>
      <c r="BJ77" s="178"/>
      <c r="BK77" s="178"/>
      <c r="BL77" s="178"/>
      <c r="BM77" s="178"/>
      <c r="BN77" s="178"/>
      <c r="BO77" s="178"/>
      <c r="BP77" s="178"/>
      <c r="BQ77" s="178"/>
      <c r="BR77" s="178"/>
      <c r="BS77" s="178"/>
      <c r="BT77" s="178"/>
      <c r="BU77" s="178"/>
      <c r="BV77" s="178"/>
      <c r="BW77" s="178"/>
      <c r="BX77" s="178"/>
      <c r="BY77" s="178"/>
      <c r="BZ77" s="178"/>
      <c r="CA77" s="178"/>
    </row>
    <row r="78" spans="1:79" ht="15.75" thickBot="1" x14ac:dyDescent="0.3">
      <c r="A78" s="266"/>
      <c r="B78" s="327"/>
      <c r="C78" s="434"/>
      <c r="D78" s="182"/>
      <c r="E78" s="63"/>
      <c r="F78" s="63"/>
      <c r="G78" s="63"/>
      <c r="H78" s="63"/>
      <c r="I78" s="63"/>
      <c r="J78" s="63"/>
      <c r="K78" s="63"/>
      <c r="L78" s="63"/>
      <c r="M78" s="353"/>
      <c r="N78" s="353"/>
      <c r="O78" s="353"/>
      <c r="P78" s="35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353"/>
      <c r="AB78" s="63"/>
      <c r="AC78" s="63"/>
      <c r="AD78" s="63"/>
      <c r="AE78" s="63"/>
      <c r="AF78" s="63"/>
      <c r="AG78" s="63"/>
      <c r="AH78" s="63"/>
      <c r="AI78" s="63"/>
      <c r="AJ78" s="194" t="s">
        <v>28</v>
      </c>
      <c r="AK78" s="180">
        <f>AK75+AK76</f>
        <v>0</v>
      </c>
      <c r="AL78" s="218"/>
      <c r="AM78" s="209"/>
      <c r="AN78" s="209"/>
      <c r="AO78" s="209"/>
      <c r="AP78" s="209"/>
      <c r="AQ78" s="180"/>
      <c r="AR78" s="209"/>
      <c r="AS78" s="209"/>
      <c r="AT78" s="209"/>
      <c r="AU78" s="209"/>
      <c r="AV78" s="512"/>
      <c r="AW78" s="515"/>
      <c r="AX78" s="517"/>
      <c r="AY78" s="501"/>
      <c r="AZ78" s="501"/>
      <c r="BA78" s="501"/>
      <c r="BB78" s="501"/>
      <c r="BC78" s="501"/>
      <c r="BD78" s="501"/>
      <c r="BE78" s="504"/>
      <c r="BF78" s="507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78"/>
      <c r="BU78" s="178"/>
      <c r="BV78" s="178"/>
      <c r="BW78" s="178"/>
      <c r="BX78" s="178"/>
      <c r="BY78" s="178"/>
      <c r="BZ78" s="178"/>
      <c r="CA78" s="178"/>
    </row>
    <row r="79" spans="1:79" ht="16.5" thickTop="1" thickBot="1" x14ac:dyDescent="0.3">
      <c r="A79" s="315" t="s">
        <v>81</v>
      </c>
      <c r="B79" s="324">
        <v>26400</v>
      </c>
      <c r="C79" s="432">
        <f t="shared" ref="C79" si="154">B79/225</f>
        <v>117.33333333333333</v>
      </c>
      <c r="D79" s="185" t="s">
        <v>25</v>
      </c>
      <c r="E79" s="137">
        <v>0</v>
      </c>
      <c r="F79" s="137">
        <v>7.5</v>
      </c>
      <c r="G79" s="137">
        <v>7.5</v>
      </c>
      <c r="H79" s="137">
        <v>7.5</v>
      </c>
      <c r="I79" s="137">
        <v>7.5</v>
      </c>
      <c r="J79" s="137">
        <v>7.5</v>
      </c>
      <c r="K79" s="137">
        <v>0</v>
      </c>
      <c r="L79" s="137">
        <v>0</v>
      </c>
      <c r="M79" s="362" t="s">
        <v>72</v>
      </c>
      <c r="N79" s="362" t="s">
        <v>72</v>
      </c>
      <c r="O79" s="362" t="s">
        <v>72</v>
      </c>
      <c r="P79" s="362" t="s">
        <v>72</v>
      </c>
      <c r="Q79" s="137">
        <v>0</v>
      </c>
      <c r="R79" s="137">
        <v>0</v>
      </c>
      <c r="S79" s="137">
        <v>0</v>
      </c>
      <c r="T79" s="137">
        <v>0</v>
      </c>
      <c r="U79" s="137">
        <v>7.5</v>
      </c>
      <c r="V79" s="137">
        <v>7.5</v>
      </c>
      <c r="W79" s="137">
        <v>7.5</v>
      </c>
      <c r="X79" s="137">
        <v>7.5</v>
      </c>
      <c r="Y79" s="137">
        <v>0</v>
      </c>
      <c r="Z79" s="137">
        <v>0</v>
      </c>
      <c r="AA79" s="362" t="s">
        <v>72</v>
      </c>
      <c r="AB79" s="137">
        <v>7.5</v>
      </c>
      <c r="AC79" s="137">
        <v>0</v>
      </c>
      <c r="AD79" s="137">
        <v>0</v>
      </c>
      <c r="AE79" s="137">
        <v>0</v>
      </c>
      <c r="AF79" s="252">
        <v>0</v>
      </c>
      <c r="AG79" s="252">
        <v>0</v>
      </c>
      <c r="AH79" s="137">
        <v>0</v>
      </c>
      <c r="AI79" s="137"/>
      <c r="AJ79" s="179"/>
      <c r="AK79" s="179">
        <f>COUNTIF(E79:AI79,"&gt;0")</f>
        <v>10</v>
      </c>
      <c r="AL79" s="318"/>
      <c r="AM79" s="205">
        <f>SUM(E79:AI79)/7.5</f>
        <v>10</v>
      </c>
      <c r="AN79" s="205">
        <f>COUNTIF(E79:AI79,"B")</f>
        <v>5</v>
      </c>
      <c r="AO79" s="205">
        <f>COUNTIF(E79:AI79,"h")</f>
        <v>0</v>
      </c>
      <c r="AP79" s="205">
        <f>COUNTIF(E79:AI79,"ik")</f>
        <v>0</v>
      </c>
      <c r="AQ79" s="205">
        <f>COUNTIF(E79:AI79,"İZ")</f>
        <v>0</v>
      </c>
      <c r="AR79" s="205">
        <f>COUNTIF(E79:AI79,"R")</f>
        <v>0</v>
      </c>
      <c r="AS79" s="205">
        <f>COUNTIF(E79:AI79,"0")</f>
        <v>15</v>
      </c>
      <c r="AT79" s="205">
        <f>IF((AM79+AN79+AO79+AP79+AQ79)&gt;30,30,(AM79+AN79+AO79+AP79+AQ79))</f>
        <v>15</v>
      </c>
      <c r="AU79" s="205">
        <f>(AT79)*C79*7.5</f>
        <v>13200</v>
      </c>
      <c r="AV79" s="511">
        <f t="shared" ref="AV79" si="155">IF(B80="CEMRE",SUM(AU79:AU81),0)</f>
        <v>0</v>
      </c>
      <c r="AW79" s="513">
        <f t="shared" ref="AW79" si="156">IF(B80="SEFİNE",SUM(AU79:AU81),0)</f>
        <v>13200</v>
      </c>
      <c r="AX79" s="516">
        <f t="shared" ref="AX79" si="157">IF(B80="TERSAN",SUM(AU79:AU81),0)</f>
        <v>0</v>
      </c>
      <c r="AY79" s="499"/>
      <c r="AZ79" s="499">
        <v>10484.64</v>
      </c>
      <c r="BA79" s="499"/>
      <c r="BB79" s="499"/>
      <c r="BC79" s="499"/>
      <c r="BD79" s="499"/>
      <c r="BE79" s="317"/>
      <c r="BF79" s="505">
        <f t="shared" ref="BF79" si="158">(AV79+AW79+AX79)-(AY79+AZ79+BA79)-(BB79+BC79)+BE79-(BD79)</f>
        <v>2715.3600000000006</v>
      </c>
      <c r="BG79" s="178"/>
      <c r="BH79" s="178"/>
      <c r="BI79" s="178"/>
      <c r="BJ79" s="178"/>
      <c r="BK79" s="178"/>
      <c r="BL79" s="178"/>
      <c r="BM79" s="178"/>
      <c r="BN79" s="178"/>
      <c r="BO79" s="178"/>
      <c r="BP79" s="178"/>
      <c r="BQ79" s="178"/>
      <c r="BR79" s="178"/>
      <c r="BS79" s="178"/>
      <c r="BT79" s="178"/>
      <c r="BU79" s="178"/>
      <c r="BV79" s="178"/>
      <c r="BW79" s="178"/>
      <c r="BX79" s="178"/>
      <c r="BY79" s="178"/>
      <c r="BZ79" s="178"/>
      <c r="CA79" s="178"/>
    </row>
    <row r="80" spans="1:79" ht="15.75" thickTop="1" x14ac:dyDescent="0.25">
      <c r="A80" s="175"/>
      <c r="B80" s="324" t="s">
        <v>134</v>
      </c>
      <c r="C80" s="433"/>
      <c r="D80" s="186" t="s">
        <v>26</v>
      </c>
      <c r="E80" s="227"/>
      <c r="F80" s="227"/>
      <c r="G80" s="227"/>
      <c r="H80" s="227"/>
      <c r="I80" s="227"/>
      <c r="J80" s="227"/>
      <c r="K80" s="227"/>
      <c r="L80" s="227"/>
      <c r="M80" s="355"/>
      <c r="N80" s="355"/>
      <c r="O80" s="355"/>
      <c r="P80" s="355"/>
      <c r="Q80" s="227"/>
      <c r="R80" s="227"/>
      <c r="S80" s="227"/>
      <c r="T80" s="227"/>
      <c r="U80" s="227"/>
      <c r="V80" s="227"/>
      <c r="W80" s="227"/>
      <c r="X80" s="227"/>
      <c r="Y80" s="227"/>
      <c r="Z80" s="227"/>
      <c r="AA80" s="355"/>
      <c r="AB80" s="227"/>
      <c r="AC80" s="227"/>
      <c r="AD80" s="227"/>
      <c r="AE80" s="227"/>
      <c r="AF80" s="227"/>
      <c r="AG80" s="227"/>
      <c r="AH80" s="227"/>
      <c r="AI80" s="227"/>
      <c r="AJ80" s="192"/>
      <c r="AK80" s="179">
        <f>COUNTIF(E80:AI80,"&gt;7")</f>
        <v>0</v>
      </c>
      <c r="AL80" s="318"/>
      <c r="AM80" s="206">
        <f>SUM(E80:AI80)</f>
        <v>0</v>
      </c>
      <c r="AN80" s="206"/>
      <c r="AO80" s="206"/>
      <c r="AP80" s="206"/>
      <c r="AQ80" s="206"/>
      <c r="AR80" s="206"/>
      <c r="AS80" s="206"/>
      <c r="AT80" s="206">
        <f>AM80*1.5</f>
        <v>0</v>
      </c>
      <c r="AU80" s="206">
        <f>AM80*C79*1.5</f>
        <v>0</v>
      </c>
      <c r="AV80" s="511"/>
      <c r="AW80" s="514"/>
      <c r="AX80" s="516"/>
      <c r="AY80" s="500"/>
      <c r="AZ80" s="500"/>
      <c r="BA80" s="500"/>
      <c r="BB80" s="500"/>
      <c r="BC80" s="500"/>
      <c r="BD80" s="500"/>
      <c r="BE80" s="317"/>
      <c r="BF80" s="506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178"/>
      <c r="BS80" s="178"/>
      <c r="BT80" s="178"/>
      <c r="BU80" s="178"/>
      <c r="BV80" s="178"/>
      <c r="BW80" s="178"/>
      <c r="BX80" s="178"/>
      <c r="BY80" s="178"/>
      <c r="BZ80" s="178"/>
      <c r="CA80" s="178"/>
    </row>
    <row r="81" spans="1:79" x14ac:dyDescent="0.25">
      <c r="A81" s="175"/>
      <c r="B81" s="324"/>
      <c r="C81" s="433"/>
      <c r="D81" s="187" t="s">
        <v>27</v>
      </c>
      <c r="E81" s="230"/>
      <c r="F81" s="230"/>
      <c r="G81" s="230"/>
      <c r="H81" s="230"/>
      <c r="I81" s="230"/>
      <c r="J81" s="230"/>
      <c r="K81" s="230"/>
      <c r="L81" s="230"/>
      <c r="M81" s="352"/>
      <c r="N81" s="352"/>
      <c r="O81" s="352"/>
      <c r="P81" s="352"/>
      <c r="Q81" s="230"/>
      <c r="R81" s="230"/>
      <c r="S81" s="230"/>
      <c r="T81" s="230"/>
      <c r="U81" s="230"/>
      <c r="V81" s="230"/>
      <c r="W81" s="231"/>
      <c r="X81" s="230"/>
      <c r="Y81" s="230"/>
      <c r="Z81" s="230"/>
      <c r="AA81" s="352"/>
      <c r="AB81" s="230"/>
      <c r="AC81" s="230"/>
      <c r="AD81" s="230"/>
      <c r="AE81" s="230"/>
      <c r="AF81" s="230"/>
      <c r="AG81" s="230"/>
      <c r="AH81" s="230"/>
      <c r="AI81" s="230"/>
      <c r="AJ81" s="193"/>
      <c r="AK81" s="207"/>
      <c r="AL81" s="318"/>
      <c r="AM81" s="206">
        <f>SUM(E81:AI81)</f>
        <v>0</v>
      </c>
      <c r="AN81" s="208"/>
      <c r="AO81" s="208"/>
      <c r="AP81" s="208"/>
      <c r="AQ81" s="208"/>
      <c r="AR81" s="208"/>
      <c r="AS81" s="208"/>
      <c r="AT81" s="206">
        <f>AM81*2</f>
        <v>0</v>
      </c>
      <c r="AU81" s="208">
        <f>AM81*C79*2</f>
        <v>0</v>
      </c>
      <c r="AV81" s="511"/>
      <c r="AW81" s="514"/>
      <c r="AX81" s="516"/>
      <c r="AY81" s="500"/>
      <c r="AZ81" s="500"/>
      <c r="BA81" s="500"/>
      <c r="BB81" s="500"/>
      <c r="BC81" s="500"/>
      <c r="BD81" s="500"/>
      <c r="BE81" s="317"/>
      <c r="BF81" s="506"/>
      <c r="BG81" s="178"/>
      <c r="BH81" s="178"/>
      <c r="BI81" s="178"/>
      <c r="BJ81" s="178"/>
      <c r="BK81" s="178"/>
      <c r="BL81" s="178"/>
      <c r="BM81" s="178"/>
      <c r="BN81" s="178"/>
      <c r="BO81" s="178"/>
      <c r="BP81" s="178"/>
      <c r="BQ81" s="178"/>
      <c r="BR81" s="178"/>
      <c r="BS81" s="178"/>
      <c r="BT81" s="178"/>
      <c r="BU81" s="178"/>
      <c r="BV81" s="178"/>
      <c r="BW81" s="178"/>
      <c r="BX81" s="178"/>
      <c r="BY81" s="178"/>
      <c r="BZ81" s="178"/>
      <c r="CA81" s="178"/>
    </row>
    <row r="82" spans="1:79" ht="15.75" thickBot="1" x14ac:dyDescent="0.3">
      <c r="A82" s="176"/>
      <c r="B82" s="327"/>
      <c r="C82" s="434"/>
      <c r="D82" s="188"/>
      <c r="E82" s="253"/>
      <c r="F82" s="253"/>
      <c r="G82" s="253"/>
      <c r="H82" s="253"/>
      <c r="I82" s="253"/>
      <c r="J82" s="253"/>
      <c r="K82" s="253"/>
      <c r="L82" s="253"/>
      <c r="M82" s="363"/>
      <c r="N82" s="363"/>
      <c r="O82" s="363"/>
      <c r="P82" s="363"/>
      <c r="Q82" s="253"/>
      <c r="R82" s="253"/>
      <c r="S82" s="253"/>
      <c r="T82" s="253"/>
      <c r="U82" s="253"/>
      <c r="V82" s="253"/>
      <c r="W82" s="253"/>
      <c r="X82" s="253"/>
      <c r="Y82" s="253"/>
      <c r="Z82" s="253"/>
      <c r="AA82" s="363"/>
      <c r="AB82" s="253"/>
      <c r="AC82" s="253"/>
      <c r="AD82" s="253"/>
      <c r="AE82" s="253"/>
      <c r="AF82" s="253"/>
      <c r="AG82" s="253"/>
      <c r="AH82" s="253"/>
      <c r="AI82" s="253"/>
      <c r="AJ82" s="194" t="s">
        <v>28</v>
      </c>
      <c r="AK82" s="180">
        <f>AK79+AK80</f>
        <v>10</v>
      </c>
      <c r="AL82" s="318"/>
      <c r="AM82" s="209"/>
      <c r="AN82" s="209"/>
      <c r="AO82" s="209"/>
      <c r="AP82" s="209"/>
      <c r="AQ82" s="180"/>
      <c r="AR82" s="209"/>
      <c r="AS82" s="209"/>
      <c r="AT82" s="209"/>
      <c r="AU82" s="209"/>
      <c r="AV82" s="512"/>
      <c r="AW82" s="515"/>
      <c r="AX82" s="517"/>
      <c r="AY82" s="501"/>
      <c r="AZ82" s="501"/>
      <c r="BA82" s="501"/>
      <c r="BB82" s="501"/>
      <c r="BC82" s="501"/>
      <c r="BD82" s="501"/>
      <c r="BE82" s="317"/>
      <c r="BF82" s="507"/>
      <c r="BG82" s="178"/>
      <c r="BH82" s="178"/>
      <c r="BI82" s="178"/>
      <c r="BJ82" s="178"/>
      <c r="BK82" s="178"/>
      <c r="BL82" s="178"/>
      <c r="BM82" s="178"/>
      <c r="BN82" s="178"/>
      <c r="BO82" s="178"/>
      <c r="BP82" s="178"/>
      <c r="BQ82" s="178"/>
      <c r="BR82" s="178"/>
      <c r="BS82" s="178"/>
      <c r="BT82" s="178"/>
      <c r="BU82" s="178"/>
      <c r="BV82" s="178"/>
      <c r="BW82" s="178"/>
      <c r="BX82" s="178"/>
      <c r="BY82" s="178"/>
      <c r="BZ82" s="178"/>
      <c r="CA82" s="178"/>
    </row>
    <row r="83" spans="1:79" ht="16.5" thickTop="1" thickBot="1" x14ac:dyDescent="0.3">
      <c r="A83" s="315" t="s">
        <v>75</v>
      </c>
      <c r="B83" s="324">
        <v>32000</v>
      </c>
      <c r="C83" s="432">
        <f t="shared" ref="C83" si="159">B83/225</f>
        <v>142.22222222222223</v>
      </c>
      <c r="D83" s="181" t="s">
        <v>25</v>
      </c>
      <c r="E83" s="60">
        <v>7.5</v>
      </c>
      <c r="F83" s="60">
        <v>7.5</v>
      </c>
      <c r="G83" s="60">
        <v>7.5</v>
      </c>
      <c r="H83" s="60">
        <v>7.5</v>
      </c>
      <c r="I83" s="60">
        <v>7.5</v>
      </c>
      <c r="J83" s="60">
        <v>3.75</v>
      </c>
      <c r="K83" s="60" t="s">
        <v>61</v>
      </c>
      <c r="L83" s="60">
        <v>0</v>
      </c>
      <c r="M83" s="354" t="s">
        <v>72</v>
      </c>
      <c r="N83" s="354" t="s">
        <v>72</v>
      </c>
      <c r="O83" s="354" t="s">
        <v>72</v>
      </c>
      <c r="P83" s="354" t="s">
        <v>72</v>
      </c>
      <c r="Q83" s="60">
        <v>0</v>
      </c>
      <c r="R83" s="22" t="s">
        <v>61</v>
      </c>
      <c r="S83" s="60">
        <v>0</v>
      </c>
      <c r="T83" s="60">
        <v>0</v>
      </c>
      <c r="U83" s="60">
        <v>0</v>
      </c>
      <c r="V83" s="60">
        <v>0</v>
      </c>
      <c r="W83" s="60">
        <v>0</v>
      </c>
      <c r="X83" s="60">
        <v>0</v>
      </c>
      <c r="Y83" s="60">
        <v>0</v>
      </c>
      <c r="Z83" s="60">
        <v>7.5</v>
      </c>
      <c r="AA83" s="354" t="s">
        <v>72</v>
      </c>
      <c r="AB83" s="60">
        <v>7.5</v>
      </c>
      <c r="AC83" s="60">
        <v>7.5</v>
      </c>
      <c r="AD83" s="60">
        <v>7.5</v>
      </c>
      <c r="AE83" s="60">
        <v>7.5</v>
      </c>
      <c r="AF83" s="67" t="s">
        <v>61</v>
      </c>
      <c r="AG83" s="67">
        <v>7.5</v>
      </c>
      <c r="AH83" s="60">
        <v>7.5</v>
      </c>
      <c r="AI83" s="60"/>
      <c r="AJ83" s="179"/>
      <c r="AK83" s="179">
        <f>COUNTIF(E83:AI83,"&gt;0")</f>
        <v>13</v>
      </c>
      <c r="AL83" s="318"/>
      <c r="AM83" s="205">
        <f>SUM(E83:AI83)/7.5</f>
        <v>12.5</v>
      </c>
      <c r="AN83" s="205">
        <f>COUNTIF(E83:AI83,"B")</f>
        <v>5</v>
      </c>
      <c r="AO83" s="205">
        <f>COUNTIF(E83:AI83,"h")</f>
        <v>3</v>
      </c>
      <c r="AP83" s="205">
        <f>COUNTIF(E83:AI83,"ik")</f>
        <v>0</v>
      </c>
      <c r="AQ83" s="205">
        <f>COUNTIF(E83:AI83,"İZ")</f>
        <v>0</v>
      </c>
      <c r="AR83" s="205">
        <f>COUNTIF(E83:AI83,"R")</f>
        <v>0</v>
      </c>
      <c r="AS83" s="205">
        <f>COUNTIF(E83:AI83,"0")</f>
        <v>9</v>
      </c>
      <c r="AT83" s="205">
        <f>IF((AM83+AN83+AO83+AP83+AQ83)&gt;30,30,(AM83+AN83+AO83+AP83+AQ83))</f>
        <v>20.5</v>
      </c>
      <c r="AU83" s="205">
        <f>(AT83)*C83*7.5</f>
        <v>21866.666666666668</v>
      </c>
      <c r="AV83" s="511">
        <f t="shared" ref="AV83" si="160">IF(B84="CEMRE",SUM(AU83:AU85),0)</f>
        <v>0</v>
      </c>
      <c r="AW83" s="513">
        <f t="shared" ref="AW83" si="161">IF(B84="SEFİNE",SUM(AU83:AU85),0)</f>
        <v>25600</v>
      </c>
      <c r="AX83" s="516">
        <f t="shared" ref="AX83" si="162">IF(B84="TERSAN",SUM(AU83:AU85),0)</f>
        <v>0</v>
      </c>
      <c r="AY83" s="499"/>
      <c r="AZ83" s="499">
        <v>17400</v>
      </c>
      <c r="BA83" s="499"/>
      <c r="BB83" s="499"/>
      <c r="BC83" s="499"/>
      <c r="BD83" s="499"/>
      <c r="BE83" s="317"/>
      <c r="BF83" s="505">
        <f t="shared" ref="BF83" si="163">(AV83+AW83+AX83)-(AY83+AZ83+BA83)-(BB83+BC83)+BE83-(BD83)</f>
        <v>8200</v>
      </c>
      <c r="BG83" s="178"/>
      <c r="BH83" s="178"/>
      <c r="BI83" s="178"/>
      <c r="BJ83" s="178"/>
      <c r="BK83" s="178"/>
      <c r="BL83" s="178"/>
      <c r="BM83" s="178"/>
      <c r="BN83" s="178"/>
      <c r="BO83" s="178"/>
      <c r="BP83" s="178"/>
      <c r="BQ83" s="178"/>
      <c r="BR83" s="178"/>
      <c r="BS83" s="178"/>
      <c r="BT83" s="178"/>
      <c r="BU83" s="178"/>
      <c r="BV83" s="178"/>
      <c r="BW83" s="178"/>
      <c r="BX83" s="178"/>
      <c r="BY83" s="178"/>
      <c r="BZ83" s="178"/>
      <c r="CA83" s="178"/>
    </row>
    <row r="84" spans="1:79" ht="15.75" thickTop="1" x14ac:dyDescent="0.25">
      <c r="A84" s="175"/>
      <c r="B84" s="324" t="s">
        <v>134</v>
      </c>
      <c r="C84" s="433"/>
      <c r="D84" s="211" t="s">
        <v>26</v>
      </c>
      <c r="E84" s="227"/>
      <c r="F84" s="227"/>
      <c r="G84" s="227"/>
      <c r="H84" s="227"/>
      <c r="I84" s="227"/>
      <c r="J84" s="227"/>
      <c r="K84" s="227"/>
      <c r="L84" s="227"/>
      <c r="M84" s="355"/>
      <c r="N84" s="355"/>
      <c r="O84" s="355"/>
      <c r="P84" s="355"/>
      <c r="Q84" s="227"/>
      <c r="R84" s="227"/>
      <c r="S84" s="227"/>
      <c r="T84" s="227"/>
      <c r="U84" s="227"/>
      <c r="V84" s="227"/>
      <c r="W84" s="227"/>
      <c r="X84" s="227"/>
      <c r="Y84" s="227"/>
      <c r="Z84" s="227"/>
      <c r="AA84" s="355"/>
      <c r="AB84" s="227"/>
      <c r="AC84" s="227"/>
      <c r="AD84" s="227"/>
      <c r="AE84" s="227"/>
      <c r="AF84" s="227">
        <v>7.5</v>
      </c>
      <c r="AG84" s="227"/>
      <c r="AH84" s="227"/>
      <c r="AI84" s="227"/>
      <c r="AJ84" s="192"/>
      <c r="AK84" s="179">
        <f>COUNTIF(E84:AI84,"&gt;7")</f>
        <v>1</v>
      </c>
      <c r="AL84" s="318"/>
      <c r="AM84" s="206">
        <f>SUM(E84:AI84)</f>
        <v>7.5</v>
      </c>
      <c r="AN84" s="206"/>
      <c r="AO84" s="206"/>
      <c r="AP84" s="206"/>
      <c r="AQ84" s="206"/>
      <c r="AR84" s="206"/>
      <c r="AS84" s="206"/>
      <c r="AT84" s="206">
        <f>AM84*1.5</f>
        <v>11.25</v>
      </c>
      <c r="AU84" s="206">
        <f>AM84*C83*1.5</f>
        <v>1600</v>
      </c>
      <c r="AV84" s="511"/>
      <c r="AW84" s="514"/>
      <c r="AX84" s="516"/>
      <c r="AY84" s="500"/>
      <c r="AZ84" s="500"/>
      <c r="BA84" s="500"/>
      <c r="BB84" s="500"/>
      <c r="BC84" s="500"/>
      <c r="BD84" s="500"/>
      <c r="BE84" s="317"/>
      <c r="BF84" s="506"/>
      <c r="BG84" s="178"/>
      <c r="BH84" s="178"/>
      <c r="BI84" s="178"/>
      <c r="BJ84" s="178"/>
      <c r="BK84" s="178"/>
      <c r="BL84" s="178"/>
      <c r="BM84" s="178"/>
      <c r="BN84" s="178"/>
      <c r="BO84" s="178"/>
      <c r="BP84" s="178"/>
      <c r="BQ84" s="178"/>
      <c r="BR84" s="178"/>
      <c r="BS84" s="178"/>
      <c r="BT84" s="178"/>
      <c r="BU84" s="178"/>
      <c r="BV84" s="178"/>
      <c r="BW84" s="178"/>
      <c r="BX84" s="178"/>
      <c r="BY84" s="178"/>
      <c r="BZ84" s="178"/>
      <c r="CA84" s="178"/>
    </row>
    <row r="85" spans="1:79" x14ac:dyDescent="0.25">
      <c r="A85" s="175"/>
      <c r="B85" s="324"/>
      <c r="C85" s="433"/>
      <c r="D85" s="212" t="s">
        <v>27</v>
      </c>
      <c r="E85" s="230"/>
      <c r="F85" s="230"/>
      <c r="G85" s="230"/>
      <c r="H85" s="230"/>
      <c r="I85" s="230"/>
      <c r="J85" s="230"/>
      <c r="K85" s="230"/>
      <c r="L85" s="230"/>
      <c r="M85" s="352"/>
      <c r="N85" s="352"/>
      <c r="O85" s="352"/>
      <c r="P85" s="352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352">
        <v>7.5</v>
      </c>
      <c r="AB85" s="230"/>
      <c r="AC85" s="230"/>
      <c r="AD85" s="230"/>
      <c r="AE85" s="230"/>
      <c r="AF85" s="230"/>
      <c r="AG85" s="230"/>
      <c r="AH85" s="230"/>
      <c r="AI85" s="230"/>
      <c r="AJ85" s="193"/>
      <c r="AK85" s="207"/>
      <c r="AL85" s="318"/>
      <c r="AM85" s="206">
        <f>SUM(E85:AI85)</f>
        <v>7.5</v>
      </c>
      <c r="AN85" s="208"/>
      <c r="AO85" s="208"/>
      <c r="AP85" s="208"/>
      <c r="AQ85" s="208"/>
      <c r="AR85" s="208"/>
      <c r="AS85" s="208"/>
      <c r="AT85" s="206">
        <f>AM85*2</f>
        <v>15</v>
      </c>
      <c r="AU85" s="208">
        <f>AM85*C83*2</f>
        <v>2133.3333333333335</v>
      </c>
      <c r="AV85" s="511"/>
      <c r="AW85" s="514"/>
      <c r="AX85" s="516"/>
      <c r="AY85" s="500"/>
      <c r="AZ85" s="500"/>
      <c r="BA85" s="500"/>
      <c r="BB85" s="500"/>
      <c r="BC85" s="500"/>
      <c r="BD85" s="500"/>
      <c r="BE85" s="317"/>
      <c r="BF85" s="506"/>
      <c r="BG85" s="178"/>
      <c r="BH85" s="178"/>
      <c r="BI85" s="178"/>
      <c r="BJ85" s="178"/>
      <c r="BK85" s="178"/>
      <c r="BL85" s="178"/>
      <c r="BM85" s="178"/>
      <c r="BN85" s="178"/>
      <c r="BO85" s="178"/>
      <c r="BP85" s="178"/>
      <c r="BQ85" s="178"/>
      <c r="BR85" s="178"/>
      <c r="BS85" s="178"/>
      <c r="BT85" s="178"/>
      <c r="BU85" s="178"/>
      <c r="BV85" s="178"/>
      <c r="BW85" s="178"/>
      <c r="BX85" s="178"/>
      <c r="BY85" s="178"/>
      <c r="BZ85" s="178"/>
      <c r="CA85" s="178"/>
    </row>
    <row r="86" spans="1:79" ht="15.75" thickBot="1" x14ac:dyDescent="0.3">
      <c r="A86" s="176"/>
      <c r="B86" s="324"/>
      <c r="C86" s="434"/>
      <c r="D86" s="182"/>
      <c r="E86" s="253"/>
      <c r="F86" s="253"/>
      <c r="G86" s="253"/>
      <c r="H86" s="253"/>
      <c r="I86" s="253"/>
      <c r="J86" s="253"/>
      <c r="K86" s="253"/>
      <c r="L86" s="253"/>
      <c r="M86" s="363"/>
      <c r="N86" s="363"/>
      <c r="O86" s="363"/>
      <c r="P86" s="363"/>
      <c r="Q86" s="253"/>
      <c r="R86" s="253"/>
      <c r="S86" s="253"/>
      <c r="T86" s="253"/>
      <c r="U86" s="253"/>
      <c r="V86" s="253"/>
      <c r="W86" s="253"/>
      <c r="X86" s="253"/>
      <c r="Y86" s="253"/>
      <c r="Z86" s="253"/>
      <c r="AA86" s="363"/>
      <c r="AB86" s="253"/>
      <c r="AC86" s="253"/>
      <c r="AD86" s="253"/>
      <c r="AE86" s="253"/>
      <c r="AF86" s="253"/>
      <c r="AG86" s="253"/>
      <c r="AH86" s="253"/>
      <c r="AI86" s="253"/>
      <c r="AJ86" s="194" t="s">
        <v>28</v>
      </c>
      <c r="AK86" s="180">
        <f>AK83+AK84</f>
        <v>14</v>
      </c>
      <c r="AL86" s="318"/>
      <c r="AM86" s="209"/>
      <c r="AN86" s="209"/>
      <c r="AO86" s="209"/>
      <c r="AP86" s="209"/>
      <c r="AQ86" s="180"/>
      <c r="AR86" s="209"/>
      <c r="AS86" s="209"/>
      <c r="AT86" s="209"/>
      <c r="AU86" s="209"/>
      <c r="AV86" s="512"/>
      <c r="AW86" s="515"/>
      <c r="AX86" s="517"/>
      <c r="AY86" s="501"/>
      <c r="AZ86" s="501"/>
      <c r="BA86" s="501"/>
      <c r="BB86" s="501"/>
      <c r="BC86" s="501"/>
      <c r="BD86" s="501"/>
      <c r="BE86" s="317"/>
      <c r="BF86" s="507"/>
      <c r="BG86" s="178"/>
      <c r="BH86" s="178"/>
      <c r="BI86" s="178"/>
      <c r="BJ86" s="178"/>
      <c r="BK86" s="178"/>
      <c r="BL86" s="178"/>
      <c r="BM86" s="178"/>
      <c r="BN86" s="178"/>
      <c r="BO86" s="178"/>
      <c r="BP86" s="178"/>
      <c r="BQ86" s="178"/>
      <c r="BR86" s="178"/>
      <c r="BS86" s="178"/>
      <c r="BT86" s="178"/>
      <c r="BU86" s="178"/>
      <c r="BV86" s="178"/>
      <c r="BW86" s="178"/>
      <c r="BX86" s="178"/>
      <c r="BY86" s="178"/>
      <c r="BZ86" s="178"/>
      <c r="CA86" s="178"/>
    </row>
    <row r="87" spans="1:79" ht="16.5" thickTop="1" thickBot="1" x14ac:dyDescent="0.3">
      <c r="A87" s="315" t="s">
        <v>76</v>
      </c>
      <c r="B87" s="323">
        <v>40000</v>
      </c>
      <c r="C87" s="432">
        <f t="shared" ref="C87" si="164">B87/225</f>
        <v>177.77777777777777</v>
      </c>
      <c r="D87" s="181" t="s">
        <v>25</v>
      </c>
      <c r="E87" s="22">
        <v>7.5</v>
      </c>
      <c r="F87" s="60">
        <v>7.5</v>
      </c>
      <c r="G87" s="60">
        <v>7.5</v>
      </c>
      <c r="H87" s="60">
        <v>7.5</v>
      </c>
      <c r="I87" s="60">
        <v>7.5</v>
      </c>
      <c r="J87" s="60">
        <v>7.5</v>
      </c>
      <c r="K87" s="60" t="s">
        <v>61</v>
      </c>
      <c r="L87" s="60">
        <v>7.5</v>
      </c>
      <c r="M87" s="354" t="s">
        <v>72</v>
      </c>
      <c r="N87" s="354" t="s">
        <v>72</v>
      </c>
      <c r="O87" s="354" t="s">
        <v>72</v>
      </c>
      <c r="P87" s="364" t="s">
        <v>72</v>
      </c>
      <c r="Q87" s="254">
        <v>7.5</v>
      </c>
      <c r="R87" s="60" t="s">
        <v>61</v>
      </c>
      <c r="S87" s="60">
        <v>7.5</v>
      </c>
      <c r="T87" s="60">
        <v>7.5</v>
      </c>
      <c r="U87" s="60">
        <v>7.5</v>
      </c>
      <c r="V87" s="60">
        <v>7.5</v>
      </c>
      <c r="W87" s="60">
        <v>7.5</v>
      </c>
      <c r="X87" s="60">
        <v>7.5</v>
      </c>
      <c r="Y87" s="60" t="s">
        <v>61</v>
      </c>
      <c r="Z87" s="60">
        <v>7.5</v>
      </c>
      <c r="AA87" s="354" t="s">
        <v>72</v>
      </c>
      <c r="AB87" s="60">
        <v>7.5</v>
      </c>
      <c r="AC87" s="60">
        <v>7.5</v>
      </c>
      <c r="AD87" s="60">
        <v>7.5</v>
      </c>
      <c r="AE87" s="60">
        <v>7.5</v>
      </c>
      <c r="AF87" s="67" t="s">
        <v>61</v>
      </c>
      <c r="AG87" s="67">
        <v>7.5</v>
      </c>
      <c r="AH87" s="60">
        <v>7.5</v>
      </c>
      <c r="AI87" s="60"/>
      <c r="AJ87" s="179"/>
      <c r="AK87" s="179">
        <f>COUNTIF(E87:AI87,"&gt;0")</f>
        <v>21</v>
      </c>
      <c r="AL87" s="318"/>
      <c r="AM87" s="205">
        <f>SUM(E87:AI87)/7.5</f>
        <v>21</v>
      </c>
      <c r="AN87" s="205">
        <f>COUNTIF(E87:AI87,"B")</f>
        <v>5</v>
      </c>
      <c r="AO87" s="205">
        <f>COUNTIF(E87:AI87,"h")</f>
        <v>4</v>
      </c>
      <c r="AP87" s="205">
        <f>COUNTIF(E87:AI87,"ik")</f>
        <v>0</v>
      </c>
      <c r="AQ87" s="205">
        <f>COUNTIF(E87:AI87,"İZ")</f>
        <v>0</v>
      </c>
      <c r="AR87" s="205">
        <f>COUNTIF(E87:AI87,"R")</f>
        <v>0</v>
      </c>
      <c r="AS87" s="205">
        <f>COUNTIF(E87:AI87,"0")</f>
        <v>0</v>
      </c>
      <c r="AT87" s="205">
        <f>IF((AM87+AN87+AO87+AP87+AQ87)&gt;30,30,(AM87+AN87+AO87+AP87+AQ87))</f>
        <v>30</v>
      </c>
      <c r="AU87" s="205">
        <f>(AT87)*C87*7.5</f>
        <v>40000</v>
      </c>
      <c r="AV87" s="511">
        <f t="shared" ref="AV87" si="165">IF(B88="CEMRE",SUM(AU87:AU89),0)</f>
        <v>0</v>
      </c>
      <c r="AW87" s="513">
        <f t="shared" ref="AW87" si="166">IF(B88="SEFİNE",SUM(AU87:AU89),0)</f>
        <v>46666.666666666664</v>
      </c>
      <c r="AX87" s="516">
        <f t="shared" ref="AX87" si="167">IF(B88="TERSAN",SUM(AU87:AU89),0)</f>
        <v>0</v>
      </c>
      <c r="AY87" s="499"/>
      <c r="AZ87" s="499">
        <v>18277.28</v>
      </c>
      <c r="BA87" s="499"/>
      <c r="BB87" s="499"/>
      <c r="BC87" s="499"/>
      <c r="BD87" s="499"/>
      <c r="BE87" s="317"/>
      <c r="BF87" s="505">
        <f t="shared" ref="BF87" si="168">(AV87+AW87+AX87)-(AY87+AZ87+BA87)-(BB87+BC87)+BE87-(BD87)</f>
        <v>28389.386666666665</v>
      </c>
      <c r="BG87" s="178"/>
      <c r="BH87" s="178"/>
      <c r="BI87" s="178"/>
      <c r="BJ87" s="178"/>
      <c r="BK87" s="178"/>
      <c r="BL87" s="178"/>
      <c r="BM87" s="178"/>
      <c r="BN87" s="178"/>
      <c r="BO87" s="178"/>
      <c r="BP87" s="178"/>
      <c r="BQ87" s="178"/>
      <c r="BR87" s="178"/>
      <c r="BS87" s="178"/>
      <c r="BT87" s="178"/>
      <c r="BU87" s="178"/>
      <c r="BV87" s="178"/>
      <c r="BW87" s="178"/>
      <c r="BX87" s="178"/>
      <c r="BY87" s="178"/>
      <c r="BZ87" s="178"/>
      <c r="CA87" s="178"/>
    </row>
    <row r="88" spans="1:79" ht="15.75" thickTop="1" x14ac:dyDescent="0.25">
      <c r="A88" s="175"/>
      <c r="B88" s="324" t="s">
        <v>134</v>
      </c>
      <c r="C88" s="433"/>
      <c r="D88" s="211" t="s">
        <v>26</v>
      </c>
      <c r="E88" s="227"/>
      <c r="F88" s="227"/>
      <c r="G88" s="227"/>
      <c r="H88" s="227"/>
      <c r="I88" s="227"/>
      <c r="J88" s="227"/>
      <c r="K88" s="227"/>
      <c r="L88" s="227"/>
      <c r="M88" s="355"/>
      <c r="N88" s="352"/>
      <c r="O88" s="355"/>
      <c r="P88" s="360"/>
      <c r="Q88" s="237"/>
      <c r="R88" s="227"/>
      <c r="S88" s="227"/>
      <c r="T88" s="227"/>
      <c r="U88" s="227"/>
      <c r="V88" s="227"/>
      <c r="W88" s="227"/>
      <c r="X88" s="227"/>
      <c r="Y88" s="227">
        <v>7.5</v>
      </c>
      <c r="Z88" s="227"/>
      <c r="AA88" s="355"/>
      <c r="AB88" s="227"/>
      <c r="AC88" s="227"/>
      <c r="AD88" s="227"/>
      <c r="AE88" s="227"/>
      <c r="AF88" s="227">
        <v>7.5</v>
      </c>
      <c r="AG88" s="227"/>
      <c r="AH88" s="227"/>
      <c r="AI88" s="227"/>
      <c r="AJ88" s="192"/>
      <c r="AK88" s="179">
        <f>COUNTIF(E88:AI88,"&gt;7")</f>
        <v>2</v>
      </c>
      <c r="AL88" s="318"/>
      <c r="AM88" s="206">
        <f>SUM(E88:AI88)</f>
        <v>15</v>
      </c>
      <c r="AN88" s="206"/>
      <c r="AO88" s="206"/>
      <c r="AP88" s="206"/>
      <c r="AQ88" s="206"/>
      <c r="AR88" s="206"/>
      <c r="AS88" s="206"/>
      <c r="AT88" s="206">
        <f>AM88*1.5</f>
        <v>22.5</v>
      </c>
      <c r="AU88" s="206">
        <f>AM88*C87*1.5</f>
        <v>4000</v>
      </c>
      <c r="AV88" s="511"/>
      <c r="AW88" s="514"/>
      <c r="AX88" s="516"/>
      <c r="AY88" s="500"/>
      <c r="AZ88" s="500"/>
      <c r="BA88" s="500"/>
      <c r="BB88" s="500"/>
      <c r="BC88" s="500"/>
      <c r="BD88" s="500"/>
      <c r="BE88" s="317"/>
      <c r="BF88" s="506"/>
      <c r="BG88" s="178"/>
      <c r="BH88" s="178"/>
      <c r="BI88" s="178"/>
      <c r="BJ88" s="178"/>
      <c r="BK88" s="178"/>
      <c r="BL88" s="178"/>
      <c r="BM88" s="178"/>
      <c r="BN88" s="178"/>
      <c r="BO88" s="178"/>
      <c r="BP88" s="178"/>
      <c r="BQ88" s="178"/>
      <c r="BR88" s="178"/>
      <c r="BS88" s="178"/>
      <c r="BT88" s="178"/>
      <c r="BU88" s="178"/>
      <c r="BV88" s="178"/>
      <c r="BW88" s="178"/>
      <c r="BX88" s="178"/>
      <c r="BY88" s="178"/>
      <c r="BZ88" s="178"/>
      <c r="CA88" s="178"/>
    </row>
    <row r="89" spans="1:79" x14ac:dyDescent="0.25">
      <c r="A89" s="175"/>
      <c r="B89" s="221"/>
      <c r="C89" s="433"/>
      <c r="D89" s="212" t="s">
        <v>27</v>
      </c>
      <c r="E89" s="230"/>
      <c r="F89" s="230"/>
      <c r="G89" s="230"/>
      <c r="H89" s="230"/>
      <c r="I89" s="230"/>
      <c r="J89" s="230"/>
      <c r="K89" s="230"/>
      <c r="L89" s="230"/>
      <c r="M89" s="352"/>
      <c r="N89" s="352"/>
      <c r="O89" s="352"/>
      <c r="P89" s="352"/>
      <c r="Q89" s="230"/>
      <c r="R89" s="230"/>
      <c r="S89" s="230"/>
      <c r="T89" s="230"/>
      <c r="U89" s="230"/>
      <c r="V89" s="230"/>
      <c r="W89" s="231"/>
      <c r="X89" s="230"/>
      <c r="Y89" s="230"/>
      <c r="Z89" s="230"/>
      <c r="AA89" s="352">
        <v>7.5</v>
      </c>
      <c r="AB89" s="230"/>
      <c r="AC89" s="230"/>
      <c r="AD89" s="230"/>
      <c r="AE89" s="230"/>
      <c r="AF89" s="230"/>
      <c r="AG89" s="230"/>
      <c r="AH89" s="230"/>
      <c r="AI89" s="230"/>
      <c r="AJ89" s="193"/>
      <c r="AK89" s="207"/>
      <c r="AL89" s="318"/>
      <c r="AM89" s="206">
        <f>SUM(E89:AI89)</f>
        <v>7.5</v>
      </c>
      <c r="AN89" s="208"/>
      <c r="AO89" s="208"/>
      <c r="AP89" s="208"/>
      <c r="AQ89" s="208"/>
      <c r="AR89" s="208"/>
      <c r="AS89" s="208"/>
      <c r="AT89" s="206">
        <f>AM89*2</f>
        <v>15</v>
      </c>
      <c r="AU89" s="208">
        <f>AM89*C87*2</f>
        <v>2666.6666666666665</v>
      </c>
      <c r="AV89" s="511"/>
      <c r="AW89" s="514"/>
      <c r="AX89" s="516"/>
      <c r="AY89" s="500"/>
      <c r="AZ89" s="500"/>
      <c r="BA89" s="500"/>
      <c r="BB89" s="500"/>
      <c r="BC89" s="500"/>
      <c r="BD89" s="500"/>
      <c r="BE89" s="317"/>
      <c r="BF89" s="506"/>
      <c r="BG89" s="178"/>
      <c r="BH89" s="178"/>
      <c r="BI89" s="178"/>
      <c r="BJ89" s="178"/>
      <c r="BK89" s="178"/>
      <c r="BL89" s="178"/>
      <c r="BM89" s="178"/>
      <c r="BN89" s="178"/>
      <c r="BO89" s="178"/>
      <c r="BP89" s="178"/>
      <c r="BQ89" s="178"/>
      <c r="BR89" s="178"/>
      <c r="BS89" s="178"/>
      <c r="BT89" s="178"/>
      <c r="BU89" s="178"/>
      <c r="BV89" s="178"/>
      <c r="BW89" s="178"/>
      <c r="BX89" s="178"/>
      <c r="BY89" s="178"/>
      <c r="BZ89" s="178"/>
      <c r="CA89" s="178"/>
    </row>
    <row r="90" spans="1:79" ht="15.75" thickBot="1" x14ac:dyDescent="0.3">
      <c r="A90" s="176"/>
      <c r="B90" s="221"/>
      <c r="C90" s="434"/>
      <c r="D90" s="182"/>
      <c r="E90" s="253"/>
      <c r="F90" s="253"/>
      <c r="G90" s="253"/>
      <c r="H90" s="253"/>
      <c r="I90" s="253"/>
      <c r="J90" s="253"/>
      <c r="K90" s="253"/>
      <c r="L90" s="253"/>
      <c r="M90" s="363"/>
      <c r="N90" s="363"/>
      <c r="O90" s="363"/>
      <c r="P90" s="363"/>
      <c r="Q90" s="253"/>
      <c r="R90" s="253"/>
      <c r="S90" s="253"/>
      <c r="T90" s="253"/>
      <c r="U90" s="253"/>
      <c r="V90" s="253"/>
      <c r="W90" s="253"/>
      <c r="X90" s="253"/>
      <c r="Y90" s="253"/>
      <c r="Z90" s="253"/>
      <c r="AA90" s="363"/>
      <c r="AB90" s="253"/>
      <c r="AC90" s="253"/>
      <c r="AD90" s="253"/>
      <c r="AE90" s="253"/>
      <c r="AF90" s="253"/>
      <c r="AG90" s="253"/>
      <c r="AH90" s="253"/>
      <c r="AI90" s="253"/>
      <c r="AJ90" s="194" t="s">
        <v>28</v>
      </c>
      <c r="AK90" s="180">
        <f>AK87+AK88</f>
        <v>23</v>
      </c>
      <c r="AL90" s="318"/>
      <c r="AM90" s="209"/>
      <c r="AN90" s="209"/>
      <c r="AO90" s="209"/>
      <c r="AP90" s="209"/>
      <c r="AQ90" s="180"/>
      <c r="AR90" s="209"/>
      <c r="AS90" s="209"/>
      <c r="AT90" s="209"/>
      <c r="AU90" s="209"/>
      <c r="AV90" s="512"/>
      <c r="AW90" s="515"/>
      <c r="AX90" s="517"/>
      <c r="AY90" s="501"/>
      <c r="AZ90" s="501"/>
      <c r="BA90" s="501"/>
      <c r="BB90" s="501"/>
      <c r="BC90" s="501"/>
      <c r="BD90" s="501"/>
      <c r="BE90" s="317"/>
      <c r="BF90" s="507"/>
      <c r="BG90" s="178"/>
      <c r="BH90" s="178"/>
      <c r="BI90" s="178"/>
      <c r="BJ90" s="178"/>
      <c r="BK90" s="178"/>
      <c r="BL90" s="178"/>
      <c r="BM90" s="178"/>
      <c r="BN90" s="178"/>
      <c r="BO90" s="178"/>
      <c r="BP90" s="178"/>
      <c r="BQ90" s="178"/>
      <c r="BR90" s="178"/>
      <c r="BS90" s="178"/>
      <c r="BT90" s="178"/>
      <c r="BU90" s="178"/>
      <c r="BV90" s="178"/>
      <c r="BW90" s="178"/>
      <c r="BX90" s="178"/>
      <c r="BY90" s="178"/>
      <c r="BZ90" s="178"/>
      <c r="CA90" s="178"/>
    </row>
    <row r="91" spans="1:79" ht="16.5" thickTop="1" thickBot="1" x14ac:dyDescent="0.3">
      <c r="A91" s="315" t="s">
        <v>77</v>
      </c>
      <c r="B91" s="276">
        <v>42000</v>
      </c>
      <c r="C91" s="432">
        <f t="shared" ref="C91" si="169">B91/225</f>
        <v>186.66666666666666</v>
      </c>
      <c r="D91" s="181" t="s">
        <v>25</v>
      </c>
      <c r="E91" s="60">
        <v>7.5</v>
      </c>
      <c r="F91" s="137">
        <v>0</v>
      </c>
      <c r="G91" s="137">
        <v>7.5</v>
      </c>
      <c r="H91" s="137">
        <v>0</v>
      </c>
      <c r="I91" s="137">
        <v>7.5</v>
      </c>
      <c r="J91" s="137">
        <v>7.5</v>
      </c>
      <c r="K91" s="137" t="s">
        <v>61</v>
      </c>
      <c r="L91" s="137">
        <v>7.5</v>
      </c>
      <c r="M91" s="362" t="s">
        <v>72</v>
      </c>
      <c r="N91" s="362" t="s">
        <v>72</v>
      </c>
      <c r="O91" s="362" t="s">
        <v>72</v>
      </c>
      <c r="P91" s="362" t="s">
        <v>72</v>
      </c>
      <c r="Q91" s="137">
        <v>0</v>
      </c>
      <c r="R91" s="340" t="s">
        <v>61</v>
      </c>
      <c r="S91" s="137">
        <v>7.5</v>
      </c>
      <c r="T91" s="101">
        <v>0</v>
      </c>
      <c r="U91" s="101">
        <v>7.5</v>
      </c>
      <c r="V91" s="101">
        <v>7.5</v>
      </c>
      <c r="W91" s="101">
        <v>7.5</v>
      </c>
      <c r="X91" s="101">
        <v>7.5</v>
      </c>
      <c r="Y91" s="101" t="s">
        <v>61</v>
      </c>
      <c r="Z91" s="101">
        <v>0</v>
      </c>
      <c r="AA91" s="356" t="s">
        <v>72</v>
      </c>
      <c r="AB91" s="101">
        <v>7.5</v>
      </c>
      <c r="AC91" s="101">
        <v>7.5</v>
      </c>
      <c r="AD91" s="101">
        <v>7.5</v>
      </c>
      <c r="AE91" s="101">
        <v>7.5</v>
      </c>
      <c r="AF91" s="95" t="s">
        <v>61</v>
      </c>
      <c r="AG91" s="95">
        <v>7.5</v>
      </c>
      <c r="AH91" s="101">
        <v>7.5</v>
      </c>
      <c r="AI91" s="101"/>
      <c r="AJ91" s="179"/>
      <c r="AK91" s="179">
        <f>COUNTIF(E91:AI91,"&gt;0")</f>
        <v>16</v>
      </c>
      <c r="AL91" s="508"/>
      <c r="AM91" s="205">
        <f>SUM(E91:AI91)/7.5</f>
        <v>16</v>
      </c>
      <c r="AN91" s="205">
        <f>COUNTIF(E91:AI91,"B")</f>
        <v>5</v>
      </c>
      <c r="AO91" s="205">
        <f>COUNTIF(E91:AI91,"h")</f>
        <v>4</v>
      </c>
      <c r="AP91" s="205">
        <f>COUNTIF(E91:AI91,"ik")</f>
        <v>0</v>
      </c>
      <c r="AQ91" s="205">
        <f>COUNTIF(E91:AI91,"İZ")</f>
        <v>0</v>
      </c>
      <c r="AR91" s="205">
        <f>COUNTIF(E91:AI91,"R")</f>
        <v>0</v>
      </c>
      <c r="AS91" s="205">
        <f>COUNTIF(E91:AI91,"0")</f>
        <v>5</v>
      </c>
      <c r="AT91" s="205">
        <f>IF((AM91+AN91+AO91+AP91+AQ91)&gt;30,30,(AM91+AN91+AO91+AP91+AQ91))</f>
        <v>25</v>
      </c>
      <c r="AU91" s="205">
        <f>(AT91)*C91*7.5</f>
        <v>34999.999999999993</v>
      </c>
      <c r="AV91" s="511">
        <f t="shared" ref="AV91" si="170">IF(B92="CEMRE",SUM(AU91:AU93),0)</f>
        <v>0</v>
      </c>
      <c r="AW91" s="513">
        <f t="shared" ref="AW91" si="171">IF(B92="SEFİNE",SUM(AU91:AU93),0)</f>
        <v>34999.999999999993</v>
      </c>
      <c r="AX91" s="516">
        <f t="shared" ref="AX91" si="172">IF(B92="TERSAN",SUM(AU91:AU93),0)</f>
        <v>0</v>
      </c>
      <c r="AY91" s="499"/>
      <c r="AZ91" s="499">
        <v>13800</v>
      </c>
      <c r="BA91" s="499"/>
      <c r="BB91" s="499"/>
      <c r="BC91" s="499"/>
      <c r="BD91" s="499"/>
      <c r="BE91" s="502"/>
      <c r="BF91" s="505">
        <f t="shared" ref="BF91" si="173">(AV91+AW91+AX91)-(AY91+AZ91+BA91)-(BB91+BC91)+BE91-(BD91)</f>
        <v>21199.999999999993</v>
      </c>
      <c r="BG91" s="178"/>
      <c r="BH91" s="178"/>
      <c r="BI91" s="178"/>
      <c r="BJ91" s="178"/>
      <c r="BK91" s="178"/>
      <c r="BL91" s="178"/>
      <c r="BM91" s="178"/>
      <c r="BN91" s="178"/>
      <c r="BO91" s="178"/>
      <c r="BP91" s="178"/>
      <c r="BQ91" s="178"/>
      <c r="BR91" s="178"/>
      <c r="BS91" s="178"/>
      <c r="BT91" s="178"/>
      <c r="BU91" s="178"/>
      <c r="BV91" s="178"/>
      <c r="BW91" s="178"/>
      <c r="BX91" s="178"/>
      <c r="BY91" s="178"/>
      <c r="BZ91" s="178"/>
      <c r="CA91" s="178"/>
    </row>
    <row r="92" spans="1:79" ht="15.75" thickTop="1" x14ac:dyDescent="0.25">
      <c r="A92" s="175"/>
      <c r="B92" s="221" t="s">
        <v>134</v>
      </c>
      <c r="C92" s="433"/>
      <c r="D92" s="211" t="s">
        <v>26</v>
      </c>
      <c r="E92" s="227"/>
      <c r="F92" s="255"/>
      <c r="G92" s="255"/>
      <c r="H92" s="255"/>
      <c r="I92" s="231"/>
      <c r="J92" s="255"/>
      <c r="K92" s="255"/>
      <c r="L92" s="255"/>
      <c r="M92" s="365"/>
      <c r="N92" s="365"/>
      <c r="O92" s="365"/>
      <c r="P92" s="365"/>
      <c r="Q92" s="255"/>
      <c r="R92" s="255"/>
      <c r="S92" s="255"/>
      <c r="T92" s="227"/>
      <c r="U92" s="227"/>
      <c r="V92" s="227"/>
      <c r="W92" s="227"/>
      <c r="X92" s="227"/>
      <c r="Y92" s="227"/>
      <c r="Z92" s="227"/>
      <c r="AA92" s="355"/>
      <c r="AB92" s="227"/>
      <c r="AC92" s="227"/>
      <c r="AD92" s="227"/>
      <c r="AE92" s="227"/>
      <c r="AF92" s="227"/>
      <c r="AG92" s="228"/>
      <c r="AH92" s="227"/>
      <c r="AI92" s="227"/>
      <c r="AJ92" s="192"/>
      <c r="AK92" s="179">
        <f>COUNTIF(E92:AI92,"&gt;7")</f>
        <v>0</v>
      </c>
      <c r="AL92" s="509"/>
      <c r="AM92" s="206">
        <f>SUM(E92:AI92)</f>
        <v>0</v>
      </c>
      <c r="AN92" s="206"/>
      <c r="AO92" s="206"/>
      <c r="AP92" s="206"/>
      <c r="AQ92" s="206"/>
      <c r="AR92" s="206"/>
      <c r="AS92" s="206"/>
      <c r="AT92" s="206">
        <f>AM92*1.5</f>
        <v>0</v>
      </c>
      <c r="AU92" s="206">
        <f>AM92*C91*1.5</f>
        <v>0</v>
      </c>
      <c r="AV92" s="511"/>
      <c r="AW92" s="514"/>
      <c r="AX92" s="516"/>
      <c r="AY92" s="500"/>
      <c r="AZ92" s="500"/>
      <c r="BA92" s="500"/>
      <c r="BB92" s="500"/>
      <c r="BC92" s="500"/>
      <c r="BD92" s="500"/>
      <c r="BE92" s="503"/>
      <c r="BF92" s="506"/>
      <c r="BG92" s="178"/>
      <c r="BH92" s="178"/>
      <c r="BI92" s="178"/>
      <c r="BJ92" s="178"/>
      <c r="BK92" s="178"/>
      <c r="BL92" s="178"/>
      <c r="BM92" s="178"/>
      <c r="BN92" s="178"/>
      <c r="BO92" s="178"/>
      <c r="BP92" s="178"/>
      <c r="BQ92" s="178"/>
      <c r="BR92" s="178"/>
      <c r="BS92" s="178"/>
      <c r="BT92" s="178"/>
      <c r="BU92" s="178"/>
      <c r="BV92" s="178"/>
      <c r="BW92" s="178"/>
      <c r="BX92" s="178"/>
      <c r="BY92" s="178"/>
      <c r="BZ92" s="178"/>
      <c r="CA92" s="178"/>
    </row>
    <row r="93" spans="1:79" x14ac:dyDescent="0.25">
      <c r="A93" s="175"/>
      <c r="B93" s="221"/>
      <c r="C93" s="433"/>
      <c r="D93" s="212" t="s">
        <v>27</v>
      </c>
      <c r="E93" s="230"/>
      <c r="F93" s="255"/>
      <c r="G93" s="255"/>
      <c r="H93" s="255"/>
      <c r="I93" s="255"/>
      <c r="J93" s="255"/>
      <c r="K93" s="255"/>
      <c r="L93" s="255"/>
      <c r="M93" s="365"/>
      <c r="N93" s="365"/>
      <c r="O93" s="365"/>
      <c r="P93" s="365"/>
      <c r="Q93" s="255"/>
      <c r="R93" s="255"/>
      <c r="S93" s="255"/>
      <c r="T93" s="230"/>
      <c r="U93" s="230"/>
      <c r="V93" s="230"/>
      <c r="W93" s="230"/>
      <c r="X93" s="230"/>
      <c r="Y93" s="230"/>
      <c r="Z93" s="230"/>
      <c r="AA93" s="352"/>
      <c r="AB93" s="230"/>
      <c r="AC93" s="230"/>
      <c r="AD93" s="230"/>
      <c r="AE93" s="230"/>
      <c r="AF93" s="230"/>
      <c r="AG93" s="232"/>
      <c r="AH93" s="230"/>
      <c r="AI93" s="230"/>
      <c r="AJ93" s="193"/>
      <c r="AK93" s="207"/>
      <c r="AL93" s="509"/>
      <c r="AM93" s="206">
        <f>SUM(E93:AI93)</f>
        <v>0</v>
      </c>
      <c r="AN93" s="208"/>
      <c r="AO93" s="208"/>
      <c r="AP93" s="208"/>
      <c r="AQ93" s="208"/>
      <c r="AR93" s="208"/>
      <c r="AS93" s="208"/>
      <c r="AT93" s="206">
        <f>AM93*2</f>
        <v>0</v>
      </c>
      <c r="AU93" s="208">
        <f>AM93*C91*2</f>
        <v>0</v>
      </c>
      <c r="AV93" s="511"/>
      <c r="AW93" s="514"/>
      <c r="AX93" s="516"/>
      <c r="AY93" s="500"/>
      <c r="AZ93" s="500"/>
      <c r="BA93" s="500"/>
      <c r="BB93" s="500"/>
      <c r="BC93" s="500"/>
      <c r="BD93" s="500"/>
      <c r="BE93" s="503"/>
      <c r="BF93" s="506"/>
      <c r="BG93" s="178"/>
      <c r="BH93" s="178"/>
      <c r="BI93" s="178"/>
      <c r="BJ93" s="178"/>
      <c r="BK93" s="178"/>
      <c r="BL93" s="178"/>
      <c r="BM93" s="178"/>
      <c r="BN93" s="178"/>
      <c r="BO93" s="178"/>
      <c r="BP93" s="178"/>
      <c r="BQ93" s="178"/>
      <c r="BR93" s="178"/>
      <c r="BS93" s="178"/>
      <c r="BT93" s="178"/>
      <c r="BU93" s="178"/>
      <c r="BV93" s="178"/>
      <c r="BW93" s="178"/>
      <c r="BX93" s="178"/>
      <c r="BY93" s="178"/>
      <c r="BZ93" s="178"/>
      <c r="CA93" s="178"/>
    </row>
    <row r="94" spans="1:79" ht="15.75" thickBot="1" x14ac:dyDescent="0.3">
      <c r="A94" s="176"/>
      <c r="B94" s="277"/>
      <c r="C94" s="434"/>
      <c r="D94" s="182"/>
      <c r="E94" s="63"/>
      <c r="F94" s="256"/>
      <c r="G94" s="256"/>
      <c r="H94" s="256"/>
      <c r="I94" s="256"/>
      <c r="J94" s="256"/>
      <c r="K94" s="256"/>
      <c r="L94" s="256"/>
      <c r="M94" s="366"/>
      <c r="N94" s="366"/>
      <c r="O94" s="366"/>
      <c r="P94" s="366"/>
      <c r="Q94" s="256"/>
      <c r="R94" s="256"/>
      <c r="S94" s="256"/>
      <c r="T94" s="63"/>
      <c r="U94" s="63"/>
      <c r="V94" s="63"/>
      <c r="W94" s="63"/>
      <c r="X94" s="63"/>
      <c r="Y94" s="63"/>
      <c r="Z94" s="63"/>
      <c r="AA94" s="353"/>
      <c r="AB94" s="63"/>
      <c r="AC94" s="63"/>
      <c r="AD94" s="63"/>
      <c r="AE94" s="63"/>
      <c r="AF94" s="63"/>
      <c r="AG94" s="63"/>
      <c r="AH94" s="63"/>
      <c r="AI94" s="63"/>
      <c r="AJ94" s="194" t="s">
        <v>28</v>
      </c>
      <c r="AK94" s="180">
        <f>AK91+AK92</f>
        <v>16</v>
      </c>
      <c r="AL94" s="510"/>
      <c r="AM94" s="209"/>
      <c r="AN94" s="209"/>
      <c r="AO94" s="209"/>
      <c r="AP94" s="209"/>
      <c r="AQ94" s="180"/>
      <c r="AR94" s="209"/>
      <c r="AS94" s="209"/>
      <c r="AT94" s="209"/>
      <c r="AU94" s="209"/>
      <c r="AV94" s="512"/>
      <c r="AW94" s="515"/>
      <c r="AX94" s="517"/>
      <c r="AY94" s="501"/>
      <c r="AZ94" s="501"/>
      <c r="BA94" s="501"/>
      <c r="BB94" s="501"/>
      <c r="BC94" s="501"/>
      <c r="BD94" s="501"/>
      <c r="BE94" s="504"/>
      <c r="BF94" s="507"/>
      <c r="BG94" s="178"/>
      <c r="BH94" s="178"/>
      <c r="BI94" s="178"/>
      <c r="BJ94" s="178"/>
      <c r="BK94" s="178"/>
      <c r="BL94" s="178"/>
      <c r="BM94" s="178"/>
      <c r="BN94" s="178"/>
      <c r="BO94" s="178"/>
      <c r="BP94" s="178"/>
      <c r="BQ94" s="178"/>
      <c r="BR94" s="178"/>
      <c r="BS94" s="178"/>
      <c r="BT94" s="178"/>
      <c r="BU94" s="178"/>
      <c r="BV94" s="178"/>
      <c r="BW94" s="178"/>
      <c r="BX94" s="178"/>
      <c r="BY94" s="178"/>
      <c r="BZ94" s="178"/>
      <c r="CA94" s="178"/>
    </row>
    <row r="95" spans="1:79" ht="16.5" thickTop="1" thickBot="1" x14ac:dyDescent="0.3">
      <c r="A95" s="315" t="s">
        <v>78</v>
      </c>
      <c r="B95" s="221">
        <v>28000</v>
      </c>
      <c r="C95" s="432">
        <f t="shared" ref="C95" si="174">B95/225</f>
        <v>124.44444444444444</v>
      </c>
      <c r="D95" s="181" t="s">
        <v>25</v>
      </c>
      <c r="E95" s="60">
        <v>0</v>
      </c>
      <c r="F95" s="137">
        <v>0</v>
      </c>
      <c r="G95" s="137">
        <v>0</v>
      </c>
      <c r="H95" s="137">
        <v>0</v>
      </c>
      <c r="I95" s="137">
        <v>0</v>
      </c>
      <c r="J95" s="137">
        <v>0</v>
      </c>
      <c r="K95" s="137">
        <v>0</v>
      </c>
      <c r="L95" s="137">
        <v>0</v>
      </c>
      <c r="M95" s="362">
        <v>0</v>
      </c>
      <c r="N95" s="362">
        <v>0</v>
      </c>
      <c r="O95" s="362">
        <v>0</v>
      </c>
      <c r="P95" s="362">
        <v>0</v>
      </c>
      <c r="Q95" s="137">
        <v>0</v>
      </c>
      <c r="R95" s="137">
        <v>0</v>
      </c>
      <c r="S95" s="137">
        <v>7.5</v>
      </c>
      <c r="T95" s="60">
        <v>7.5</v>
      </c>
      <c r="U95" s="60">
        <v>7.5</v>
      </c>
      <c r="V95" s="60">
        <v>7.5</v>
      </c>
      <c r="W95" s="60">
        <v>7.5</v>
      </c>
      <c r="X95" s="60">
        <v>7.5</v>
      </c>
      <c r="Y95" s="60" t="s">
        <v>61</v>
      </c>
      <c r="Z95" s="60">
        <v>0</v>
      </c>
      <c r="AA95" s="354" t="s">
        <v>72</v>
      </c>
      <c r="AB95" s="60">
        <v>7.5</v>
      </c>
      <c r="AC95" s="60">
        <v>7.5</v>
      </c>
      <c r="AD95" s="60">
        <v>7.5</v>
      </c>
      <c r="AE95" s="60">
        <v>7.5</v>
      </c>
      <c r="AF95" s="67" t="s">
        <v>61</v>
      </c>
      <c r="AG95" s="60">
        <v>7.5</v>
      </c>
      <c r="AH95" s="60">
        <v>7.5</v>
      </c>
      <c r="AI95" s="60"/>
      <c r="AJ95" s="179"/>
      <c r="AK95" s="179">
        <f>COUNTIF(E95:AI95,"&gt;0")</f>
        <v>12</v>
      </c>
      <c r="AL95" s="508"/>
      <c r="AM95" s="205">
        <f>SUM(E95:AI95)/7.5</f>
        <v>12</v>
      </c>
      <c r="AN95" s="205">
        <f>COUNTIF(E95:AI95,"B")</f>
        <v>1</v>
      </c>
      <c r="AO95" s="205">
        <f>COUNTIF(E95:AI95,"h")</f>
        <v>2</v>
      </c>
      <c r="AP95" s="205">
        <f>COUNTIF(E95:AI95,"ik")</f>
        <v>0</v>
      </c>
      <c r="AQ95" s="205">
        <f>COUNTIF(E95:AI95,"İZ")</f>
        <v>0</v>
      </c>
      <c r="AR95" s="205">
        <f>COUNTIF(E95:AI95,"R")</f>
        <v>0</v>
      </c>
      <c r="AS95" s="205">
        <f>COUNTIF(E95:AI95,"0")</f>
        <v>15</v>
      </c>
      <c r="AT95" s="205">
        <f>IF((AM95+AN95+AO95+AP95+AQ95)&gt;30,30,(AM95+AN95+AO95+AP95+AQ95))</f>
        <v>15</v>
      </c>
      <c r="AU95" s="205">
        <f>(AT95)*C95*7.5</f>
        <v>14000</v>
      </c>
      <c r="AV95" s="511">
        <f t="shared" ref="AV95" si="175">IF(B96="CEMRE",SUM(AU95:AU97),0)</f>
        <v>0</v>
      </c>
      <c r="AW95" s="513">
        <f t="shared" ref="AW95" si="176">IF(B96="SEFİNE",SUM(AU95:AU97),0)</f>
        <v>0</v>
      </c>
      <c r="AX95" s="516">
        <f t="shared" ref="AX95" si="177">IF(B96="TERSAN",SUM(AU95:AU97),0)</f>
        <v>17266.666666666668</v>
      </c>
      <c r="AY95" s="499"/>
      <c r="AZ95" s="499">
        <v>9600</v>
      </c>
      <c r="BA95" s="499">
        <v>2400</v>
      </c>
      <c r="BB95" s="499"/>
      <c r="BC95" s="499">
        <v>1000</v>
      </c>
      <c r="BD95" s="499"/>
      <c r="BE95" s="502"/>
      <c r="BF95" s="505">
        <f t="shared" ref="BF95" si="178">(AV95+AW95+AX95)-(AY95+AZ95+BA95)-(BB95+BC95)+BE95-(BD95)</f>
        <v>4266.6666666666679</v>
      </c>
      <c r="BG95" s="178"/>
      <c r="BH95" s="178"/>
      <c r="BI95" s="178"/>
      <c r="BJ95" s="178"/>
      <c r="BK95" s="178"/>
      <c r="BL95" s="178"/>
      <c r="BM95" s="178"/>
      <c r="BN95" s="178"/>
      <c r="BO95" s="178"/>
      <c r="BP95" s="178"/>
      <c r="BQ95" s="178"/>
      <c r="BR95" s="178"/>
      <c r="BS95" s="178"/>
      <c r="BT95" s="178"/>
      <c r="BU95" s="178"/>
      <c r="BV95" s="178"/>
      <c r="BW95" s="178"/>
      <c r="BX95" s="178"/>
      <c r="BY95" s="178"/>
      <c r="BZ95" s="178"/>
      <c r="CA95" s="178"/>
    </row>
    <row r="96" spans="1:79" ht="15.75" thickTop="1" x14ac:dyDescent="0.25">
      <c r="A96" s="175"/>
      <c r="B96" s="221" t="s">
        <v>139</v>
      </c>
      <c r="C96" s="433"/>
      <c r="D96" s="211" t="s">
        <v>26</v>
      </c>
      <c r="E96" s="227"/>
      <c r="F96" s="255"/>
      <c r="G96" s="255"/>
      <c r="H96" s="255"/>
      <c r="I96" s="231"/>
      <c r="J96" s="255"/>
      <c r="K96" s="255"/>
      <c r="L96" s="255"/>
      <c r="M96" s="365"/>
      <c r="N96" s="365"/>
      <c r="O96" s="365"/>
      <c r="P96" s="365"/>
      <c r="Q96" s="255"/>
      <c r="R96" s="255"/>
      <c r="S96" s="255"/>
      <c r="T96" s="227"/>
      <c r="U96" s="227"/>
      <c r="V96" s="227"/>
      <c r="W96" s="227"/>
      <c r="X96" s="227"/>
      <c r="Y96" s="227">
        <v>7.5</v>
      </c>
      <c r="Z96" s="227"/>
      <c r="AA96" s="355"/>
      <c r="AB96" s="227"/>
      <c r="AC96" s="227"/>
      <c r="AD96" s="227"/>
      <c r="AE96" s="227"/>
      <c r="AF96" s="227"/>
      <c r="AG96" s="228"/>
      <c r="AH96" s="227"/>
      <c r="AI96" s="227"/>
      <c r="AJ96" s="192"/>
      <c r="AK96" s="179">
        <f>COUNTIF(E96:AI96,"&gt;7")</f>
        <v>1</v>
      </c>
      <c r="AL96" s="509"/>
      <c r="AM96" s="206">
        <f>SUM(E96:AI96)</f>
        <v>7.5</v>
      </c>
      <c r="AN96" s="206"/>
      <c r="AO96" s="206"/>
      <c r="AP96" s="206"/>
      <c r="AQ96" s="206"/>
      <c r="AR96" s="206"/>
      <c r="AS96" s="206"/>
      <c r="AT96" s="206">
        <f>AM96*1.5</f>
        <v>11.25</v>
      </c>
      <c r="AU96" s="206">
        <f>AM96*C95*1.5</f>
        <v>1400</v>
      </c>
      <c r="AV96" s="511"/>
      <c r="AW96" s="514"/>
      <c r="AX96" s="516"/>
      <c r="AY96" s="500"/>
      <c r="AZ96" s="500"/>
      <c r="BA96" s="500"/>
      <c r="BB96" s="500"/>
      <c r="BC96" s="500"/>
      <c r="BD96" s="500"/>
      <c r="BE96" s="503"/>
      <c r="BF96" s="506"/>
      <c r="BG96" s="178"/>
      <c r="BH96" s="178"/>
      <c r="BI96" s="178"/>
      <c r="BJ96" s="178"/>
      <c r="BK96" s="178"/>
      <c r="BL96" s="178"/>
      <c r="BM96" s="178"/>
      <c r="BN96" s="178"/>
      <c r="BO96" s="178"/>
      <c r="BP96" s="178"/>
      <c r="BQ96" s="178"/>
      <c r="BR96" s="178"/>
      <c r="BS96" s="178"/>
      <c r="BT96" s="178"/>
      <c r="BU96" s="178"/>
      <c r="BV96" s="178"/>
      <c r="BW96" s="178"/>
      <c r="BX96" s="178"/>
      <c r="BY96" s="178"/>
      <c r="BZ96" s="178"/>
      <c r="CA96" s="178"/>
    </row>
    <row r="97" spans="1:79" x14ac:dyDescent="0.25">
      <c r="A97" s="175"/>
      <c r="B97" s="221"/>
      <c r="C97" s="433"/>
      <c r="D97" s="212" t="s">
        <v>27</v>
      </c>
      <c r="E97" s="230"/>
      <c r="F97" s="255"/>
      <c r="G97" s="255"/>
      <c r="H97" s="255"/>
      <c r="I97" s="255"/>
      <c r="J97" s="255"/>
      <c r="K97" s="255"/>
      <c r="L97" s="255"/>
      <c r="M97" s="365"/>
      <c r="N97" s="365"/>
      <c r="O97" s="365"/>
      <c r="P97" s="365"/>
      <c r="Q97" s="255"/>
      <c r="R97" s="255"/>
      <c r="S97" s="255"/>
      <c r="T97" s="230"/>
      <c r="U97" s="230"/>
      <c r="V97" s="230"/>
      <c r="W97" s="231"/>
      <c r="X97" s="230"/>
      <c r="Y97" s="230"/>
      <c r="Z97" s="230"/>
      <c r="AA97" s="352">
        <v>7.5</v>
      </c>
      <c r="AB97" s="230"/>
      <c r="AC97" s="230"/>
      <c r="AD97" s="230"/>
      <c r="AE97" s="230"/>
      <c r="AF97" s="230"/>
      <c r="AG97" s="232"/>
      <c r="AH97" s="230"/>
      <c r="AI97" s="230"/>
      <c r="AJ97" s="193"/>
      <c r="AK97" s="207"/>
      <c r="AL97" s="509"/>
      <c r="AM97" s="206">
        <f>SUM(E97:AI97)</f>
        <v>7.5</v>
      </c>
      <c r="AN97" s="208"/>
      <c r="AO97" s="208"/>
      <c r="AP97" s="208"/>
      <c r="AQ97" s="208"/>
      <c r="AR97" s="208"/>
      <c r="AS97" s="208"/>
      <c r="AT97" s="206">
        <f>AM97*2</f>
        <v>15</v>
      </c>
      <c r="AU97" s="208">
        <f>AM97*C95*2</f>
        <v>1866.6666666666667</v>
      </c>
      <c r="AV97" s="511"/>
      <c r="AW97" s="514"/>
      <c r="AX97" s="516"/>
      <c r="AY97" s="500"/>
      <c r="AZ97" s="500"/>
      <c r="BA97" s="500"/>
      <c r="BB97" s="500"/>
      <c r="BC97" s="500"/>
      <c r="BD97" s="500"/>
      <c r="BE97" s="503"/>
      <c r="BF97" s="506"/>
      <c r="BG97" s="178"/>
      <c r="BH97" s="178"/>
      <c r="BI97" s="178"/>
      <c r="BJ97" s="178"/>
      <c r="BK97" s="178"/>
      <c r="BL97" s="178"/>
      <c r="BM97" s="178"/>
      <c r="BN97" s="178"/>
      <c r="BO97" s="178"/>
      <c r="BP97" s="178"/>
      <c r="BQ97" s="178"/>
      <c r="BR97" s="178"/>
      <c r="BS97" s="178"/>
      <c r="BT97" s="178"/>
      <c r="BU97" s="178"/>
      <c r="BV97" s="178"/>
      <c r="BW97" s="178"/>
      <c r="BX97" s="178"/>
      <c r="BY97" s="178"/>
      <c r="BZ97" s="178"/>
      <c r="CA97" s="178"/>
    </row>
    <row r="98" spans="1:79" ht="15.75" thickBot="1" x14ac:dyDescent="0.3">
      <c r="A98" s="176"/>
      <c r="B98" s="277"/>
      <c r="C98" s="434"/>
      <c r="D98" s="182"/>
      <c r="E98" s="63"/>
      <c r="F98" s="256"/>
      <c r="G98" s="256"/>
      <c r="H98" s="256"/>
      <c r="I98" s="256"/>
      <c r="J98" s="256"/>
      <c r="K98" s="256"/>
      <c r="L98" s="256"/>
      <c r="M98" s="366"/>
      <c r="N98" s="366"/>
      <c r="O98" s="366"/>
      <c r="P98" s="366"/>
      <c r="Q98" s="256"/>
      <c r="R98" s="256"/>
      <c r="S98" s="256"/>
      <c r="T98" s="63"/>
      <c r="U98" s="63"/>
      <c r="V98" s="63"/>
      <c r="W98" s="63"/>
      <c r="X98" s="63"/>
      <c r="Y98" s="63"/>
      <c r="Z98" s="63"/>
      <c r="AA98" s="353"/>
      <c r="AB98" s="63"/>
      <c r="AC98" s="63"/>
      <c r="AD98" s="63"/>
      <c r="AE98" s="63"/>
      <c r="AF98" s="63"/>
      <c r="AG98" s="63"/>
      <c r="AH98" s="63"/>
      <c r="AI98" s="63"/>
      <c r="AJ98" s="194" t="s">
        <v>28</v>
      </c>
      <c r="AK98" s="180">
        <f>AK95+AK96</f>
        <v>13</v>
      </c>
      <c r="AL98" s="510"/>
      <c r="AM98" s="209"/>
      <c r="AN98" s="209"/>
      <c r="AO98" s="209"/>
      <c r="AP98" s="209"/>
      <c r="AQ98" s="180"/>
      <c r="AR98" s="209"/>
      <c r="AS98" s="209"/>
      <c r="AT98" s="209"/>
      <c r="AU98" s="209"/>
      <c r="AV98" s="512"/>
      <c r="AW98" s="515"/>
      <c r="AX98" s="517"/>
      <c r="AY98" s="501"/>
      <c r="AZ98" s="501"/>
      <c r="BA98" s="501"/>
      <c r="BB98" s="501"/>
      <c r="BC98" s="501"/>
      <c r="BD98" s="501"/>
      <c r="BE98" s="504"/>
      <c r="BF98" s="507"/>
      <c r="BG98" s="178"/>
      <c r="BH98" s="178"/>
      <c r="BI98" s="178"/>
      <c r="BJ98" s="178"/>
      <c r="BK98" s="178"/>
      <c r="BL98" s="178"/>
      <c r="BM98" s="178"/>
      <c r="BN98" s="178"/>
      <c r="BO98" s="178"/>
      <c r="BP98" s="178"/>
      <c r="BQ98" s="178"/>
      <c r="BR98" s="178"/>
      <c r="BS98" s="178"/>
      <c r="BT98" s="178"/>
      <c r="BU98" s="178"/>
      <c r="BV98" s="178"/>
      <c r="BW98" s="178"/>
      <c r="BX98" s="178"/>
      <c r="BY98" s="178"/>
      <c r="BZ98" s="178"/>
      <c r="CA98" s="178"/>
    </row>
    <row r="99" spans="1:79" ht="16.5" thickTop="1" thickBot="1" x14ac:dyDescent="0.3">
      <c r="A99" s="315" t="s">
        <v>79</v>
      </c>
      <c r="B99" s="221">
        <v>45000</v>
      </c>
      <c r="C99" s="432">
        <f t="shared" ref="C99" si="179">B99/225</f>
        <v>200</v>
      </c>
      <c r="D99" s="181" t="s">
        <v>25</v>
      </c>
      <c r="E99" s="60">
        <v>7.5</v>
      </c>
      <c r="F99" s="137">
        <v>7.5</v>
      </c>
      <c r="G99" s="137">
        <v>7.5</v>
      </c>
      <c r="H99" s="137">
        <v>7.5</v>
      </c>
      <c r="I99" s="137">
        <v>7.5</v>
      </c>
      <c r="J99" s="137">
        <v>7.5</v>
      </c>
      <c r="K99" s="137" t="s">
        <v>61</v>
      </c>
      <c r="L99" s="137">
        <v>7.5</v>
      </c>
      <c r="M99" s="362" t="s">
        <v>72</v>
      </c>
      <c r="N99" s="362" t="s">
        <v>72</v>
      </c>
      <c r="O99" s="362" t="s">
        <v>72</v>
      </c>
      <c r="P99" s="362" t="s">
        <v>72</v>
      </c>
      <c r="Q99" s="137">
        <v>0</v>
      </c>
      <c r="R99" s="340" t="s">
        <v>61</v>
      </c>
      <c r="S99" s="137">
        <v>0</v>
      </c>
      <c r="T99" s="60">
        <v>7.5</v>
      </c>
      <c r="U99" s="60">
        <v>7.5</v>
      </c>
      <c r="V99" s="60">
        <v>7.5</v>
      </c>
      <c r="W99" s="60">
        <v>7.5</v>
      </c>
      <c r="X99" s="60">
        <v>7.5</v>
      </c>
      <c r="Y99" s="60" t="s">
        <v>61</v>
      </c>
      <c r="Z99" s="60">
        <v>7.5</v>
      </c>
      <c r="AA99" s="354" t="s">
        <v>72</v>
      </c>
      <c r="AB99" s="60">
        <v>7.5</v>
      </c>
      <c r="AC99" s="60">
        <v>7.5</v>
      </c>
      <c r="AD99" s="60">
        <v>7.5</v>
      </c>
      <c r="AE99" s="60">
        <v>7.5</v>
      </c>
      <c r="AF99" s="60" t="s">
        <v>61</v>
      </c>
      <c r="AG99" s="60">
        <v>7.5</v>
      </c>
      <c r="AH99" s="60">
        <v>7.5</v>
      </c>
      <c r="AI99" s="60"/>
      <c r="AJ99" s="179"/>
      <c r="AK99" s="179">
        <f>COUNTIF(E99:AI99,"&gt;0")</f>
        <v>19</v>
      </c>
      <c r="AL99" s="508"/>
      <c r="AM99" s="205">
        <f>SUM(E99:AI99)/7.5</f>
        <v>19</v>
      </c>
      <c r="AN99" s="205">
        <f>COUNTIF(E99:AI99,"B")</f>
        <v>5</v>
      </c>
      <c r="AO99" s="205">
        <f>COUNTIF(E99:AI99,"h")</f>
        <v>4</v>
      </c>
      <c r="AP99" s="205">
        <f>COUNTIF(E99:AI99,"ik")</f>
        <v>0</v>
      </c>
      <c r="AQ99" s="205">
        <f>COUNTIF(E99:AI99,"İZ")</f>
        <v>0</v>
      </c>
      <c r="AR99" s="205">
        <f>COUNTIF(E99:AI99,"R")</f>
        <v>0</v>
      </c>
      <c r="AS99" s="205">
        <f>COUNTIF(E99:AI99,"0")</f>
        <v>2</v>
      </c>
      <c r="AT99" s="205">
        <f>IF((AM99+AN99+AO99+AP99+AQ99)&gt;30,30,(AM99+AN99+AO99+AP99+AQ99))</f>
        <v>28</v>
      </c>
      <c r="AU99" s="205">
        <f>(AT99)*C99*7.5</f>
        <v>42000</v>
      </c>
      <c r="AV99" s="511">
        <f t="shared" ref="AV99" si="180">IF(B100="CEMRE",SUM(AU99:AU101),0)</f>
        <v>0</v>
      </c>
      <c r="AW99" s="513">
        <f t="shared" ref="AW99" si="181">IF(B100="SEFİNE",SUM(AU99:AU101),0)</f>
        <v>42000</v>
      </c>
      <c r="AX99" s="516">
        <f t="shared" ref="AX99" si="182">IF(B100="TERSAN",SUM(AU99:AU101),0)</f>
        <v>0</v>
      </c>
      <c r="AY99" s="499"/>
      <c r="AZ99" s="499">
        <v>18000</v>
      </c>
      <c r="BA99" s="499"/>
      <c r="BB99" s="499"/>
      <c r="BC99" s="499"/>
      <c r="BD99" s="499"/>
      <c r="BE99" s="502"/>
      <c r="BF99" s="505">
        <f t="shared" ref="BF99" si="183">(AV99+AW99+AX99)-(AY99+AZ99+BA99)-(BB99+BC99)+BE99-(BD99)</f>
        <v>24000</v>
      </c>
      <c r="BG99" s="178"/>
      <c r="BH99" s="178"/>
      <c r="BI99" s="178"/>
      <c r="BJ99" s="178"/>
      <c r="BK99" s="178"/>
      <c r="BL99" s="178"/>
      <c r="BM99" s="178"/>
      <c r="BN99" s="178"/>
      <c r="BO99" s="178"/>
      <c r="BP99" s="178"/>
      <c r="BQ99" s="178"/>
      <c r="BR99" s="178"/>
      <c r="BS99" s="178"/>
      <c r="BT99" s="178"/>
      <c r="BU99" s="178"/>
      <c r="BV99" s="178"/>
      <c r="BW99" s="178"/>
      <c r="BX99" s="178"/>
      <c r="BY99" s="178"/>
      <c r="BZ99" s="178"/>
      <c r="CA99" s="178"/>
    </row>
    <row r="100" spans="1:79" ht="15.75" thickTop="1" x14ac:dyDescent="0.25">
      <c r="A100" s="175"/>
      <c r="B100" s="221" t="s">
        <v>134</v>
      </c>
      <c r="C100" s="433"/>
      <c r="D100" s="211" t="s">
        <v>26</v>
      </c>
      <c r="E100" s="227"/>
      <c r="F100" s="255"/>
      <c r="G100" s="255"/>
      <c r="H100" s="255"/>
      <c r="I100" s="255"/>
      <c r="J100" s="255"/>
      <c r="K100" s="255"/>
      <c r="L100" s="255"/>
      <c r="M100" s="365"/>
      <c r="N100" s="365"/>
      <c r="O100" s="365"/>
      <c r="P100" s="365"/>
      <c r="Q100" s="255"/>
      <c r="R100" s="255"/>
      <c r="S100" s="255"/>
      <c r="T100" s="227"/>
      <c r="U100" s="227"/>
      <c r="V100" s="227"/>
      <c r="W100" s="227"/>
      <c r="X100" s="227"/>
      <c r="Y100" s="227"/>
      <c r="Z100" s="227"/>
      <c r="AA100" s="355"/>
      <c r="AB100" s="227"/>
      <c r="AC100" s="227"/>
      <c r="AD100" s="227"/>
      <c r="AE100" s="227"/>
      <c r="AF100" s="227"/>
      <c r="AG100" s="228"/>
      <c r="AH100" s="227"/>
      <c r="AI100" s="227"/>
      <c r="AJ100" s="192"/>
      <c r="AK100" s="179">
        <f>COUNTIF(E100:AI100,"&gt;7")</f>
        <v>0</v>
      </c>
      <c r="AL100" s="509"/>
      <c r="AM100" s="206">
        <f>SUM(E100:AI100)</f>
        <v>0</v>
      </c>
      <c r="AN100" s="206"/>
      <c r="AO100" s="206"/>
      <c r="AP100" s="206"/>
      <c r="AQ100" s="206"/>
      <c r="AR100" s="206"/>
      <c r="AS100" s="206"/>
      <c r="AT100" s="206">
        <f>AM100*1.5</f>
        <v>0</v>
      </c>
      <c r="AU100" s="206">
        <f>AM100*C99*1.5</f>
        <v>0</v>
      </c>
      <c r="AV100" s="511"/>
      <c r="AW100" s="514"/>
      <c r="AX100" s="516"/>
      <c r="AY100" s="500"/>
      <c r="AZ100" s="500"/>
      <c r="BA100" s="500"/>
      <c r="BB100" s="500"/>
      <c r="BC100" s="500"/>
      <c r="BD100" s="500"/>
      <c r="BE100" s="503"/>
      <c r="BF100" s="506"/>
      <c r="BG100" s="178"/>
      <c r="BH100" s="178"/>
      <c r="BI100" s="178"/>
      <c r="BJ100" s="178"/>
      <c r="BK100" s="178"/>
      <c r="BL100" s="178"/>
      <c r="BM100" s="178"/>
      <c r="BN100" s="178"/>
      <c r="BO100" s="178"/>
      <c r="BP100" s="178"/>
      <c r="BQ100" s="178"/>
      <c r="BR100" s="178"/>
      <c r="BS100" s="178"/>
      <c r="BT100" s="178"/>
      <c r="BU100" s="178"/>
      <c r="BV100" s="178"/>
      <c r="BW100" s="178"/>
      <c r="BX100" s="178"/>
      <c r="BY100" s="178"/>
      <c r="BZ100" s="178"/>
      <c r="CA100" s="178"/>
    </row>
    <row r="101" spans="1:79" x14ac:dyDescent="0.25">
      <c r="A101" s="175"/>
      <c r="B101" s="221"/>
      <c r="C101" s="433"/>
      <c r="D101" s="212" t="s">
        <v>27</v>
      </c>
      <c r="E101" s="230"/>
      <c r="F101" s="255"/>
      <c r="G101" s="255"/>
      <c r="H101" s="255"/>
      <c r="I101" s="255"/>
      <c r="J101" s="255"/>
      <c r="K101" s="255"/>
      <c r="L101" s="255"/>
      <c r="M101" s="365"/>
      <c r="N101" s="365"/>
      <c r="O101" s="365"/>
      <c r="P101" s="365"/>
      <c r="Q101" s="255"/>
      <c r="R101" s="255"/>
      <c r="S101" s="255"/>
      <c r="T101" s="230"/>
      <c r="U101" s="230"/>
      <c r="V101" s="230"/>
      <c r="W101" s="231"/>
      <c r="X101" s="230"/>
      <c r="Y101" s="230"/>
      <c r="Z101" s="230"/>
      <c r="AA101" s="352"/>
      <c r="AB101" s="230"/>
      <c r="AC101" s="230"/>
      <c r="AD101" s="230"/>
      <c r="AE101" s="230"/>
      <c r="AF101" s="230"/>
      <c r="AG101" s="232"/>
      <c r="AH101" s="230"/>
      <c r="AI101" s="230"/>
      <c r="AJ101" s="193"/>
      <c r="AK101" s="207"/>
      <c r="AL101" s="509"/>
      <c r="AM101" s="206">
        <f>SUM(E101:AI101)</f>
        <v>0</v>
      </c>
      <c r="AN101" s="208"/>
      <c r="AO101" s="208"/>
      <c r="AP101" s="208"/>
      <c r="AQ101" s="208"/>
      <c r="AR101" s="208"/>
      <c r="AS101" s="208"/>
      <c r="AT101" s="206">
        <f>AM101*2</f>
        <v>0</v>
      </c>
      <c r="AU101" s="208">
        <f>AM101*C99*2</f>
        <v>0</v>
      </c>
      <c r="AV101" s="511"/>
      <c r="AW101" s="514"/>
      <c r="AX101" s="516"/>
      <c r="AY101" s="500"/>
      <c r="AZ101" s="500"/>
      <c r="BA101" s="500"/>
      <c r="BB101" s="500"/>
      <c r="BC101" s="500"/>
      <c r="BD101" s="500"/>
      <c r="BE101" s="503"/>
      <c r="BF101" s="506"/>
      <c r="BG101" s="178"/>
      <c r="BH101" s="178"/>
      <c r="BI101" s="178"/>
      <c r="BJ101" s="178"/>
      <c r="BK101" s="178"/>
      <c r="BL101" s="178"/>
      <c r="BM101" s="178"/>
      <c r="BN101" s="178"/>
      <c r="BO101" s="178"/>
      <c r="BP101" s="178"/>
      <c r="BQ101" s="178"/>
      <c r="BR101" s="178"/>
      <c r="BS101" s="178"/>
      <c r="BT101" s="178"/>
      <c r="BU101" s="178"/>
      <c r="BV101" s="178"/>
      <c r="BW101" s="178"/>
      <c r="BX101" s="178"/>
      <c r="BY101" s="178"/>
      <c r="BZ101" s="178"/>
      <c r="CA101" s="178"/>
    </row>
    <row r="102" spans="1:79" ht="15.75" thickBot="1" x14ac:dyDescent="0.3">
      <c r="A102" s="176"/>
      <c r="B102" s="221"/>
      <c r="C102" s="434"/>
      <c r="D102" s="182"/>
      <c r="E102" s="63"/>
      <c r="F102" s="63"/>
      <c r="G102" s="63"/>
      <c r="H102" s="63"/>
      <c r="I102" s="63"/>
      <c r="J102" s="63"/>
      <c r="K102" s="63"/>
      <c r="L102" s="63"/>
      <c r="M102" s="353"/>
      <c r="N102" s="353"/>
      <c r="O102" s="353"/>
      <c r="P102" s="35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353"/>
      <c r="AB102" s="63"/>
      <c r="AC102" s="63"/>
      <c r="AD102" s="63"/>
      <c r="AE102" s="63"/>
      <c r="AF102" s="63"/>
      <c r="AG102" s="63"/>
      <c r="AH102" s="63"/>
      <c r="AI102" s="63"/>
      <c r="AJ102" s="194" t="s">
        <v>28</v>
      </c>
      <c r="AK102" s="180">
        <f>AK99+AK100</f>
        <v>19</v>
      </c>
      <c r="AL102" s="510"/>
      <c r="AM102" s="209"/>
      <c r="AN102" s="209"/>
      <c r="AO102" s="209"/>
      <c r="AP102" s="209"/>
      <c r="AQ102" s="180"/>
      <c r="AR102" s="209"/>
      <c r="AS102" s="209"/>
      <c r="AT102" s="209"/>
      <c r="AU102" s="209"/>
      <c r="AV102" s="512"/>
      <c r="AW102" s="515"/>
      <c r="AX102" s="517"/>
      <c r="AY102" s="501"/>
      <c r="AZ102" s="501"/>
      <c r="BA102" s="501"/>
      <c r="BB102" s="501"/>
      <c r="BC102" s="501"/>
      <c r="BD102" s="501"/>
      <c r="BE102" s="504"/>
      <c r="BF102" s="507"/>
      <c r="BG102" s="178"/>
      <c r="BH102" s="178"/>
      <c r="BI102" s="178"/>
      <c r="BJ102" s="178"/>
      <c r="BK102" s="178"/>
      <c r="BL102" s="178"/>
      <c r="BM102" s="178"/>
      <c r="BN102" s="178"/>
      <c r="BO102" s="178"/>
      <c r="BP102" s="178"/>
      <c r="BQ102" s="178"/>
      <c r="BR102" s="178"/>
      <c r="BS102" s="178"/>
      <c r="BT102" s="178"/>
      <c r="BU102" s="178"/>
      <c r="BV102" s="178"/>
      <c r="BW102" s="178"/>
      <c r="BX102" s="178"/>
      <c r="BY102" s="178"/>
      <c r="BZ102" s="178"/>
      <c r="CA102" s="178"/>
    </row>
    <row r="103" spans="1:79" ht="16.5" thickTop="1" thickBot="1" x14ac:dyDescent="0.3">
      <c r="A103" s="174" t="s">
        <v>113</v>
      </c>
      <c r="B103" s="276">
        <v>25000</v>
      </c>
      <c r="C103" s="432">
        <f t="shared" ref="C103" si="184">B103/225</f>
        <v>111.11111111111111</v>
      </c>
      <c r="D103" s="181" t="s">
        <v>25</v>
      </c>
      <c r="E103" s="60">
        <v>7.5</v>
      </c>
      <c r="F103" s="60">
        <v>7.5</v>
      </c>
      <c r="G103" s="60">
        <v>7.5</v>
      </c>
      <c r="H103" s="60">
        <v>7.5</v>
      </c>
      <c r="I103" s="60">
        <v>7.5</v>
      </c>
      <c r="J103" s="60">
        <v>7.5</v>
      </c>
      <c r="K103" s="60" t="s">
        <v>61</v>
      </c>
      <c r="L103" s="60">
        <v>7.5</v>
      </c>
      <c r="M103" s="354" t="s">
        <v>72</v>
      </c>
      <c r="N103" s="354" t="s">
        <v>72</v>
      </c>
      <c r="O103" s="354" t="s">
        <v>72</v>
      </c>
      <c r="P103" s="354" t="s">
        <v>72</v>
      </c>
      <c r="Q103" s="60">
        <v>7.5</v>
      </c>
      <c r="R103" s="60" t="s">
        <v>61</v>
      </c>
      <c r="S103" s="60">
        <v>7.5</v>
      </c>
      <c r="T103" s="60">
        <v>7.5</v>
      </c>
      <c r="U103" s="60">
        <v>7.5</v>
      </c>
      <c r="V103" s="60">
        <v>7.5</v>
      </c>
      <c r="W103" s="60">
        <v>7.5</v>
      </c>
      <c r="X103" s="60">
        <v>7.5</v>
      </c>
      <c r="Y103" s="60" t="s">
        <v>61</v>
      </c>
      <c r="Z103" s="60">
        <v>7.5</v>
      </c>
      <c r="AA103" s="354" t="s">
        <v>72</v>
      </c>
      <c r="AB103" s="60">
        <v>7.5</v>
      </c>
      <c r="AC103" s="60">
        <v>7.5</v>
      </c>
      <c r="AD103" s="60">
        <v>7.5</v>
      </c>
      <c r="AE103" s="60"/>
      <c r="AF103" s="60"/>
      <c r="AG103" s="60"/>
      <c r="AH103" s="60"/>
      <c r="AI103" s="60"/>
      <c r="AJ103" s="179"/>
      <c r="AK103" s="179">
        <f>COUNTIF(E103:AI103,"&gt;0")</f>
        <v>18</v>
      </c>
      <c r="AL103" s="508"/>
      <c r="AM103" s="205">
        <f>SUM(E103:AI103)/7.5</f>
        <v>18</v>
      </c>
      <c r="AN103" s="205">
        <f>COUNTIF(E103:AI103,"B")</f>
        <v>5</v>
      </c>
      <c r="AO103" s="205">
        <f>COUNTIF(E103:AI103,"h")</f>
        <v>3</v>
      </c>
      <c r="AP103" s="205">
        <f>COUNTIF(E103:AI103,"ik")</f>
        <v>0</v>
      </c>
      <c r="AQ103" s="205">
        <f>COUNTIF(E103:AI103,"İZ")</f>
        <v>0</v>
      </c>
      <c r="AR103" s="205">
        <f>COUNTIF(E103:AI103,"R")</f>
        <v>0</v>
      </c>
      <c r="AS103" s="205">
        <f>COUNTIF(E103:AI103,"0")</f>
        <v>0</v>
      </c>
      <c r="AT103" s="205">
        <f>IF((AM103+AN103+AO103+AP103+AQ103)&gt;30,30,(AM103+AN103+AO103+AP103+AQ103))</f>
        <v>26</v>
      </c>
      <c r="AU103" s="205">
        <f>(AT103)*C103*7.5</f>
        <v>21666.666666666668</v>
      </c>
      <c r="AV103" s="511">
        <f t="shared" ref="AV103" si="185">IF(B104="CEMRE",SUM(AU103:AU105),0)</f>
        <v>0</v>
      </c>
      <c r="AW103" s="513">
        <f t="shared" ref="AW103" si="186">IF(B104="SEFİNE",SUM(AU103:AU105),0)</f>
        <v>21666.666666666668</v>
      </c>
      <c r="AX103" s="516">
        <f t="shared" ref="AX103" si="187">IF(B104="TERSAN",SUM(AU103:AU105),0)</f>
        <v>0</v>
      </c>
      <c r="AY103" s="499"/>
      <c r="AZ103" s="499">
        <v>21065</v>
      </c>
      <c r="BA103" s="499"/>
      <c r="BB103" s="499">
        <f>3000+935</f>
        <v>3935</v>
      </c>
      <c r="BC103" s="499"/>
      <c r="BD103" s="499"/>
      <c r="BE103" s="502"/>
      <c r="BF103" s="505">
        <f t="shared" ref="BF103" si="188">(AV103+AW103+AX103)-(AY103+AZ103+BA103)-(BB103+BC103)+BE103-(BD103)</f>
        <v>-3333.3333333333321</v>
      </c>
      <c r="BG103" s="178"/>
      <c r="BH103" s="178"/>
      <c r="BI103" s="178"/>
      <c r="BJ103" s="178"/>
      <c r="BK103" s="178"/>
      <c r="BL103" s="178"/>
      <c r="BM103" s="178"/>
      <c r="BN103" s="178"/>
      <c r="BO103" s="178"/>
      <c r="BP103" s="178"/>
      <c r="BQ103" s="178"/>
      <c r="BR103" s="178"/>
      <c r="BS103" s="178"/>
      <c r="BT103" s="178"/>
      <c r="BU103" s="178"/>
      <c r="BV103" s="178"/>
      <c r="BW103" s="178"/>
      <c r="BX103" s="178"/>
      <c r="BY103" s="178"/>
      <c r="BZ103" s="178"/>
      <c r="CA103" s="178"/>
    </row>
    <row r="104" spans="1:79" ht="15.75" thickTop="1" x14ac:dyDescent="0.25">
      <c r="A104" s="175"/>
      <c r="B104" s="221" t="s">
        <v>134</v>
      </c>
      <c r="C104" s="433"/>
      <c r="D104" s="211" t="s">
        <v>26</v>
      </c>
      <c r="E104" s="227"/>
      <c r="F104" s="227"/>
      <c r="G104" s="227"/>
      <c r="H104" s="227"/>
      <c r="I104" s="227"/>
      <c r="J104" s="227"/>
      <c r="K104" s="227"/>
      <c r="L104" s="227"/>
      <c r="M104" s="355"/>
      <c r="N104" s="355"/>
      <c r="O104" s="355"/>
      <c r="P104" s="355"/>
      <c r="Q104" s="227"/>
      <c r="R104" s="227"/>
      <c r="S104" s="227"/>
      <c r="T104" s="227"/>
      <c r="U104" s="227"/>
      <c r="V104" s="227"/>
      <c r="W104" s="227"/>
      <c r="X104" s="227"/>
      <c r="Y104" s="227"/>
      <c r="Z104" s="227"/>
      <c r="AA104" s="355"/>
      <c r="AB104" s="227"/>
      <c r="AC104" s="227"/>
      <c r="AD104" s="227"/>
      <c r="AE104" s="227"/>
      <c r="AF104" s="227"/>
      <c r="AG104" s="228"/>
      <c r="AH104" s="227"/>
      <c r="AI104" s="227"/>
      <c r="AJ104" s="192"/>
      <c r="AK104" s="179">
        <f>COUNTIF(E104:AI104,"&gt;7")</f>
        <v>0</v>
      </c>
      <c r="AL104" s="509"/>
      <c r="AM104" s="206">
        <f>SUM(E104:AI104)</f>
        <v>0</v>
      </c>
      <c r="AN104" s="206"/>
      <c r="AO104" s="206"/>
      <c r="AP104" s="206"/>
      <c r="AQ104" s="206"/>
      <c r="AR104" s="206"/>
      <c r="AS104" s="206"/>
      <c r="AT104" s="206">
        <f>AM104*1.5</f>
        <v>0</v>
      </c>
      <c r="AU104" s="206">
        <f>AM104*C103*1.5</f>
        <v>0</v>
      </c>
      <c r="AV104" s="511"/>
      <c r="AW104" s="514"/>
      <c r="AX104" s="516"/>
      <c r="AY104" s="500"/>
      <c r="AZ104" s="500"/>
      <c r="BA104" s="500"/>
      <c r="BB104" s="500"/>
      <c r="BC104" s="500"/>
      <c r="BD104" s="500"/>
      <c r="BE104" s="503"/>
      <c r="BF104" s="506"/>
      <c r="BG104" s="178"/>
      <c r="BH104" s="178"/>
      <c r="BI104" s="178"/>
      <c r="BJ104" s="178"/>
      <c r="BK104" s="178"/>
      <c r="BL104" s="178"/>
      <c r="BM104" s="178"/>
      <c r="BN104" s="178"/>
      <c r="BO104" s="178"/>
      <c r="BP104" s="178"/>
      <c r="BQ104" s="178"/>
      <c r="BR104" s="178"/>
      <c r="BS104" s="178"/>
      <c r="BT104" s="178"/>
      <c r="BU104" s="178"/>
      <c r="BV104" s="178"/>
      <c r="BW104" s="178"/>
      <c r="BX104" s="178"/>
      <c r="BY104" s="178"/>
      <c r="BZ104" s="178"/>
      <c r="CA104" s="178"/>
    </row>
    <row r="105" spans="1:79" x14ac:dyDescent="0.25">
      <c r="A105" s="175"/>
      <c r="B105" s="221"/>
      <c r="C105" s="433"/>
      <c r="D105" s="212" t="s">
        <v>27</v>
      </c>
      <c r="E105" s="230"/>
      <c r="F105" s="230"/>
      <c r="G105" s="230"/>
      <c r="H105" s="230"/>
      <c r="I105" s="230"/>
      <c r="J105" s="230"/>
      <c r="K105" s="230"/>
      <c r="L105" s="230"/>
      <c r="M105" s="352"/>
      <c r="N105" s="352"/>
      <c r="O105" s="352"/>
      <c r="P105" s="352"/>
      <c r="Q105" s="230"/>
      <c r="R105" s="230"/>
      <c r="S105" s="230"/>
      <c r="T105" s="230"/>
      <c r="U105" s="230"/>
      <c r="V105" s="230"/>
      <c r="W105" s="231"/>
      <c r="X105" s="230"/>
      <c r="Y105" s="230"/>
      <c r="Z105" s="230"/>
      <c r="AA105" s="352"/>
      <c r="AB105" s="230"/>
      <c r="AC105" s="230"/>
      <c r="AD105" s="230"/>
      <c r="AE105" s="230"/>
      <c r="AF105" s="230"/>
      <c r="AG105" s="232"/>
      <c r="AH105" s="230"/>
      <c r="AI105" s="230"/>
      <c r="AJ105" s="193"/>
      <c r="AK105" s="207"/>
      <c r="AL105" s="509"/>
      <c r="AM105" s="206">
        <f>SUM(E105:AI105)</f>
        <v>0</v>
      </c>
      <c r="AN105" s="208"/>
      <c r="AO105" s="208"/>
      <c r="AP105" s="208"/>
      <c r="AQ105" s="208"/>
      <c r="AR105" s="208"/>
      <c r="AS105" s="208"/>
      <c r="AT105" s="206">
        <f>AM105*2</f>
        <v>0</v>
      </c>
      <c r="AU105" s="208">
        <f>AM105*C103*2</f>
        <v>0</v>
      </c>
      <c r="AV105" s="511"/>
      <c r="AW105" s="514"/>
      <c r="AX105" s="516"/>
      <c r="AY105" s="500"/>
      <c r="AZ105" s="500"/>
      <c r="BA105" s="500"/>
      <c r="BB105" s="500"/>
      <c r="BC105" s="500"/>
      <c r="BD105" s="500"/>
      <c r="BE105" s="503"/>
      <c r="BF105" s="506"/>
      <c r="BG105" s="178"/>
      <c r="BH105" s="178"/>
      <c r="BI105" s="178"/>
      <c r="BJ105" s="178"/>
      <c r="BK105" s="178"/>
      <c r="BL105" s="178"/>
      <c r="BM105" s="178"/>
      <c r="BN105" s="178"/>
      <c r="BO105" s="178"/>
      <c r="BP105" s="178"/>
      <c r="BQ105" s="178"/>
      <c r="BR105" s="178"/>
      <c r="BS105" s="178"/>
      <c r="BT105" s="178"/>
      <c r="BU105" s="178"/>
      <c r="BV105" s="178"/>
      <c r="BW105" s="178"/>
      <c r="BX105" s="178"/>
      <c r="BY105" s="178"/>
      <c r="BZ105" s="178"/>
      <c r="CA105" s="178"/>
    </row>
    <row r="106" spans="1:79" ht="15.75" thickBot="1" x14ac:dyDescent="0.3">
      <c r="A106" s="176"/>
      <c r="B106" s="277"/>
      <c r="C106" s="434"/>
      <c r="D106" s="182"/>
      <c r="E106" s="63"/>
      <c r="F106" s="63"/>
      <c r="G106" s="63"/>
      <c r="H106" s="63"/>
      <c r="I106" s="63"/>
      <c r="J106" s="63"/>
      <c r="K106" s="63"/>
      <c r="L106" s="63"/>
      <c r="M106" s="353"/>
      <c r="N106" s="353"/>
      <c r="O106" s="353"/>
      <c r="P106" s="35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353"/>
      <c r="AB106" s="63"/>
      <c r="AC106" s="63"/>
      <c r="AD106" s="63"/>
      <c r="AE106" s="63"/>
      <c r="AF106" s="63"/>
      <c r="AG106" s="63"/>
      <c r="AH106" s="63"/>
      <c r="AI106" s="63"/>
      <c r="AJ106" s="194" t="s">
        <v>28</v>
      </c>
      <c r="AK106" s="180">
        <f>AK103+AK104</f>
        <v>18</v>
      </c>
      <c r="AL106" s="510"/>
      <c r="AM106" s="209"/>
      <c r="AN106" s="209"/>
      <c r="AO106" s="209"/>
      <c r="AP106" s="209"/>
      <c r="AQ106" s="180"/>
      <c r="AR106" s="209"/>
      <c r="AS106" s="209"/>
      <c r="AT106" s="209"/>
      <c r="AU106" s="209"/>
      <c r="AV106" s="512"/>
      <c r="AW106" s="515"/>
      <c r="AX106" s="517"/>
      <c r="AY106" s="501"/>
      <c r="AZ106" s="501"/>
      <c r="BA106" s="501"/>
      <c r="BB106" s="501"/>
      <c r="BC106" s="501"/>
      <c r="BD106" s="501"/>
      <c r="BE106" s="504"/>
      <c r="BF106" s="507"/>
      <c r="BG106" s="178"/>
      <c r="BH106" s="178"/>
      <c r="BI106" s="178"/>
      <c r="BJ106" s="178"/>
      <c r="BK106" s="178"/>
      <c r="BL106" s="178"/>
      <c r="BM106" s="178"/>
      <c r="BN106" s="178"/>
      <c r="BO106" s="178"/>
      <c r="BP106" s="178"/>
      <c r="BQ106" s="178"/>
      <c r="BR106" s="178"/>
      <c r="BS106" s="178"/>
      <c r="BT106" s="178"/>
      <c r="BU106" s="178"/>
      <c r="BV106" s="178"/>
      <c r="BW106" s="178"/>
      <c r="BX106" s="178"/>
      <c r="BY106" s="178"/>
      <c r="BZ106" s="178"/>
      <c r="CA106" s="178"/>
    </row>
    <row r="107" spans="1:79" ht="16.5" thickTop="1" thickBot="1" x14ac:dyDescent="0.3">
      <c r="A107" s="174" t="s">
        <v>114</v>
      </c>
      <c r="B107" s="221">
        <v>24000</v>
      </c>
      <c r="C107" s="432">
        <f t="shared" ref="C107" si="189">B107/225</f>
        <v>106.66666666666667</v>
      </c>
      <c r="D107" s="181" t="s">
        <v>25</v>
      </c>
      <c r="E107" s="137">
        <v>0</v>
      </c>
      <c r="F107" s="137">
        <v>7.5</v>
      </c>
      <c r="G107" s="137">
        <v>7.5</v>
      </c>
      <c r="H107" s="60">
        <v>7.5</v>
      </c>
      <c r="I107" s="60">
        <v>0</v>
      </c>
      <c r="J107" s="60">
        <v>0</v>
      </c>
      <c r="K107" s="60">
        <v>0</v>
      </c>
      <c r="L107" s="60">
        <v>0</v>
      </c>
      <c r="M107" s="354">
        <v>0</v>
      </c>
      <c r="N107" s="354">
        <v>0</v>
      </c>
      <c r="O107" s="354">
        <v>0</v>
      </c>
      <c r="P107" s="354">
        <v>0</v>
      </c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354"/>
      <c r="AB107" s="60"/>
      <c r="AC107" s="60"/>
      <c r="AD107" s="60"/>
      <c r="AE107" s="60"/>
      <c r="AF107" s="67"/>
      <c r="AG107" s="60"/>
      <c r="AH107" s="60"/>
      <c r="AI107" s="60"/>
      <c r="AJ107" s="179"/>
      <c r="AK107" s="179">
        <f>COUNTIF(E107:AI107,"&gt;0")</f>
        <v>3</v>
      </c>
      <c r="AL107" s="508"/>
      <c r="AM107" s="205">
        <f>SUM(E107:AI107)/7.5</f>
        <v>3</v>
      </c>
      <c r="AN107" s="205">
        <f>COUNTIF(E107:AI107,"B")</f>
        <v>0</v>
      </c>
      <c r="AO107" s="205">
        <f>COUNTIF(E107:AI107,"h")</f>
        <v>0</v>
      </c>
      <c r="AP107" s="205">
        <f>COUNTIF(E107:AI107,"ik")</f>
        <v>0</v>
      </c>
      <c r="AQ107" s="205">
        <f>COUNTIF(E107:AI107,"İZ")</f>
        <v>0</v>
      </c>
      <c r="AR107" s="205">
        <f>COUNTIF(E107:AI107,"R")</f>
        <v>0</v>
      </c>
      <c r="AS107" s="205">
        <f>COUNTIF(E107:AI107,"0")</f>
        <v>9</v>
      </c>
      <c r="AT107" s="205">
        <f>IF((AM107+AN107+AO107+AP107+AQ107)&gt;30,30,(AM107+AN107+AO107+AP107+AQ107))</f>
        <v>3</v>
      </c>
      <c r="AU107" s="205">
        <f>(AT107)*C107*7.5</f>
        <v>2400</v>
      </c>
      <c r="AV107" s="511">
        <f t="shared" ref="AV107" si="190">IF(B108="CEMRE",SUM(AU107:AU109),0)</f>
        <v>0</v>
      </c>
      <c r="AW107" s="513">
        <f t="shared" ref="AW107" si="191">IF(B108="SEFİNE",SUM(AU107:AU109),0)</f>
        <v>2400</v>
      </c>
      <c r="AX107" s="516">
        <f t="shared" ref="AX107" si="192">IF(B108="TERSAN",SUM(AU107:AU109),0)</f>
        <v>0</v>
      </c>
      <c r="AY107" s="499"/>
      <c r="AZ107" s="518">
        <v>1800</v>
      </c>
      <c r="BA107" s="499"/>
      <c r="BB107" s="499"/>
      <c r="BC107" s="499"/>
      <c r="BD107" s="499"/>
      <c r="BE107" s="502"/>
      <c r="BF107" s="505">
        <f t="shared" ref="BF107" si="193">(AV107+AW107+AX107)-(AY107+AZ107+BA107)-(BB107+BC107)+BE107-(BD107)</f>
        <v>600</v>
      </c>
      <c r="BG107" s="178"/>
      <c r="BH107" s="178"/>
      <c r="BI107" s="178"/>
      <c r="BJ107" s="178"/>
      <c r="BK107" s="178"/>
      <c r="BL107" s="178"/>
      <c r="BM107" s="178"/>
      <c r="BN107" s="178"/>
      <c r="BO107" s="178"/>
      <c r="BP107" s="178"/>
      <c r="BQ107" s="178"/>
      <c r="BR107" s="178"/>
      <c r="BS107" s="178"/>
      <c r="BT107" s="178"/>
      <c r="BU107" s="178"/>
      <c r="BV107" s="178"/>
      <c r="BW107" s="178"/>
      <c r="BX107" s="178"/>
      <c r="BY107" s="178"/>
      <c r="BZ107" s="178"/>
      <c r="CA107" s="178"/>
    </row>
    <row r="108" spans="1:79" ht="15.75" thickTop="1" x14ac:dyDescent="0.25">
      <c r="A108" s="175"/>
      <c r="B108" s="221" t="s">
        <v>134</v>
      </c>
      <c r="C108" s="433"/>
      <c r="D108" s="211" t="s">
        <v>26</v>
      </c>
      <c r="E108" s="255"/>
      <c r="F108" s="255"/>
      <c r="G108" s="255"/>
      <c r="H108" s="255"/>
      <c r="I108" s="255"/>
      <c r="J108" s="255"/>
      <c r="K108" s="255"/>
      <c r="L108" s="255"/>
      <c r="M108" s="365"/>
      <c r="N108" s="365"/>
      <c r="O108" s="365"/>
      <c r="P108" s="365"/>
      <c r="Q108" s="255"/>
      <c r="R108" s="255"/>
      <c r="S108" s="255"/>
      <c r="T108" s="227"/>
      <c r="U108" s="227"/>
      <c r="V108" s="227"/>
      <c r="W108" s="227"/>
      <c r="X108" s="227"/>
      <c r="Y108" s="67"/>
      <c r="Z108" s="227"/>
      <c r="AA108" s="355"/>
      <c r="AB108" s="230"/>
      <c r="AC108" s="227"/>
      <c r="AD108" s="227"/>
      <c r="AE108" s="227"/>
      <c r="AF108" s="227"/>
      <c r="AG108" s="228"/>
      <c r="AH108" s="227"/>
      <c r="AI108" s="227"/>
      <c r="AJ108" s="192"/>
      <c r="AK108" s="179">
        <f>COUNTIF(E108:AI108,"&gt;7")</f>
        <v>0</v>
      </c>
      <c r="AL108" s="509"/>
      <c r="AM108" s="206">
        <f>SUM(E108:AI108)</f>
        <v>0</v>
      </c>
      <c r="AN108" s="206"/>
      <c r="AO108" s="206"/>
      <c r="AP108" s="206"/>
      <c r="AQ108" s="206"/>
      <c r="AR108" s="206"/>
      <c r="AS108" s="206"/>
      <c r="AT108" s="206">
        <f>AM108*1.5</f>
        <v>0</v>
      </c>
      <c r="AU108" s="206">
        <f>AM108*C107*1.5</f>
        <v>0</v>
      </c>
      <c r="AV108" s="511"/>
      <c r="AW108" s="514"/>
      <c r="AX108" s="516"/>
      <c r="AY108" s="500"/>
      <c r="AZ108" s="519"/>
      <c r="BA108" s="500"/>
      <c r="BB108" s="500"/>
      <c r="BC108" s="500"/>
      <c r="BD108" s="500"/>
      <c r="BE108" s="503"/>
      <c r="BF108" s="506"/>
      <c r="BG108" s="178"/>
      <c r="BH108" s="178"/>
      <c r="BI108" s="178"/>
      <c r="BJ108" s="178"/>
      <c r="BK108" s="178"/>
      <c r="BL108" s="178"/>
      <c r="BM108" s="178"/>
      <c r="BN108" s="178"/>
      <c r="BO108" s="178"/>
      <c r="BP108" s="178"/>
      <c r="BQ108" s="178"/>
      <c r="BR108" s="178"/>
      <c r="BS108" s="178"/>
      <c r="BT108" s="178"/>
      <c r="BU108" s="178"/>
      <c r="BV108" s="178"/>
      <c r="BW108" s="178"/>
      <c r="BX108" s="178"/>
      <c r="BY108" s="178"/>
      <c r="BZ108" s="178"/>
      <c r="CA108" s="178"/>
    </row>
    <row r="109" spans="1:79" x14ac:dyDescent="0.25">
      <c r="A109" s="175"/>
      <c r="B109" s="221"/>
      <c r="C109" s="433"/>
      <c r="D109" s="212" t="s">
        <v>27</v>
      </c>
      <c r="E109" s="255"/>
      <c r="F109" s="255"/>
      <c r="G109" s="255"/>
      <c r="H109" s="255"/>
      <c r="I109" s="255"/>
      <c r="J109" s="255"/>
      <c r="K109" s="255"/>
      <c r="L109" s="255"/>
      <c r="M109" s="365"/>
      <c r="N109" s="365"/>
      <c r="O109" s="365"/>
      <c r="P109" s="365"/>
      <c r="Q109" s="255"/>
      <c r="R109" s="255"/>
      <c r="S109" s="255"/>
      <c r="T109" s="230"/>
      <c r="U109" s="230"/>
      <c r="V109" s="230"/>
      <c r="W109" s="231"/>
      <c r="X109" s="230"/>
      <c r="Y109" s="230"/>
      <c r="Z109" s="230"/>
      <c r="AA109" s="352"/>
      <c r="AB109" s="257"/>
      <c r="AC109" s="230"/>
      <c r="AD109" s="230"/>
      <c r="AE109" s="230"/>
      <c r="AF109" s="230"/>
      <c r="AG109" s="232"/>
      <c r="AH109" s="230"/>
      <c r="AI109" s="230"/>
      <c r="AJ109" s="193"/>
      <c r="AK109" s="207"/>
      <c r="AL109" s="509"/>
      <c r="AM109" s="206">
        <f>SUM(E109:AI109)</f>
        <v>0</v>
      </c>
      <c r="AN109" s="208"/>
      <c r="AO109" s="208"/>
      <c r="AP109" s="208"/>
      <c r="AQ109" s="208"/>
      <c r="AR109" s="208"/>
      <c r="AS109" s="208"/>
      <c r="AT109" s="206">
        <f>AM109*2</f>
        <v>0</v>
      </c>
      <c r="AU109" s="208">
        <f>AM109*C107*2</f>
        <v>0</v>
      </c>
      <c r="AV109" s="511"/>
      <c r="AW109" s="514"/>
      <c r="AX109" s="516"/>
      <c r="AY109" s="500"/>
      <c r="AZ109" s="519"/>
      <c r="BA109" s="500"/>
      <c r="BB109" s="500"/>
      <c r="BC109" s="500"/>
      <c r="BD109" s="500"/>
      <c r="BE109" s="503"/>
      <c r="BF109" s="506"/>
      <c r="BG109" s="178"/>
      <c r="BH109" s="178"/>
      <c r="BI109" s="178"/>
      <c r="BJ109" s="178"/>
      <c r="BK109" s="178"/>
      <c r="BL109" s="178"/>
      <c r="BM109" s="178"/>
      <c r="BN109" s="178"/>
      <c r="BO109" s="178"/>
      <c r="BP109" s="178"/>
      <c r="BQ109" s="178"/>
      <c r="BR109" s="178"/>
      <c r="BS109" s="178"/>
      <c r="BT109" s="178"/>
      <c r="BU109" s="178"/>
      <c r="BV109" s="178"/>
      <c r="BW109" s="178"/>
      <c r="BX109" s="178"/>
      <c r="BY109" s="178"/>
      <c r="BZ109" s="178"/>
      <c r="CA109" s="178"/>
    </row>
    <row r="110" spans="1:79" ht="15.75" thickBot="1" x14ac:dyDescent="0.3">
      <c r="A110" s="176"/>
      <c r="B110" s="221"/>
      <c r="C110" s="434"/>
      <c r="D110" s="182"/>
      <c r="E110" s="256"/>
      <c r="F110" s="256"/>
      <c r="G110" s="256"/>
      <c r="H110" s="256"/>
      <c r="I110" s="256"/>
      <c r="J110" s="256"/>
      <c r="K110" s="256"/>
      <c r="L110" s="256"/>
      <c r="M110" s="366"/>
      <c r="N110" s="366"/>
      <c r="O110" s="366"/>
      <c r="P110" s="366"/>
      <c r="Q110" s="256"/>
      <c r="R110" s="256"/>
      <c r="S110" s="256"/>
      <c r="T110" s="63"/>
      <c r="U110" s="63"/>
      <c r="V110" s="63"/>
      <c r="W110" s="63"/>
      <c r="X110" s="63"/>
      <c r="Y110" s="63"/>
      <c r="Z110" s="63"/>
      <c r="AA110" s="353"/>
      <c r="AB110" s="63"/>
      <c r="AC110" s="63"/>
      <c r="AD110" s="63"/>
      <c r="AE110" s="63"/>
      <c r="AF110" s="63"/>
      <c r="AG110" s="63"/>
      <c r="AH110" s="63"/>
      <c r="AI110" s="63"/>
      <c r="AJ110" s="194" t="s">
        <v>28</v>
      </c>
      <c r="AK110" s="180">
        <f>AK107+AK108</f>
        <v>3</v>
      </c>
      <c r="AL110" s="510"/>
      <c r="AM110" s="209"/>
      <c r="AN110" s="209"/>
      <c r="AO110" s="209"/>
      <c r="AP110" s="209"/>
      <c r="AQ110" s="180"/>
      <c r="AR110" s="209"/>
      <c r="AS110" s="209"/>
      <c r="AT110" s="209"/>
      <c r="AU110" s="209"/>
      <c r="AV110" s="512"/>
      <c r="AW110" s="515"/>
      <c r="AX110" s="517"/>
      <c r="AY110" s="501"/>
      <c r="AZ110" s="520"/>
      <c r="BA110" s="501"/>
      <c r="BB110" s="501"/>
      <c r="BC110" s="501"/>
      <c r="BD110" s="501"/>
      <c r="BE110" s="504"/>
      <c r="BF110" s="507"/>
      <c r="BG110" s="178"/>
      <c r="BH110" s="178"/>
      <c r="BI110" s="178"/>
      <c r="BJ110" s="178"/>
      <c r="BK110" s="178"/>
      <c r="BL110" s="178"/>
      <c r="BM110" s="178"/>
      <c r="BN110" s="178"/>
      <c r="BO110" s="178"/>
      <c r="BP110" s="178"/>
      <c r="BQ110" s="178"/>
      <c r="BR110" s="178"/>
      <c r="BS110" s="178"/>
      <c r="BT110" s="178"/>
      <c r="BU110" s="178"/>
      <c r="BV110" s="178"/>
      <c r="BW110" s="178"/>
      <c r="BX110" s="178"/>
      <c r="BY110" s="178"/>
      <c r="BZ110" s="178"/>
      <c r="CA110" s="178"/>
    </row>
    <row r="111" spans="1:79" ht="16.5" thickTop="1" thickBot="1" x14ac:dyDescent="0.3">
      <c r="A111" s="315" t="s">
        <v>131</v>
      </c>
      <c r="B111" s="276">
        <v>24000</v>
      </c>
      <c r="C111" s="432">
        <f t="shared" ref="C111" si="194">B111/225</f>
        <v>106.66666666666667</v>
      </c>
      <c r="D111" s="181" t="s">
        <v>25</v>
      </c>
      <c r="E111" s="137">
        <v>0</v>
      </c>
      <c r="F111" s="137">
        <v>0</v>
      </c>
      <c r="G111" s="137">
        <v>0</v>
      </c>
      <c r="H111" s="137">
        <v>0</v>
      </c>
      <c r="I111" s="137">
        <v>0</v>
      </c>
      <c r="J111" s="137">
        <v>0</v>
      </c>
      <c r="K111" s="137">
        <v>0</v>
      </c>
      <c r="L111" s="137">
        <v>0</v>
      </c>
      <c r="M111" s="362">
        <v>0</v>
      </c>
      <c r="N111" s="362">
        <v>0</v>
      </c>
      <c r="O111" s="362">
        <v>0</v>
      </c>
      <c r="P111" s="362">
        <v>0</v>
      </c>
      <c r="Q111" s="137">
        <v>0</v>
      </c>
      <c r="R111" s="137">
        <v>0</v>
      </c>
      <c r="S111" s="137">
        <v>0</v>
      </c>
      <c r="T111" s="60">
        <v>0</v>
      </c>
      <c r="U111" s="60">
        <v>0</v>
      </c>
      <c r="V111" s="60">
        <v>0</v>
      </c>
      <c r="W111" s="60">
        <v>0</v>
      </c>
      <c r="X111" s="60">
        <v>0</v>
      </c>
      <c r="Y111" s="60">
        <v>0</v>
      </c>
      <c r="Z111" s="60">
        <v>0</v>
      </c>
      <c r="AA111" s="354">
        <v>0</v>
      </c>
      <c r="AB111" s="60">
        <v>0</v>
      </c>
      <c r="AC111" s="60">
        <v>0</v>
      </c>
      <c r="AD111" s="60">
        <v>0</v>
      </c>
      <c r="AE111" s="60"/>
      <c r="AF111" s="67"/>
      <c r="AG111" s="60"/>
      <c r="AH111" s="60"/>
      <c r="AI111" s="60"/>
      <c r="AJ111" s="179"/>
      <c r="AK111" s="179">
        <f>COUNTIF(E111:AI111,"&gt;0")</f>
        <v>0</v>
      </c>
      <c r="AL111" s="508"/>
      <c r="AM111" s="205">
        <f>SUM(E111:AI111)/7.5</f>
        <v>0</v>
      </c>
      <c r="AN111" s="205">
        <f>COUNTIF(E111:AI111,"B")</f>
        <v>0</v>
      </c>
      <c r="AO111" s="205">
        <f>COUNTIF(E111:AI111,"h")</f>
        <v>0</v>
      </c>
      <c r="AP111" s="205">
        <f>COUNTIF(E111:AI111,"ik")</f>
        <v>0</v>
      </c>
      <c r="AQ111" s="205">
        <f>COUNTIF(E111:AI111,"İZ")</f>
        <v>0</v>
      </c>
      <c r="AR111" s="205">
        <f>COUNTIF(E111:AI111,"R")</f>
        <v>0</v>
      </c>
      <c r="AS111" s="205">
        <f>COUNTIF(E111:AI111,"0")</f>
        <v>26</v>
      </c>
      <c r="AT111" s="205">
        <f>IF((AM111+AN111+AO111+AP111+AQ111)&gt;30,30,(AM111+AN111+AO111+AP111+AQ111))</f>
        <v>0</v>
      </c>
      <c r="AU111" s="205">
        <f>(AT111)*C111*7.5</f>
        <v>0</v>
      </c>
      <c r="AV111" s="511">
        <f t="shared" ref="AV111" si="195">IF(B112="CEMRE",SUM(AU111:AU113),0)</f>
        <v>0</v>
      </c>
      <c r="AW111" s="513">
        <f t="shared" ref="AW111" si="196">IF(B112="SEFİNE",SUM(AU111:AU113),0)</f>
        <v>0</v>
      </c>
      <c r="AX111" s="516">
        <f t="shared" ref="AX111" si="197">IF(B112="TERSAN",SUM(AU111:AU113),0)</f>
        <v>0</v>
      </c>
      <c r="AY111" s="499"/>
      <c r="AZ111" s="499">
        <v>0</v>
      </c>
      <c r="BA111" s="499"/>
      <c r="BB111" s="499"/>
      <c r="BC111" s="499"/>
      <c r="BD111" s="499"/>
      <c r="BE111" s="502"/>
      <c r="BF111" s="505">
        <f t="shared" ref="BF111" si="198">(AV111+AW111+AX111)-(AY111+AZ111+BA111)-(BB111+BC111)+BE111-(BD111)</f>
        <v>0</v>
      </c>
      <c r="BG111" s="178"/>
      <c r="BH111" s="178"/>
      <c r="BI111" s="178"/>
      <c r="BJ111" s="178"/>
      <c r="BK111" s="178"/>
      <c r="BL111" s="178"/>
      <c r="BM111" s="178"/>
      <c r="BN111" s="178"/>
      <c r="BO111" s="178"/>
      <c r="BP111" s="178"/>
      <c r="BQ111" s="178"/>
      <c r="BR111" s="178"/>
      <c r="BS111" s="178"/>
      <c r="BT111" s="178"/>
      <c r="BU111" s="178"/>
      <c r="BV111" s="178"/>
      <c r="BW111" s="178"/>
      <c r="BX111" s="178"/>
      <c r="BY111" s="178"/>
      <c r="BZ111" s="178"/>
      <c r="CA111" s="178"/>
    </row>
    <row r="112" spans="1:79" ht="15.75" thickTop="1" x14ac:dyDescent="0.25">
      <c r="A112" s="175"/>
      <c r="B112" s="221" t="s">
        <v>134</v>
      </c>
      <c r="C112" s="433"/>
      <c r="D112" s="211" t="s">
        <v>26</v>
      </c>
      <c r="E112" s="255"/>
      <c r="F112" s="255"/>
      <c r="G112" s="255"/>
      <c r="H112" s="255"/>
      <c r="I112" s="241"/>
      <c r="J112" s="255"/>
      <c r="K112" s="255"/>
      <c r="L112" s="255"/>
      <c r="M112" s="365"/>
      <c r="N112" s="365"/>
      <c r="O112" s="365"/>
      <c r="P112" s="365"/>
      <c r="Q112" s="255"/>
      <c r="R112" s="255"/>
      <c r="S112" s="255"/>
      <c r="T112" s="227"/>
      <c r="U112" s="227"/>
      <c r="V112" s="227"/>
      <c r="W112" s="227"/>
      <c r="X112" s="227"/>
      <c r="Y112" s="227"/>
      <c r="Z112" s="227"/>
      <c r="AA112" s="355"/>
      <c r="AB112" s="227"/>
      <c r="AC112" s="227"/>
      <c r="AD112" s="227"/>
      <c r="AE112" s="227"/>
      <c r="AF112" s="227"/>
      <c r="AG112" s="228"/>
      <c r="AH112" s="227"/>
      <c r="AI112" s="227"/>
      <c r="AJ112" s="192"/>
      <c r="AK112" s="179">
        <f>COUNTIF(E112:AI112,"&gt;7")</f>
        <v>0</v>
      </c>
      <c r="AL112" s="509"/>
      <c r="AM112" s="206">
        <f>SUM(E112:AI112)</f>
        <v>0</v>
      </c>
      <c r="AN112" s="206"/>
      <c r="AO112" s="206"/>
      <c r="AP112" s="206"/>
      <c r="AQ112" s="206"/>
      <c r="AR112" s="206"/>
      <c r="AS112" s="206"/>
      <c r="AT112" s="206">
        <f>AM112*1.5</f>
        <v>0</v>
      </c>
      <c r="AU112" s="206">
        <f>AM112*C111*1.5</f>
        <v>0</v>
      </c>
      <c r="AV112" s="511"/>
      <c r="AW112" s="514"/>
      <c r="AX112" s="516"/>
      <c r="AY112" s="500"/>
      <c r="AZ112" s="500"/>
      <c r="BA112" s="500"/>
      <c r="BB112" s="500"/>
      <c r="BC112" s="500"/>
      <c r="BD112" s="500"/>
      <c r="BE112" s="503"/>
      <c r="BF112" s="506"/>
      <c r="BG112" s="178"/>
      <c r="BH112" s="178"/>
      <c r="BI112" s="178"/>
      <c r="BJ112" s="178"/>
      <c r="BK112" s="178"/>
      <c r="BL112" s="178"/>
      <c r="BM112" s="178"/>
      <c r="BN112" s="178"/>
      <c r="BO112" s="178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BZ112" s="178"/>
      <c r="CA112" s="178"/>
    </row>
    <row r="113" spans="1:79" x14ac:dyDescent="0.25">
      <c r="A113" s="175"/>
      <c r="B113" s="221"/>
      <c r="C113" s="433"/>
      <c r="D113" s="212" t="s">
        <v>27</v>
      </c>
      <c r="E113" s="255"/>
      <c r="F113" s="255"/>
      <c r="G113" s="255"/>
      <c r="H113" s="255"/>
      <c r="I113" s="255"/>
      <c r="J113" s="255"/>
      <c r="K113" s="255"/>
      <c r="L113" s="255"/>
      <c r="M113" s="365"/>
      <c r="N113" s="365"/>
      <c r="O113" s="365"/>
      <c r="P113" s="365"/>
      <c r="Q113" s="255"/>
      <c r="R113" s="255"/>
      <c r="S113" s="255"/>
      <c r="T113" s="230"/>
      <c r="U113" s="230"/>
      <c r="V113" s="230"/>
      <c r="W113" s="230"/>
      <c r="X113" s="230"/>
      <c r="Y113" s="230"/>
      <c r="Z113" s="230"/>
      <c r="AA113" s="352"/>
      <c r="AB113" s="230"/>
      <c r="AC113" s="230"/>
      <c r="AD113" s="230"/>
      <c r="AE113" s="230"/>
      <c r="AF113" s="230"/>
      <c r="AG113" s="232"/>
      <c r="AH113" s="230"/>
      <c r="AI113" s="230"/>
      <c r="AJ113" s="193"/>
      <c r="AK113" s="207"/>
      <c r="AL113" s="509"/>
      <c r="AM113" s="206">
        <f>SUM(E113:AI113)</f>
        <v>0</v>
      </c>
      <c r="AN113" s="208"/>
      <c r="AO113" s="208"/>
      <c r="AP113" s="208"/>
      <c r="AQ113" s="208"/>
      <c r="AR113" s="208"/>
      <c r="AS113" s="208"/>
      <c r="AT113" s="206">
        <f>AM113*2</f>
        <v>0</v>
      </c>
      <c r="AU113" s="208">
        <f>AM113*C111*2</f>
        <v>0</v>
      </c>
      <c r="AV113" s="511"/>
      <c r="AW113" s="514"/>
      <c r="AX113" s="516"/>
      <c r="AY113" s="500"/>
      <c r="AZ113" s="500"/>
      <c r="BA113" s="500"/>
      <c r="BB113" s="500"/>
      <c r="BC113" s="500"/>
      <c r="BD113" s="500"/>
      <c r="BE113" s="503"/>
      <c r="BF113" s="506"/>
      <c r="BG113" s="178"/>
      <c r="BH113" s="178"/>
      <c r="BI113" s="178"/>
      <c r="BJ113" s="178"/>
      <c r="BK113" s="178"/>
      <c r="BL113" s="178"/>
      <c r="BM113" s="178"/>
      <c r="BN113" s="178"/>
      <c r="BO113" s="178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BZ113" s="178"/>
      <c r="CA113" s="178"/>
    </row>
    <row r="114" spans="1:79" ht="15.75" thickBot="1" x14ac:dyDescent="0.3">
      <c r="A114" s="176"/>
      <c r="B114" s="277"/>
      <c r="C114" s="434"/>
      <c r="D114" s="182"/>
      <c r="E114" s="256"/>
      <c r="F114" s="256"/>
      <c r="G114" s="256"/>
      <c r="H114" s="256"/>
      <c r="I114" s="256"/>
      <c r="J114" s="256"/>
      <c r="K114" s="256"/>
      <c r="L114" s="256"/>
      <c r="M114" s="366"/>
      <c r="N114" s="366"/>
      <c r="O114" s="366"/>
      <c r="P114" s="366"/>
      <c r="Q114" s="256"/>
      <c r="R114" s="256"/>
      <c r="S114" s="256"/>
      <c r="T114" s="63"/>
      <c r="U114" s="63"/>
      <c r="V114" s="63"/>
      <c r="W114" s="63"/>
      <c r="X114" s="63"/>
      <c r="Y114" s="63"/>
      <c r="Z114" s="63"/>
      <c r="AA114" s="353"/>
      <c r="AB114" s="63"/>
      <c r="AC114" s="63"/>
      <c r="AD114" s="63"/>
      <c r="AE114" s="63"/>
      <c r="AF114" s="63"/>
      <c r="AG114" s="63"/>
      <c r="AH114" s="63"/>
      <c r="AI114" s="63"/>
      <c r="AJ114" s="194" t="s">
        <v>28</v>
      </c>
      <c r="AK114" s="180">
        <f>AK111+AK112</f>
        <v>0</v>
      </c>
      <c r="AL114" s="510"/>
      <c r="AM114" s="209"/>
      <c r="AN114" s="209"/>
      <c r="AO114" s="209"/>
      <c r="AP114" s="209"/>
      <c r="AQ114" s="180"/>
      <c r="AR114" s="209"/>
      <c r="AS114" s="209"/>
      <c r="AT114" s="209"/>
      <c r="AU114" s="209"/>
      <c r="AV114" s="512"/>
      <c r="AW114" s="515"/>
      <c r="AX114" s="517"/>
      <c r="AY114" s="501"/>
      <c r="AZ114" s="501"/>
      <c r="BA114" s="501"/>
      <c r="BB114" s="501"/>
      <c r="BC114" s="501"/>
      <c r="BD114" s="501"/>
      <c r="BE114" s="504"/>
      <c r="BF114" s="507"/>
      <c r="BG114" s="178"/>
      <c r="BH114" s="178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BZ114" s="178"/>
      <c r="CA114" s="178"/>
    </row>
    <row r="115" spans="1:79" ht="16.5" thickTop="1" thickBot="1" x14ac:dyDescent="0.3">
      <c r="A115" s="315" t="s">
        <v>115</v>
      </c>
      <c r="B115" s="221">
        <v>32000</v>
      </c>
      <c r="C115" s="432">
        <f t="shared" ref="C115" si="199">B115/225</f>
        <v>142.22222222222223</v>
      </c>
      <c r="D115" s="181" t="s">
        <v>25</v>
      </c>
      <c r="E115" s="137">
        <v>0</v>
      </c>
      <c r="F115" s="137">
        <v>7.5</v>
      </c>
      <c r="G115" s="137">
        <v>0</v>
      </c>
      <c r="H115" s="137">
        <v>0</v>
      </c>
      <c r="I115" s="137">
        <v>0</v>
      </c>
      <c r="J115" s="137">
        <v>0</v>
      </c>
      <c r="K115" s="137">
        <v>0</v>
      </c>
      <c r="L115" s="137">
        <v>7.5</v>
      </c>
      <c r="M115" s="362" t="s">
        <v>72</v>
      </c>
      <c r="N115" s="362" t="s">
        <v>72</v>
      </c>
      <c r="O115" s="362" t="s">
        <v>72</v>
      </c>
      <c r="P115" s="362" t="s">
        <v>72</v>
      </c>
      <c r="Q115" s="137">
        <v>0</v>
      </c>
      <c r="R115" s="340" t="s">
        <v>61</v>
      </c>
      <c r="S115" s="137">
        <v>7.5</v>
      </c>
      <c r="T115" s="60">
        <v>7.5</v>
      </c>
      <c r="U115" s="60">
        <v>7.5</v>
      </c>
      <c r="V115" s="60">
        <v>7.5</v>
      </c>
      <c r="W115" s="60">
        <v>7.5</v>
      </c>
      <c r="X115" s="60">
        <v>7.5</v>
      </c>
      <c r="Y115" s="60" t="s">
        <v>61</v>
      </c>
      <c r="Z115" s="60">
        <v>7.5</v>
      </c>
      <c r="AA115" s="354" t="s">
        <v>72</v>
      </c>
      <c r="AB115" s="60">
        <v>7.5</v>
      </c>
      <c r="AC115" s="60">
        <v>7.5</v>
      </c>
      <c r="AD115" s="60">
        <v>7.5</v>
      </c>
      <c r="AE115" s="60">
        <v>7.5</v>
      </c>
      <c r="AF115" s="67" t="s">
        <v>61</v>
      </c>
      <c r="AG115" s="60">
        <v>0</v>
      </c>
      <c r="AH115" s="60">
        <v>7.5</v>
      </c>
      <c r="AI115" s="60"/>
      <c r="AJ115" s="179"/>
      <c r="AK115" s="179">
        <f>COUNTIF(E115:AI115,"&gt;0")</f>
        <v>14</v>
      </c>
      <c r="AL115" s="508"/>
      <c r="AM115" s="205">
        <f>SUM(E115:AI115)/7.5</f>
        <v>14</v>
      </c>
      <c r="AN115" s="205">
        <f>COUNTIF(E115:AI115,"B")</f>
        <v>5</v>
      </c>
      <c r="AO115" s="205">
        <f>COUNTIF(E115:AI115,"h")</f>
        <v>3</v>
      </c>
      <c r="AP115" s="205">
        <f>COUNTIF(E115:AI115,"ik")</f>
        <v>0</v>
      </c>
      <c r="AQ115" s="205">
        <f>COUNTIF(E115:AI115,"İZ")</f>
        <v>0</v>
      </c>
      <c r="AR115" s="205">
        <f>COUNTIF(E115:AI115,"R")</f>
        <v>0</v>
      </c>
      <c r="AS115" s="205">
        <f>COUNTIF(E115:AI115,"0")</f>
        <v>8</v>
      </c>
      <c r="AT115" s="205">
        <f>IF((AM115+AN115+AO115+AP115+AQ115)&gt;30,30,(AM115+AN115+AO115+AP115+AQ115))</f>
        <v>22</v>
      </c>
      <c r="AU115" s="205">
        <f>(AT115)*C115*7.5</f>
        <v>23466.666666666668</v>
      </c>
      <c r="AV115" s="511">
        <f t="shared" ref="AV115" si="200">IF(B116="CEMRE",SUM(AU115:AU117),0)</f>
        <v>0</v>
      </c>
      <c r="AW115" s="513">
        <f t="shared" ref="AW115" si="201">IF(B116="SEFİNE",SUM(AU115:AU117),0)</f>
        <v>25600</v>
      </c>
      <c r="AX115" s="516">
        <f t="shared" ref="AX115" si="202">IF(B116="TERSAN",SUM(AU115:AU117),0)</f>
        <v>0</v>
      </c>
      <c r="AY115" s="499"/>
      <c r="AZ115" s="518">
        <v>12156</v>
      </c>
      <c r="BA115" s="499"/>
      <c r="BB115" s="499">
        <v>444</v>
      </c>
      <c r="BC115" s="499"/>
      <c r="BD115" s="499"/>
      <c r="BE115" s="502"/>
      <c r="BF115" s="505">
        <f t="shared" ref="BF115" si="203">(AV115+AW115+AX115)-(AY115+AZ115+BA115)-(BB115+BC115)+BE115-(BD115)</f>
        <v>13000</v>
      </c>
      <c r="BG115" s="178"/>
      <c r="BH115" s="178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  <c r="BZ115" s="178"/>
      <c r="CA115" s="178"/>
    </row>
    <row r="116" spans="1:79" ht="15.75" thickTop="1" x14ac:dyDescent="0.25">
      <c r="A116" s="175"/>
      <c r="B116" s="221" t="s">
        <v>134</v>
      </c>
      <c r="C116" s="433"/>
      <c r="D116" s="211" t="s">
        <v>26</v>
      </c>
      <c r="E116" s="255"/>
      <c r="F116" s="255"/>
      <c r="G116" s="255"/>
      <c r="H116" s="255"/>
      <c r="I116" s="255"/>
      <c r="J116" s="255"/>
      <c r="K116" s="255"/>
      <c r="L116" s="255"/>
      <c r="M116" s="365"/>
      <c r="N116" s="365"/>
      <c r="O116" s="365"/>
      <c r="P116" s="365"/>
      <c r="Q116" s="255"/>
      <c r="R116" s="255"/>
      <c r="S116" s="255"/>
      <c r="T116" s="227"/>
      <c r="U116" s="227"/>
      <c r="V116" s="227"/>
      <c r="W116" s="227"/>
      <c r="X116" s="227"/>
      <c r="Y116" s="227"/>
      <c r="Z116" s="227"/>
      <c r="AA116" s="355"/>
      <c r="AB116" s="227"/>
      <c r="AC116" s="227"/>
      <c r="AD116" s="227"/>
      <c r="AE116" s="227"/>
      <c r="AF116" s="227"/>
      <c r="AG116" s="228"/>
      <c r="AH116" s="227"/>
      <c r="AI116" s="227"/>
      <c r="AJ116" s="192"/>
      <c r="AK116" s="179">
        <f>COUNTIF(E116:AI116,"&gt;7")</f>
        <v>0</v>
      </c>
      <c r="AL116" s="509"/>
      <c r="AM116" s="206">
        <f>SUM(E116:AI116)</f>
        <v>0</v>
      </c>
      <c r="AN116" s="206"/>
      <c r="AO116" s="206"/>
      <c r="AP116" s="206"/>
      <c r="AQ116" s="206"/>
      <c r="AR116" s="206"/>
      <c r="AS116" s="206"/>
      <c r="AT116" s="206">
        <f>AM116*1.5</f>
        <v>0</v>
      </c>
      <c r="AU116" s="206">
        <f>AM116*C115*1.5</f>
        <v>0</v>
      </c>
      <c r="AV116" s="511"/>
      <c r="AW116" s="514"/>
      <c r="AX116" s="516"/>
      <c r="AY116" s="500"/>
      <c r="AZ116" s="519"/>
      <c r="BA116" s="500"/>
      <c r="BB116" s="500"/>
      <c r="BC116" s="500"/>
      <c r="BD116" s="500"/>
      <c r="BE116" s="503"/>
      <c r="BF116" s="506"/>
      <c r="BG116" s="178"/>
      <c r="BH116" s="178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  <c r="BZ116" s="178"/>
      <c r="CA116" s="178"/>
    </row>
    <row r="117" spans="1:79" x14ac:dyDescent="0.25">
      <c r="A117" s="175"/>
      <c r="B117" s="221"/>
      <c r="C117" s="433"/>
      <c r="D117" s="212" t="s">
        <v>27</v>
      </c>
      <c r="E117" s="255"/>
      <c r="F117" s="255"/>
      <c r="G117" s="255"/>
      <c r="H117" s="255"/>
      <c r="I117" s="255"/>
      <c r="J117" s="255"/>
      <c r="K117" s="255"/>
      <c r="L117" s="255"/>
      <c r="M117" s="365"/>
      <c r="N117" s="365"/>
      <c r="O117" s="365"/>
      <c r="P117" s="365"/>
      <c r="Q117" s="255"/>
      <c r="R117" s="255"/>
      <c r="S117" s="255"/>
      <c r="T117" s="230"/>
      <c r="U117" s="230"/>
      <c r="V117" s="230"/>
      <c r="W117" s="231"/>
      <c r="X117" s="230"/>
      <c r="Y117" s="230"/>
      <c r="Z117" s="230"/>
      <c r="AA117" s="352">
        <v>7.5</v>
      </c>
      <c r="AB117" s="230"/>
      <c r="AC117" s="230"/>
      <c r="AD117" s="230"/>
      <c r="AE117" s="230"/>
      <c r="AF117" s="230"/>
      <c r="AG117" s="232"/>
      <c r="AH117" s="230"/>
      <c r="AI117" s="230"/>
      <c r="AJ117" s="193"/>
      <c r="AK117" s="207"/>
      <c r="AL117" s="509"/>
      <c r="AM117" s="206">
        <f>SUM(E117:AI117)</f>
        <v>7.5</v>
      </c>
      <c r="AN117" s="208"/>
      <c r="AO117" s="208"/>
      <c r="AP117" s="208"/>
      <c r="AQ117" s="208"/>
      <c r="AR117" s="208"/>
      <c r="AS117" s="208"/>
      <c r="AT117" s="206">
        <f>AM117*2</f>
        <v>15</v>
      </c>
      <c r="AU117" s="208">
        <f>AM117*C115*2</f>
        <v>2133.3333333333335</v>
      </c>
      <c r="AV117" s="511"/>
      <c r="AW117" s="514"/>
      <c r="AX117" s="516"/>
      <c r="AY117" s="500"/>
      <c r="AZ117" s="519"/>
      <c r="BA117" s="500"/>
      <c r="BB117" s="500"/>
      <c r="BC117" s="500"/>
      <c r="BD117" s="500"/>
      <c r="BE117" s="503"/>
      <c r="BF117" s="506"/>
      <c r="BG117" s="178"/>
      <c r="BH117" s="178"/>
      <c r="BI117" s="178"/>
      <c r="BJ117" s="178"/>
      <c r="BK117" s="178"/>
      <c r="BL117" s="178"/>
      <c r="BM117" s="178"/>
      <c r="BN117" s="178"/>
      <c r="BO117" s="178"/>
      <c r="BP117" s="178"/>
      <c r="BQ117" s="178"/>
      <c r="BR117" s="178"/>
      <c r="BS117" s="178"/>
      <c r="BT117" s="178"/>
      <c r="BU117" s="178"/>
      <c r="BV117" s="178"/>
      <c r="BW117" s="178"/>
      <c r="BX117" s="178"/>
      <c r="BY117" s="178"/>
      <c r="BZ117" s="178"/>
      <c r="CA117" s="178"/>
    </row>
    <row r="118" spans="1:79" ht="15.75" thickBot="1" x14ac:dyDescent="0.3">
      <c r="A118" s="176"/>
      <c r="B118" s="277"/>
      <c r="C118" s="434"/>
      <c r="D118" s="182"/>
      <c r="E118" s="256"/>
      <c r="F118" s="256"/>
      <c r="G118" s="256"/>
      <c r="H118" s="256"/>
      <c r="I118" s="256"/>
      <c r="J118" s="256"/>
      <c r="K118" s="256"/>
      <c r="L118" s="256"/>
      <c r="M118" s="366"/>
      <c r="N118" s="366"/>
      <c r="O118" s="366"/>
      <c r="P118" s="366"/>
      <c r="Q118" s="256"/>
      <c r="R118" s="256"/>
      <c r="S118" s="256"/>
      <c r="T118" s="63"/>
      <c r="U118" s="63"/>
      <c r="V118" s="63"/>
      <c r="W118" s="63"/>
      <c r="X118" s="63"/>
      <c r="Y118" s="63"/>
      <c r="Z118" s="63"/>
      <c r="AA118" s="353"/>
      <c r="AB118" s="63"/>
      <c r="AC118" s="63"/>
      <c r="AD118" s="63"/>
      <c r="AE118" s="63"/>
      <c r="AF118" s="63"/>
      <c r="AG118" s="63"/>
      <c r="AH118" s="63"/>
      <c r="AI118" s="63"/>
      <c r="AJ118" s="194" t="s">
        <v>28</v>
      </c>
      <c r="AK118" s="180">
        <f>AK115+AK116</f>
        <v>14</v>
      </c>
      <c r="AL118" s="510"/>
      <c r="AM118" s="209"/>
      <c r="AN118" s="209"/>
      <c r="AO118" s="209"/>
      <c r="AP118" s="209"/>
      <c r="AQ118" s="180"/>
      <c r="AR118" s="209"/>
      <c r="AS118" s="209"/>
      <c r="AT118" s="209"/>
      <c r="AU118" s="209"/>
      <c r="AV118" s="512"/>
      <c r="AW118" s="515"/>
      <c r="AX118" s="517"/>
      <c r="AY118" s="501"/>
      <c r="AZ118" s="520"/>
      <c r="BA118" s="501"/>
      <c r="BB118" s="501"/>
      <c r="BC118" s="501"/>
      <c r="BD118" s="501"/>
      <c r="BE118" s="504"/>
      <c r="BF118" s="507"/>
      <c r="BG118" s="178"/>
      <c r="BH118" s="178"/>
      <c r="BI118" s="178"/>
      <c r="BJ118" s="178"/>
      <c r="BK118" s="178"/>
      <c r="BL118" s="178"/>
      <c r="BM118" s="178"/>
      <c r="BN118" s="178"/>
      <c r="BO118" s="178"/>
      <c r="BP118" s="178"/>
      <c r="BQ118" s="178"/>
      <c r="BR118" s="178"/>
      <c r="BS118" s="178"/>
      <c r="BT118" s="178"/>
      <c r="BU118" s="178"/>
      <c r="BV118" s="178"/>
      <c r="BW118" s="178"/>
      <c r="BX118" s="178"/>
      <c r="BY118" s="178"/>
      <c r="BZ118" s="178"/>
      <c r="CA118" s="178"/>
    </row>
    <row r="119" spans="1:79" ht="16.5" thickTop="1" thickBot="1" x14ac:dyDescent="0.3">
      <c r="A119" s="315" t="s">
        <v>116</v>
      </c>
      <c r="B119" s="221">
        <v>36000</v>
      </c>
      <c r="C119" s="432">
        <f t="shared" ref="C119" si="204">B119/225</f>
        <v>160</v>
      </c>
      <c r="D119" s="181" t="s">
        <v>25</v>
      </c>
      <c r="E119" s="137">
        <v>7.5</v>
      </c>
      <c r="F119" s="137">
        <v>7.5</v>
      </c>
      <c r="G119" s="137">
        <v>7.5</v>
      </c>
      <c r="H119" s="137">
        <v>7.5</v>
      </c>
      <c r="I119" s="137">
        <v>7.5</v>
      </c>
      <c r="J119" s="137">
        <v>7.5</v>
      </c>
      <c r="K119" s="137" t="s">
        <v>61</v>
      </c>
      <c r="L119" s="137">
        <v>7.5</v>
      </c>
      <c r="M119" s="362" t="s">
        <v>72</v>
      </c>
      <c r="N119" s="362" t="s">
        <v>72</v>
      </c>
      <c r="O119" s="362" t="s">
        <v>72</v>
      </c>
      <c r="P119" s="362" t="s">
        <v>72</v>
      </c>
      <c r="Q119" s="137">
        <v>0</v>
      </c>
      <c r="R119" s="340" t="s">
        <v>61</v>
      </c>
      <c r="S119" s="137">
        <v>0</v>
      </c>
      <c r="T119" s="60">
        <v>7.5</v>
      </c>
      <c r="U119" s="60">
        <v>7.5</v>
      </c>
      <c r="V119" s="60">
        <v>7.5</v>
      </c>
      <c r="W119" s="101">
        <v>7.5</v>
      </c>
      <c r="X119" s="60">
        <v>7.5</v>
      </c>
      <c r="Y119" s="60" t="s">
        <v>61</v>
      </c>
      <c r="Z119" s="60">
        <v>7.5</v>
      </c>
      <c r="AA119" s="354" t="s">
        <v>72</v>
      </c>
      <c r="AB119" s="60">
        <v>7.5</v>
      </c>
      <c r="AC119" s="60">
        <v>7.5</v>
      </c>
      <c r="AD119" s="60">
        <v>7.5</v>
      </c>
      <c r="AE119" s="60">
        <v>7.5</v>
      </c>
      <c r="AF119" s="60" t="s">
        <v>61</v>
      </c>
      <c r="AG119" s="60">
        <v>7.5</v>
      </c>
      <c r="AH119" s="60">
        <v>7.5</v>
      </c>
      <c r="AI119" s="60"/>
      <c r="AJ119" s="179"/>
      <c r="AK119" s="179">
        <f>COUNTIF(E119:AI119,"&gt;0")</f>
        <v>19</v>
      </c>
      <c r="AL119" s="508"/>
      <c r="AM119" s="205">
        <f>SUM(E119:AI119)/7.5</f>
        <v>19</v>
      </c>
      <c r="AN119" s="205">
        <f>COUNTIF(E119:AI119,"B")</f>
        <v>5</v>
      </c>
      <c r="AO119" s="205">
        <f>COUNTIF(E119:AI119,"h")</f>
        <v>4</v>
      </c>
      <c r="AP119" s="205">
        <f>COUNTIF(E119:AI119,"ik")</f>
        <v>0</v>
      </c>
      <c r="AQ119" s="205">
        <f>COUNTIF(E119:AI119,"İZ")</f>
        <v>0</v>
      </c>
      <c r="AR119" s="205">
        <f>COUNTIF(E119:AI119,"R")</f>
        <v>0</v>
      </c>
      <c r="AS119" s="205">
        <f>COUNTIF(E119:AI119,"0")</f>
        <v>2</v>
      </c>
      <c r="AT119" s="205">
        <f>IF((AM119+AN119+AO119+AP119+AQ119)&gt;30,30,(AM119+AN119+AO119+AP119+AQ119))</f>
        <v>28</v>
      </c>
      <c r="AU119" s="205">
        <f>(AT119)*C119*7.5</f>
        <v>33600</v>
      </c>
      <c r="AV119" s="511">
        <f t="shared" ref="AV119" si="205">IF(B120="CEMRE",SUM(AU119:AU121),0)</f>
        <v>0</v>
      </c>
      <c r="AW119" s="513">
        <f t="shared" ref="AW119" si="206">IF(B120="SEFİNE",SUM(AU119:AU121),0)</f>
        <v>36000</v>
      </c>
      <c r="AX119" s="516">
        <f t="shared" ref="AX119" si="207">IF(B120="TERSAN",SUM(AU119:AU121),0)</f>
        <v>0</v>
      </c>
      <c r="AY119" s="499"/>
      <c r="AZ119" s="518">
        <v>15600</v>
      </c>
      <c r="BA119" s="499"/>
      <c r="BB119" s="499"/>
      <c r="BC119" s="499"/>
      <c r="BD119" s="499"/>
      <c r="BE119" s="502"/>
      <c r="BF119" s="505">
        <f t="shared" ref="BF119" si="208">(AV119+AW119+AX119)-(AY119+AZ119+BA119)-(BB119+BC119)+BE119-(BD119)</f>
        <v>20400</v>
      </c>
      <c r="BG119" s="178"/>
      <c r="BH119" s="178"/>
      <c r="BI119" s="178"/>
      <c r="BJ119" s="178"/>
      <c r="BK119" s="178"/>
      <c r="BL119" s="178"/>
      <c r="BM119" s="178"/>
      <c r="BN119" s="178"/>
      <c r="BO119" s="178"/>
      <c r="BP119" s="178"/>
      <c r="BQ119" s="178"/>
      <c r="BR119" s="178"/>
      <c r="BS119" s="178"/>
      <c r="BT119" s="178"/>
      <c r="BU119" s="178"/>
      <c r="BV119" s="178"/>
      <c r="BW119" s="178"/>
      <c r="BX119" s="178"/>
      <c r="BY119" s="178"/>
      <c r="BZ119" s="178"/>
      <c r="CA119" s="178"/>
    </row>
    <row r="120" spans="1:79" ht="15.75" thickTop="1" x14ac:dyDescent="0.25">
      <c r="A120" s="175"/>
      <c r="B120" s="221" t="s">
        <v>134</v>
      </c>
      <c r="C120" s="433"/>
      <c r="D120" s="211" t="s">
        <v>26</v>
      </c>
      <c r="E120" s="255"/>
      <c r="F120" s="255"/>
      <c r="G120" s="255"/>
      <c r="H120" s="255"/>
      <c r="I120" s="255"/>
      <c r="J120" s="255"/>
      <c r="K120" s="255"/>
      <c r="L120" s="255"/>
      <c r="M120" s="365"/>
      <c r="N120" s="365"/>
      <c r="O120" s="365"/>
      <c r="P120" s="365"/>
      <c r="Q120" s="255"/>
      <c r="R120" s="255"/>
      <c r="S120" s="255"/>
      <c r="T120" s="227"/>
      <c r="U120" s="227"/>
      <c r="V120" s="227"/>
      <c r="W120" s="227"/>
      <c r="X120" s="227"/>
      <c r="Y120" s="227"/>
      <c r="Z120" s="227"/>
      <c r="AA120" s="355"/>
      <c r="AB120" s="227"/>
      <c r="AC120" s="227"/>
      <c r="AD120" s="227"/>
      <c r="AE120" s="227"/>
      <c r="AF120" s="227"/>
      <c r="AG120" s="228"/>
      <c r="AH120" s="227"/>
      <c r="AI120" s="227"/>
      <c r="AJ120" s="192"/>
      <c r="AK120" s="179">
        <f>COUNTIF(E120:AI120,"&gt;7")</f>
        <v>0</v>
      </c>
      <c r="AL120" s="509"/>
      <c r="AM120" s="206">
        <f>SUM(E120:AI120)</f>
        <v>0</v>
      </c>
      <c r="AN120" s="206"/>
      <c r="AO120" s="206"/>
      <c r="AP120" s="206"/>
      <c r="AQ120" s="206"/>
      <c r="AR120" s="206"/>
      <c r="AS120" s="206"/>
      <c r="AT120" s="206">
        <f>AM120*1.5</f>
        <v>0</v>
      </c>
      <c r="AU120" s="206">
        <f>AM120*C119*1.5</f>
        <v>0</v>
      </c>
      <c r="AV120" s="511"/>
      <c r="AW120" s="514"/>
      <c r="AX120" s="516"/>
      <c r="AY120" s="500"/>
      <c r="AZ120" s="519"/>
      <c r="BA120" s="500"/>
      <c r="BB120" s="500"/>
      <c r="BC120" s="500"/>
      <c r="BD120" s="500"/>
      <c r="BE120" s="503"/>
      <c r="BF120" s="506"/>
      <c r="BG120" s="178"/>
      <c r="BH120" s="178"/>
      <c r="BI120" s="178"/>
      <c r="BJ120" s="178"/>
      <c r="BK120" s="178"/>
      <c r="BL120" s="178"/>
      <c r="BM120" s="178"/>
      <c r="BN120" s="178"/>
      <c r="BO120" s="178"/>
      <c r="BP120" s="178"/>
      <c r="BQ120" s="178"/>
      <c r="BR120" s="178"/>
      <c r="BS120" s="178"/>
      <c r="BT120" s="178"/>
      <c r="BU120" s="178"/>
      <c r="BV120" s="178"/>
      <c r="BW120" s="178"/>
      <c r="BX120" s="178"/>
      <c r="BY120" s="178"/>
      <c r="BZ120" s="178"/>
      <c r="CA120" s="178"/>
    </row>
    <row r="121" spans="1:79" x14ac:dyDescent="0.25">
      <c r="A121" s="175"/>
      <c r="B121" s="221"/>
      <c r="C121" s="433"/>
      <c r="D121" s="212" t="s">
        <v>27</v>
      </c>
      <c r="E121" s="255"/>
      <c r="F121" s="255"/>
      <c r="G121" s="255"/>
      <c r="H121" s="255"/>
      <c r="I121" s="255"/>
      <c r="J121" s="255"/>
      <c r="K121" s="255"/>
      <c r="L121" s="255"/>
      <c r="M121" s="365"/>
      <c r="N121" s="365"/>
      <c r="O121" s="365"/>
      <c r="P121" s="365"/>
      <c r="Q121" s="255"/>
      <c r="R121" s="255"/>
      <c r="S121" s="255"/>
      <c r="T121" s="230"/>
      <c r="U121" s="230"/>
      <c r="V121" s="230"/>
      <c r="W121" s="230"/>
      <c r="X121" s="230"/>
      <c r="Y121" s="230"/>
      <c r="Z121" s="230"/>
      <c r="AA121" s="352">
        <v>7.5</v>
      </c>
      <c r="AB121" s="230"/>
      <c r="AC121" s="230"/>
      <c r="AD121" s="230"/>
      <c r="AE121" s="230"/>
      <c r="AF121" s="230"/>
      <c r="AG121" s="232"/>
      <c r="AH121" s="230"/>
      <c r="AI121" s="230"/>
      <c r="AJ121" s="193"/>
      <c r="AK121" s="207"/>
      <c r="AL121" s="509"/>
      <c r="AM121" s="206">
        <f>SUM(E121:AI121)</f>
        <v>7.5</v>
      </c>
      <c r="AN121" s="208"/>
      <c r="AO121" s="208"/>
      <c r="AP121" s="208"/>
      <c r="AQ121" s="208"/>
      <c r="AR121" s="208"/>
      <c r="AS121" s="208"/>
      <c r="AT121" s="206">
        <f>AM121*2</f>
        <v>15</v>
      </c>
      <c r="AU121" s="208">
        <f>AM121*C119*2</f>
        <v>2400</v>
      </c>
      <c r="AV121" s="511"/>
      <c r="AW121" s="514"/>
      <c r="AX121" s="516"/>
      <c r="AY121" s="500"/>
      <c r="AZ121" s="519"/>
      <c r="BA121" s="500"/>
      <c r="BB121" s="500"/>
      <c r="BC121" s="500"/>
      <c r="BD121" s="500"/>
      <c r="BE121" s="503"/>
      <c r="BF121" s="506"/>
      <c r="BG121" s="178"/>
      <c r="BH121" s="178"/>
      <c r="BI121" s="178"/>
      <c r="BJ121" s="178"/>
      <c r="BK121" s="178"/>
      <c r="BL121" s="178"/>
      <c r="BM121" s="178"/>
      <c r="BN121" s="178"/>
      <c r="BO121" s="178"/>
      <c r="BP121" s="178"/>
      <c r="BQ121" s="178"/>
      <c r="BR121" s="178"/>
      <c r="BS121" s="178"/>
      <c r="BT121" s="178"/>
      <c r="BU121" s="178"/>
      <c r="BV121" s="178"/>
      <c r="BW121" s="178"/>
      <c r="BX121" s="178"/>
      <c r="BY121" s="178"/>
      <c r="BZ121" s="178"/>
      <c r="CA121" s="178"/>
    </row>
    <row r="122" spans="1:79" ht="15.75" thickBot="1" x14ac:dyDescent="0.3">
      <c r="A122" s="176"/>
      <c r="B122" s="277"/>
      <c r="C122" s="434"/>
      <c r="D122" s="182"/>
      <c r="E122" s="256"/>
      <c r="F122" s="256"/>
      <c r="G122" s="256"/>
      <c r="H122" s="256"/>
      <c r="I122" s="256"/>
      <c r="J122" s="256"/>
      <c r="K122" s="256"/>
      <c r="L122" s="256"/>
      <c r="M122" s="366"/>
      <c r="N122" s="366"/>
      <c r="O122" s="366"/>
      <c r="P122" s="366"/>
      <c r="Q122" s="256"/>
      <c r="R122" s="256"/>
      <c r="S122" s="256"/>
      <c r="T122" s="63"/>
      <c r="U122" s="63"/>
      <c r="V122" s="63"/>
      <c r="W122" s="63"/>
      <c r="X122" s="63"/>
      <c r="Y122" s="63"/>
      <c r="Z122" s="63"/>
      <c r="AA122" s="353"/>
      <c r="AB122" s="63"/>
      <c r="AC122" s="63"/>
      <c r="AD122" s="63"/>
      <c r="AE122" s="63"/>
      <c r="AF122" s="63"/>
      <c r="AG122" s="63"/>
      <c r="AH122" s="63"/>
      <c r="AI122" s="63"/>
      <c r="AJ122" s="194" t="s">
        <v>28</v>
      </c>
      <c r="AK122" s="180">
        <f>AK119+AK120</f>
        <v>19</v>
      </c>
      <c r="AL122" s="510"/>
      <c r="AM122" s="209"/>
      <c r="AN122" s="209"/>
      <c r="AO122" s="209"/>
      <c r="AP122" s="209"/>
      <c r="AQ122" s="180"/>
      <c r="AR122" s="209"/>
      <c r="AS122" s="209"/>
      <c r="AT122" s="209"/>
      <c r="AU122" s="209"/>
      <c r="AV122" s="512"/>
      <c r="AW122" s="515"/>
      <c r="AX122" s="517"/>
      <c r="AY122" s="501"/>
      <c r="AZ122" s="520"/>
      <c r="BA122" s="501"/>
      <c r="BB122" s="501"/>
      <c r="BC122" s="501"/>
      <c r="BD122" s="501"/>
      <c r="BE122" s="504"/>
      <c r="BF122" s="507"/>
      <c r="BG122" s="178"/>
      <c r="BH122" s="178"/>
      <c r="BI122" s="178"/>
      <c r="BJ122" s="178"/>
      <c r="BK122" s="178"/>
      <c r="BL122" s="178"/>
      <c r="BM122" s="178"/>
      <c r="BN122" s="178"/>
      <c r="BO122" s="178"/>
      <c r="BP122" s="178"/>
      <c r="BQ122" s="178"/>
      <c r="BR122" s="178"/>
      <c r="BS122" s="178"/>
      <c r="BT122" s="178"/>
      <c r="BU122" s="178"/>
      <c r="BV122" s="178"/>
      <c r="BW122" s="178"/>
      <c r="BX122" s="178"/>
      <c r="BY122" s="178"/>
      <c r="BZ122" s="178"/>
      <c r="CA122" s="178"/>
    </row>
    <row r="123" spans="1:79" ht="16.5" thickTop="1" thickBot="1" x14ac:dyDescent="0.3">
      <c r="A123" s="174" t="s">
        <v>119</v>
      </c>
      <c r="B123" s="221">
        <v>25000</v>
      </c>
      <c r="C123" s="432">
        <f t="shared" ref="C123" si="209">B123/225</f>
        <v>111.11111111111111</v>
      </c>
      <c r="D123" s="181" t="s">
        <v>25</v>
      </c>
      <c r="E123" s="60">
        <v>0</v>
      </c>
      <c r="F123" s="60">
        <v>7.5</v>
      </c>
      <c r="G123" s="60">
        <v>7.5</v>
      </c>
      <c r="H123" s="60">
        <v>7.5</v>
      </c>
      <c r="I123" s="60">
        <v>7.5</v>
      </c>
      <c r="J123" s="60">
        <v>7.5</v>
      </c>
      <c r="K123" s="60">
        <v>0</v>
      </c>
      <c r="L123" s="60">
        <v>7.5</v>
      </c>
      <c r="M123" s="354" t="s">
        <v>72</v>
      </c>
      <c r="N123" s="354" t="s">
        <v>72</v>
      </c>
      <c r="O123" s="354" t="s">
        <v>72</v>
      </c>
      <c r="P123" s="354" t="s">
        <v>72</v>
      </c>
      <c r="Q123" s="60">
        <v>7.5</v>
      </c>
      <c r="R123" s="60" t="s">
        <v>61</v>
      </c>
      <c r="S123" s="60">
        <v>7.5</v>
      </c>
      <c r="T123" s="60">
        <v>7.5</v>
      </c>
      <c r="U123" s="60">
        <v>7.5</v>
      </c>
      <c r="V123" s="60">
        <v>7.5</v>
      </c>
      <c r="W123" s="60">
        <v>0</v>
      </c>
      <c r="X123" s="60">
        <v>7.5</v>
      </c>
      <c r="Y123" s="60" t="s">
        <v>61</v>
      </c>
      <c r="Z123" s="60">
        <v>7.5</v>
      </c>
      <c r="AA123" s="354" t="s">
        <v>72</v>
      </c>
      <c r="AB123" s="60">
        <v>7.5</v>
      </c>
      <c r="AC123" s="60">
        <v>7.5</v>
      </c>
      <c r="AD123" s="60">
        <v>7.5</v>
      </c>
      <c r="AE123" s="60">
        <v>7.5</v>
      </c>
      <c r="AF123" s="67" t="s">
        <v>61</v>
      </c>
      <c r="AG123" s="60">
        <v>7.5</v>
      </c>
      <c r="AH123" s="60">
        <v>0</v>
      </c>
      <c r="AI123" s="60"/>
      <c r="AJ123" s="179"/>
      <c r="AK123" s="179">
        <f>COUNTIF(E123:AI123,"&gt;0")</f>
        <v>18</v>
      </c>
      <c r="AL123" s="508"/>
      <c r="AM123" s="205">
        <f>SUM(E123:AI123)/7.5</f>
        <v>18</v>
      </c>
      <c r="AN123" s="205">
        <f>COUNTIF(E123:AI123,"B")</f>
        <v>5</v>
      </c>
      <c r="AO123" s="205">
        <f>COUNTIF(E123:AI123,"h")</f>
        <v>3</v>
      </c>
      <c r="AP123" s="205">
        <f>COUNTIF(E123:AI123,"ik")</f>
        <v>0</v>
      </c>
      <c r="AQ123" s="205">
        <f>COUNTIF(E123:AI123,"İZ")</f>
        <v>0</v>
      </c>
      <c r="AR123" s="205">
        <f>COUNTIF(E123:AI123,"R")</f>
        <v>0</v>
      </c>
      <c r="AS123" s="205">
        <f>COUNTIF(E123:AI123,"0")</f>
        <v>4</v>
      </c>
      <c r="AT123" s="205">
        <f>IF((AM123+AN123+AO123+AP123+AQ123)&gt;30,30,(AM123+AN123+AO123+AP123+AQ123))</f>
        <v>26</v>
      </c>
      <c r="AU123" s="205">
        <f>(AT123)*C123*7.5</f>
        <v>21666.666666666668</v>
      </c>
      <c r="AV123" s="511">
        <f t="shared" ref="AV123" si="210">IF(B124="CEMRE",SUM(AU123:AU125),0)</f>
        <v>0</v>
      </c>
      <c r="AW123" s="513">
        <f t="shared" ref="AW123" si="211">IF(B124="SEFİNE",SUM(AU123:AU125),0)</f>
        <v>22916.666666666668</v>
      </c>
      <c r="AX123" s="516">
        <f t="shared" ref="AX123" si="212">IF(B124="TERSAN",SUM(AU123:AU125),0)</f>
        <v>0</v>
      </c>
      <c r="AY123" s="499"/>
      <c r="AZ123" s="518">
        <v>16784</v>
      </c>
      <c r="BA123" s="499"/>
      <c r="BB123" s="499">
        <v>616</v>
      </c>
      <c r="BC123" s="499"/>
      <c r="BD123" s="499"/>
      <c r="BE123" s="502"/>
      <c r="BF123" s="505">
        <f t="shared" ref="BF123" si="213">(AV123+AW123+AX123)-(AY123+AZ123+BA123)-(BB123+BC123)+BE123-(BD123)</f>
        <v>5516.6666666666679</v>
      </c>
      <c r="BG123" s="178"/>
      <c r="BH123" s="178"/>
      <c r="BI123" s="178"/>
      <c r="BJ123" s="178"/>
      <c r="BK123" s="178"/>
      <c r="BL123" s="178"/>
      <c r="BM123" s="178"/>
      <c r="BN123" s="178"/>
      <c r="BO123" s="178"/>
      <c r="BP123" s="178"/>
      <c r="BQ123" s="178"/>
      <c r="BR123" s="178"/>
      <c r="BS123" s="178"/>
      <c r="BT123" s="178"/>
      <c r="BU123" s="178"/>
      <c r="BV123" s="178"/>
      <c r="BW123" s="178"/>
      <c r="BX123" s="178"/>
      <c r="BY123" s="178"/>
      <c r="BZ123" s="178"/>
      <c r="CA123" s="178"/>
    </row>
    <row r="124" spans="1:79" ht="15.75" thickTop="1" x14ac:dyDescent="0.25">
      <c r="A124" s="175"/>
      <c r="B124" s="221" t="s">
        <v>134</v>
      </c>
      <c r="C124" s="433"/>
      <c r="D124" s="211" t="s">
        <v>26</v>
      </c>
      <c r="E124" s="227"/>
      <c r="F124" s="227"/>
      <c r="G124" s="227"/>
      <c r="H124" s="227"/>
      <c r="I124" s="227"/>
      <c r="J124" s="227"/>
      <c r="K124" s="227"/>
      <c r="L124" s="227"/>
      <c r="M124" s="355"/>
      <c r="N124" s="355"/>
      <c r="O124" s="355"/>
      <c r="P124" s="355"/>
      <c r="Q124" s="227"/>
      <c r="R124" s="227"/>
      <c r="S124" s="227"/>
      <c r="T124" s="227"/>
      <c r="U124" s="227"/>
      <c r="V124" s="227"/>
      <c r="W124" s="227"/>
      <c r="X124" s="227"/>
      <c r="Y124" s="227">
        <v>7.5</v>
      </c>
      <c r="Z124" s="227"/>
      <c r="AA124" s="355"/>
      <c r="AB124" s="227"/>
      <c r="AC124" s="227"/>
      <c r="AD124" s="227"/>
      <c r="AE124" s="227"/>
      <c r="AF124" s="227"/>
      <c r="AG124" s="227"/>
      <c r="AH124" s="227"/>
      <c r="AI124" s="227"/>
      <c r="AJ124" s="192"/>
      <c r="AK124" s="179">
        <f>COUNTIF(E124:AI124,"&gt;7")</f>
        <v>1</v>
      </c>
      <c r="AL124" s="509"/>
      <c r="AM124" s="206">
        <f>SUM(E124:AI124)</f>
        <v>7.5</v>
      </c>
      <c r="AN124" s="206"/>
      <c r="AO124" s="206"/>
      <c r="AP124" s="206"/>
      <c r="AQ124" s="206"/>
      <c r="AR124" s="206"/>
      <c r="AS124" s="206"/>
      <c r="AT124" s="206">
        <f>AM124*1.5</f>
        <v>11.25</v>
      </c>
      <c r="AU124" s="206">
        <f>AM124*C123*1.5</f>
        <v>1250</v>
      </c>
      <c r="AV124" s="511"/>
      <c r="AW124" s="514"/>
      <c r="AX124" s="516"/>
      <c r="AY124" s="500"/>
      <c r="AZ124" s="519"/>
      <c r="BA124" s="500"/>
      <c r="BB124" s="500"/>
      <c r="BC124" s="500"/>
      <c r="BD124" s="500"/>
      <c r="BE124" s="503"/>
      <c r="BF124" s="506"/>
      <c r="BG124" s="178"/>
      <c r="BH124" s="178"/>
      <c r="BI124" s="178"/>
      <c r="BJ124" s="178"/>
      <c r="BK124" s="178"/>
      <c r="BL124" s="178"/>
      <c r="BM124" s="178"/>
      <c r="BN124" s="178"/>
      <c r="BO124" s="178"/>
      <c r="BP124" s="178"/>
      <c r="BQ124" s="178"/>
      <c r="BR124" s="178"/>
      <c r="BS124" s="178"/>
      <c r="BT124" s="178"/>
      <c r="BU124" s="178"/>
      <c r="BV124" s="178"/>
      <c r="BW124" s="178"/>
      <c r="BX124" s="178"/>
      <c r="BY124" s="178"/>
      <c r="BZ124" s="178"/>
      <c r="CA124" s="178"/>
    </row>
    <row r="125" spans="1:79" x14ac:dyDescent="0.25">
      <c r="A125" s="175"/>
      <c r="B125" s="221"/>
      <c r="C125" s="433"/>
      <c r="D125" s="212" t="s">
        <v>27</v>
      </c>
      <c r="E125" s="230"/>
      <c r="F125" s="230"/>
      <c r="G125" s="230"/>
      <c r="H125" s="230"/>
      <c r="I125" s="230"/>
      <c r="J125" s="230"/>
      <c r="K125" s="230"/>
      <c r="L125" s="230"/>
      <c r="M125" s="352"/>
      <c r="N125" s="352"/>
      <c r="O125" s="352"/>
      <c r="P125" s="352"/>
      <c r="Q125" s="230"/>
      <c r="R125" s="230"/>
      <c r="S125" s="230"/>
      <c r="T125" s="230"/>
      <c r="U125" s="230"/>
      <c r="V125" s="230"/>
      <c r="W125" s="230"/>
      <c r="X125" s="230"/>
      <c r="Y125" s="230"/>
      <c r="Z125" s="230"/>
      <c r="AA125" s="352"/>
      <c r="AB125" s="230"/>
      <c r="AC125" s="230"/>
      <c r="AD125" s="230"/>
      <c r="AE125" s="230"/>
      <c r="AF125" s="230"/>
      <c r="AG125" s="230"/>
      <c r="AH125" s="230"/>
      <c r="AI125" s="230"/>
      <c r="AJ125" s="193"/>
      <c r="AK125" s="207"/>
      <c r="AL125" s="509"/>
      <c r="AM125" s="206">
        <f>SUM(E125:AI125)</f>
        <v>0</v>
      </c>
      <c r="AN125" s="208"/>
      <c r="AO125" s="208"/>
      <c r="AP125" s="208"/>
      <c r="AQ125" s="208"/>
      <c r="AR125" s="208"/>
      <c r="AS125" s="208"/>
      <c r="AT125" s="206">
        <f>AM125*2</f>
        <v>0</v>
      </c>
      <c r="AU125" s="208">
        <f>AM125*C123*2</f>
        <v>0</v>
      </c>
      <c r="AV125" s="511"/>
      <c r="AW125" s="514"/>
      <c r="AX125" s="516"/>
      <c r="AY125" s="500"/>
      <c r="AZ125" s="519"/>
      <c r="BA125" s="500"/>
      <c r="BB125" s="500"/>
      <c r="BC125" s="500"/>
      <c r="BD125" s="500"/>
      <c r="BE125" s="503"/>
      <c r="BF125" s="506"/>
      <c r="BG125" s="178"/>
      <c r="BH125" s="178"/>
      <c r="BI125" s="178"/>
      <c r="BJ125" s="178"/>
      <c r="BK125" s="178"/>
      <c r="BL125" s="178"/>
      <c r="BM125" s="178"/>
      <c r="BN125" s="178"/>
      <c r="BO125" s="178"/>
      <c r="BP125" s="178"/>
      <c r="BQ125" s="178"/>
      <c r="BR125" s="178"/>
      <c r="BS125" s="178"/>
      <c r="BT125" s="178"/>
      <c r="BU125" s="178"/>
      <c r="BV125" s="178"/>
      <c r="BW125" s="178"/>
      <c r="BX125" s="178"/>
      <c r="BY125" s="178"/>
      <c r="BZ125" s="178"/>
      <c r="CA125" s="178"/>
    </row>
    <row r="126" spans="1:79" ht="15.75" thickBot="1" x14ac:dyDescent="0.3">
      <c r="A126" s="176"/>
      <c r="B126" s="277"/>
      <c r="C126" s="434"/>
      <c r="D126" s="182"/>
      <c r="E126" s="63"/>
      <c r="F126" s="63"/>
      <c r="G126" s="63"/>
      <c r="H126" s="63"/>
      <c r="I126" s="63"/>
      <c r="J126" s="63"/>
      <c r="K126" s="63"/>
      <c r="L126" s="63"/>
      <c r="M126" s="353"/>
      <c r="N126" s="353"/>
      <c r="O126" s="353"/>
      <c r="P126" s="35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353"/>
      <c r="AB126" s="63"/>
      <c r="AC126" s="63"/>
      <c r="AD126" s="63"/>
      <c r="AE126" s="63"/>
      <c r="AF126" s="63"/>
      <c r="AG126" s="63"/>
      <c r="AH126" s="63"/>
      <c r="AI126" s="63"/>
      <c r="AJ126" s="194" t="s">
        <v>28</v>
      </c>
      <c r="AK126" s="180">
        <f>AK123+AK124</f>
        <v>19</v>
      </c>
      <c r="AL126" s="510"/>
      <c r="AM126" s="209"/>
      <c r="AN126" s="209"/>
      <c r="AO126" s="209"/>
      <c r="AP126" s="209"/>
      <c r="AQ126" s="180"/>
      <c r="AR126" s="209"/>
      <c r="AS126" s="209"/>
      <c r="AT126" s="209"/>
      <c r="AU126" s="209"/>
      <c r="AV126" s="512"/>
      <c r="AW126" s="515"/>
      <c r="AX126" s="517"/>
      <c r="AY126" s="501"/>
      <c r="AZ126" s="520"/>
      <c r="BA126" s="501"/>
      <c r="BB126" s="501"/>
      <c r="BC126" s="501"/>
      <c r="BD126" s="501"/>
      <c r="BE126" s="504"/>
      <c r="BF126" s="507"/>
      <c r="BG126" s="178"/>
      <c r="BH126" s="178"/>
      <c r="BI126" s="178"/>
      <c r="BJ126" s="178"/>
      <c r="BK126" s="178"/>
      <c r="BL126" s="178"/>
      <c r="BM126" s="178"/>
      <c r="BN126" s="178"/>
      <c r="BO126" s="178"/>
      <c r="BP126" s="178"/>
      <c r="BQ126" s="178"/>
      <c r="BR126" s="178"/>
      <c r="BS126" s="178"/>
      <c r="BT126" s="178"/>
      <c r="BU126" s="178"/>
      <c r="BV126" s="178"/>
      <c r="BW126" s="178"/>
      <c r="BX126" s="178"/>
      <c r="BY126" s="178"/>
      <c r="BZ126" s="178"/>
      <c r="CA126" s="178"/>
    </row>
    <row r="127" spans="1:79" ht="16.5" thickTop="1" thickBot="1" x14ac:dyDescent="0.3">
      <c r="A127" s="315" t="s">
        <v>117</v>
      </c>
      <c r="B127" s="221">
        <v>32000</v>
      </c>
      <c r="C127" s="432">
        <f t="shared" ref="C127" si="214">B127/225</f>
        <v>142.22222222222223</v>
      </c>
      <c r="D127" s="181" t="s">
        <v>25</v>
      </c>
      <c r="E127" s="60">
        <v>7.5</v>
      </c>
      <c r="F127" s="60">
        <v>0</v>
      </c>
      <c r="G127" s="60">
        <v>7.5</v>
      </c>
      <c r="H127" s="60">
        <v>7.5</v>
      </c>
      <c r="I127" s="60">
        <v>7.5</v>
      </c>
      <c r="J127" s="60">
        <v>7.5</v>
      </c>
      <c r="K127" s="60" t="s">
        <v>61</v>
      </c>
      <c r="L127" s="60">
        <v>0</v>
      </c>
      <c r="M127" s="354" t="s">
        <v>72</v>
      </c>
      <c r="N127" s="354" t="s">
        <v>72</v>
      </c>
      <c r="O127" s="354" t="s">
        <v>72</v>
      </c>
      <c r="P127" s="354" t="s">
        <v>72</v>
      </c>
      <c r="Q127" s="60">
        <v>0</v>
      </c>
      <c r="R127" s="22" t="s">
        <v>61</v>
      </c>
      <c r="S127" s="60">
        <v>7.5</v>
      </c>
      <c r="T127" s="60">
        <v>7.5</v>
      </c>
      <c r="U127" s="60">
        <v>7.5</v>
      </c>
      <c r="V127" s="60">
        <v>7.5</v>
      </c>
      <c r="W127" s="60">
        <v>7.5</v>
      </c>
      <c r="X127" s="60">
        <v>0</v>
      </c>
      <c r="Y127" s="60">
        <v>0</v>
      </c>
      <c r="Z127" s="60">
        <v>7.5</v>
      </c>
      <c r="AA127" s="354" t="s">
        <v>72</v>
      </c>
      <c r="AB127" s="60">
        <v>7.5</v>
      </c>
      <c r="AC127" s="60">
        <v>7.5</v>
      </c>
      <c r="AD127" s="60">
        <v>7.5</v>
      </c>
      <c r="AE127" s="60">
        <v>0</v>
      </c>
      <c r="AF127" s="67" t="s">
        <v>61</v>
      </c>
      <c r="AG127" s="60">
        <v>7.5</v>
      </c>
      <c r="AH127" s="60">
        <v>7.5</v>
      </c>
      <c r="AI127" s="60"/>
      <c r="AJ127" s="179"/>
      <c r="AK127" s="179">
        <f>COUNTIF(E127:AI127,"&gt;0")</f>
        <v>16</v>
      </c>
      <c r="AL127" s="508"/>
      <c r="AM127" s="205">
        <f>SUM(E127:AI127)/7.5</f>
        <v>16</v>
      </c>
      <c r="AN127" s="205">
        <f>COUNTIF(E127:AI127,"B")</f>
        <v>5</v>
      </c>
      <c r="AO127" s="205">
        <f>COUNTIF(E127:AI127,"h")</f>
        <v>3</v>
      </c>
      <c r="AP127" s="205">
        <f>COUNTIF(E127:AI127,"ik")</f>
        <v>0</v>
      </c>
      <c r="AQ127" s="205">
        <f>COUNTIF(E127:AI127,"İZ")</f>
        <v>0</v>
      </c>
      <c r="AR127" s="205">
        <f>COUNTIF(E127:AI127,"R")</f>
        <v>0</v>
      </c>
      <c r="AS127" s="205">
        <f>COUNTIF(E127:AI127,"0")</f>
        <v>6</v>
      </c>
      <c r="AT127" s="205">
        <f>IF((AM127+AN127+AO127+AP127+AQ127)&gt;30,30,(AM127+AN127+AO127+AP127+AQ127))</f>
        <v>24</v>
      </c>
      <c r="AU127" s="205">
        <f>(AT127)*C127*7.5</f>
        <v>25600</v>
      </c>
      <c r="AV127" s="511">
        <f t="shared" ref="AV127" si="215">IF(B128="CEMRE",SUM(AU127:AU129),0)</f>
        <v>0</v>
      </c>
      <c r="AW127" s="513">
        <f t="shared" ref="AW127" si="216">IF(B128="SEFİNE",SUM(AU127:AU129),0)</f>
        <v>27733.333333333332</v>
      </c>
      <c r="AX127" s="516">
        <f t="shared" ref="AX127" si="217">IF(B128="TERSAN",SUM(AU127:AU129),0)</f>
        <v>0</v>
      </c>
      <c r="AY127" s="499"/>
      <c r="AZ127" s="499">
        <v>13200</v>
      </c>
      <c r="BA127" s="499"/>
      <c r="BB127" s="499"/>
      <c r="BC127" s="518"/>
      <c r="BD127" s="518"/>
      <c r="BE127" s="502"/>
      <c r="BF127" s="505">
        <f t="shared" ref="BF127" si="218">(AV127+AW127+AX127)-(AY127+AZ127+BA127)-(BB127+BC127)+BE127-(BD127)</f>
        <v>14533.333333333332</v>
      </c>
      <c r="BG127" s="178"/>
      <c r="BH127" s="178"/>
      <c r="BI127" s="178"/>
      <c r="BJ127" s="178"/>
      <c r="BK127" s="178"/>
      <c r="BL127" s="178"/>
      <c r="BM127" s="178"/>
      <c r="BN127" s="178"/>
      <c r="BO127" s="178"/>
      <c r="BP127" s="178"/>
      <c r="BQ127" s="178"/>
      <c r="BR127" s="178"/>
      <c r="BS127" s="178"/>
      <c r="BT127" s="178"/>
      <c r="BU127" s="178"/>
      <c r="BV127" s="178"/>
      <c r="BW127" s="178"/>
      <c r="BX127" s="178"/>
      <c r="BY127" s="178"/>
      <c r="BZ127" s="178"/>
      <c r="CA127" s="178"/>
    </row>
    <row r="128" spans="1:79" ht="15.75" thickTop="1" x14ac:dyDescent="0.25">
      <c r="A128" s="175"/>
      <c r="B128" s="221" t="s">
        <v>134</v>
      </c>
      <c r="C128" s="433"/>
      <c r="D128" s="211" t="s">
        <v>26</v>
      </c>
      <c r="E128" s="227"/>
      <c r="F128" s="227"/>
      <c r="G128" s="227"/>
      <c r="H128" s="227"/>
      <c r="I128" s="227"/>
      <c r="J128" s="227"/>
      <c r="K128" s="227"/>
      <c r="L128" s="227"/>
      <c r="M128" s="355"/>
      <c r="N128" s="355"/>
      <c r="O128" s="355"/>
      <c r="P128" s="355"/>
      <c r="Q128" s="227"/>
      <c r="R128" s="227"/>
      <c r="S128" s="227"/>
      <c r="T128" s="227"/>
      <c r="U128" s="227"/>
      <c r="V128" s="227"/>
      <c r="W128" s="227"/>
      <c r="X128" s="227"/>
      <c r="Y128" s="227"/>
      <c r="Z128" s="227"/>
      <c r="AA128" s="355"/>
      <c r="AB128" s="227"/>
      <c r="AC128" s="227"/>
      <c r="AD128" s="227"/>
      <c r="AE128" s="227"/>
      <c r="AF128" s="227"/>
      <c r="AG128" s="227"/>
      <c r="AH128" s="227"/>
      <c r="AI128" s="227"/>
      <c r="AJ128" s="192"/>
      <c r="AK128" s="179">
        <f>COUNTIF(E128:AI128,"&gt;7")</f>
        <v>0</v>
      </c>
      <c r="AL128" s="509"/>
      <c r="AM128" s="206">
        <f>SUM(E128:AI128)</f>
        <v>0</v>
      </c>
      <c r="AN128" s="206"/>
      <c r="AO128" s="206"/>
      <c r="AP128" s="206"/>
      <c r="AQ128" s="206"/>
      <c r="AR128" s="206"/>
      <c r="AS128" s="206"/>
      <c r="AT128" s="206">
        <f>AM128*1.5</f>
        <v>0</v>
      </c>
      <c r="AU128" s="206">
        <f>AM128*C127*1.5</f>
        <v>0</v>
      </c>
      <c r="AV128" s="511"/>
      <c r="AW128" s="514"/>
      <c r="AX128" s="516"/>
      <c r="AY128" s="500"/>
      <c r="AZ128" s="500"/>
      <c r="BA128" s="500"/>
      <c r="BB128" s="500"/>
      <c r="BC128" s="519"/>
      <c r="BD128" s="519"/>
      <c r="BE128" s="503"/>
      <c r="BF128" s="506"/>
      <c r="BG128" s="178"/>
      <c r="BH128" s="178"/>
      <c r="BI128" s="178"/>
      <c r="BJ128" s="178"/>
      <c r="BK128" s="178"/>
      <c r="BL128" s="178"/>
      <c r="BM128" s="178"/>
      <c r="BN128" s="178"/>
      <c r="BO128" s="178"/>
      <c r="BP128" s="178"/>
      <c r="BQ128" s="178"/>
      <c r="BR128" s="178"/>
      <c r="BS128" s="178"/>
      <c r="BT128" s="178"/>
      <c r="BU128" s="178"/>
      <c r="BV128" s="178"/>
      <c r="BW128" s="178"/>
      <c r="BX128" s="178"/>
      <c r="BY128" s="178"/>
      <c r="BZ128" s="178"/>
      <c r="CA128" s="178"/>
    </row>
    <row r="129" spans="1:79" x14ac:dyDescent="0.25">
      <c r="A129" s="175"/>
      <c r="B129" s="221"/>
      <c r="C129" s="433"/>
      <c r="D129" s="212" t="s">
        <v>27</v>
      </c>
      <c r="E129" s="230"/>
      <c r="F129" s="230"/>
      <c r="G129" s="230"/>
      <c r="H129" s="230"/>
      <c r="I129" s="230"/>
      <c r="J129" s="230"/>
      <c r="K129" s="230"/>
      <c r="L129" s="230"/>
      <c r="M129" s="352"/>
      <c r="N129" s="352"/>
      <c r="O129" s="352"/>
      <c r="P129" s="352"/>
      <c r="Q129" s="230"/>
      <c r="R129" s="230"/>
      <c r="S129" s="230"/>
      <c r="T129" s="230"/>
      <c r="U129" s="230"/>
      <c r="V129" s="230"/>
      <c r="W129" s="230"/>
      <c r="X129" s="230"/>
      <c r="Y129" s="230"/>
      <c r="Z129" s="230"/>
      <c r="AA129" s="352">
        <v>7.5</v>
      </c>
      <c r="AB129" s="230"/>
      <c r="AC129" s="230"/>
      <c r="AD129" s="230"/>
      <c r="AE129" s="230"/>
      <c r="AF129" s="230"/>
      <c r="AG129" s="230"/>
      <c r="AH129" s="230"/>
      <c r="AI129" s="230"/>
      <c r="AJ129" s="193"/>
      <c r="AK129" s="207"/>
      <c r="AL129" s="509"/>
      <c r="AM129" s="206">
        <f>SUM(E129:AI129)</f>
        <v>7.5</v>
      </c>
      <c r="AN129" s="208"/>
      <c r="AO129" s="208"/>
      <c r="AP129" s="208"/>
      <c r="AQ129" s="208"/>
      <c r="AR129" s="208"/>
      <c r="AS129" s="208"/>
      <c r="AT129" s="206">
        <f>AM129*2</f>
        <v>15</v>
      </c>
      <c r="AU129" s="208">
        <f>AM129*C127*2</f>
        <v>2133.3333333333335</v>
      </c>
      <c r="AV129" s="511"/>
      <c r="AW129" s="514"/>
      <c r="AX129" s="516"/>
      <c r="AY129" s="500"/>
      <c r="AZ129" s="500"/>
      <c r="BA129" s="500"/>
      <c r="BB129" s="500"/>
      <c r="BC129" s="519"/>
      <c r="BD129" s="519"/>
      <c r="BE129" s="503"/>
      <c r="BF129" s="506"/>
      <c r="BG129" s="178"/>
      <c r="BH129" s="178"/>
      <c r="BI129" s="178"/>
      <c r="BJ129" s="178"/>
      <c r="BK129" s="178"/>
      <c r="BL129" s="178"/>
      <c r="BM129" s="178"/>
      <c r="BN129" s="178"/>
      <c r="BO129" s="178"/>
      <c r="BP129" s="178"/>
      <c r="BQ129" s="178"/>
      <c r="BR129" s="178"/>
      <c r="BS129" s="178"/>
      <c r="BT129" s="178"/>
      <c r="BU129" s="178"/>
      <c r="BV129" s="178"/>
      <c r="BW129" s="178"/>
      <c r="BX129" s="178"/>
      <c r="BY129" s="178"/>
      <c r="BZ129" s="178"/>
      <c r="CA129" s="178"/>
    </row>
    <row r="130" spans="1:79" ht="15.75" thickBot="1" x14ac:dyDescent="0.3">
      <c r="A130" s="176"/>
      <c r="B130" s="277"/>
      <c r="C130" s="434"/>
      <c r="D130" s="182"/>
      <c r="E130" s="63"/>
      <c r="F130" s="63"/>
      <c r="G130" s="63"/>
      <c r="H130" s="63"/>
      <c r="I130" s="63"/>
      <c r="J130" s="63"/>
      <c r="K130" s="63"/>
      <c r="L130" s="63"/>
      <c r="M130" s="353"/>
      <c r="N130" s="353"/>
      <c r="O130" s="353"/>
      <c r="P130" s="35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353"/>
      <c r="AB130" s="63"/>
      <c r="AC130" s="63"/>
      <c r="AD130" s="63"/>
      <c r="AE130" s="63"/>
      <c r="AF130" s="63"/>
      <c r="AG130" s="63"/>
      <c r="AH130" s="63"/>
      <c r="AI130" s="63"/>
      <c r="AJ130" s="194" t="s">
        <v>28</v>
      </c>
      <c r="AK130" s="180">
        <f>AK127+AK128</f>
        <v>16</v>
      </c>
      <c r="AL130" s="510"/>
      <c r="AM130" s="209"/>
      <c r="AN130" s="209"/>
      <c r="AO130" s="209"/>
      <c r="AP130" s="209"/>
      <c r="AQ130" s="180"/>
      <c r="AR130" s="209"/>
      <c r="AS130" s="209"/>
      <c r="AT130" s="209"/>
      <c r="AU130" s="209"/>
      <c r="AV130" s="512"/>
      <c r="AW130" s="515"/>
      <c r="AX130" s="517"/>
      <c r="AY130" s="501"/>
      <c r="AZ130" s="501"/>
      <c r="BA130" s="501"/>
      <c r="BB130" s="501"/>
      <c r="BC130" s="520"/>
      <c r="BD130" s="520"/>
      <c r="BE130" s="504"/>
      <c r="BF130" s="507"/>
      <c r="BG130" s="178"/>
      <c r="BH130" s="178"/>
      <c r="BI130" s="178"/>
      <c r="BJ130" s="178"/>
      <c r="BK130" s="178"/>
      <c r="BL130" s="178"/>
      <c r="BM130" s="178"/>
      <c r="BN130" s="178"/>
      <c r="BO130" s="178"/>
      <c r="BP130" s="178"/>
      <c r="BQ130" s="178"/>
      <c r="BR130" s="178"/>
      <c r="BS130" s="178"/>
      <c r="BT130" s="178"/>
      <c r="BU130" s="178"/>
      <c r="BV130" s="178"/>
      <c r="BW130" s="178"/>
      <c r="BX130" s="178"/>
      <c r="BY130" s="178"/>
      <c r="BZ130" s="178"/>
      <c r="CA130" s="178"/>
    </row>
    <row r="131" spans="1:79" ht="15.75" thickTop="1" x14ac:dyDescent="0.25">
      <c r="A131" s="267"/>
      <c r="B131" s="280"/>
      <c r="C131" s="178"/>
      <c r="D131" s="178"/>
      <c r="E131" s="196"/>
      <c r="F131" s="196"/>
      <c r="G131" s="196"/>
      <c r="H131" s="195"/>
      <c r="I131" s="196"/>
      <c r="J131" s="196"/>
      <c r="K131" s="196"/>
      <c r="L131" s="196"/>
      <c r="M131" s="367"/>
      <c r="N131" s="367"/>
      <c r="O131" s="367"/>
      <c r="P131" s="367"/>
      <c r="Q131" s="196"/>
      <c r="R131" s="196"/>
      <c r="S131" s="196"/>
      <c r="T131" s="196"/>
      <c r="U131" s="196"/>
      <c r="V131" s="195"/>
      <c r="W131" s="196"/>
      <c r="X131" s="196"/>
      <c r="Y131" s="196"/>
      <c r="Z131" s="196"/>
      <c r="AA131" s="367"/>
      <c r="AB131" s="196"/>
      <c r="AC131" s="195"/>
      <c r="AD131" s="196"/>
      <c r="AE131" s="196"/>
      <c r="AF131" s="196"/>
      <c r="AG131" s="196"/>
      <c r="AH131" s="196"/>
      <c r="AI131" s="196"/>
      <c r="AJ131" s="224"/>
      <c r="AK131" s="178"/>
      <c r="AL131" s="178"/>
      <c r="AM131" s="178"/>
      <c r="AN131" s="178"/>
      <c r="AO131" s="178"/>
      <c r="AP131" s="178"/>
      <c r="AQ131" s="178"/>
      <c r="AR131" s="178"/>
      <c r="AS131" s="178"/>
      <c r="AT131" s="178"/>
      <c r="AU131" s="178"/>
      <c r="AV131" s="178"/>
      <c r="AW131" s="178"/>
      <c r="AX131" s="178"/>
      <c r="AY131" s="178"/>
      <c r="AZ131" s="178"/>
      <c r="BA131" s="178"/>
      <c r="BB131" s="178"/>
      <c r="BC131" s="178"/>
      <c r="BD131" s="178"/>
      <c r="BE131" s="178"/>
      <c r="BF131" s="178"/>
      <c r="BG131" s="178"/>
      <c r="BH131" s="178"/>
      <c r="BI131" s="178"/>
      <c r="BJ131" s="178"/>
      <c r="BK131" s="178"/>
      <c r="BL131" s="178"/>
      <c r="BM131" s="178"/>
      <c r="BN131" s="178"/>
      <c r="BO131" s="178"/>
      <c r="BP131" s="178"/>
      <c r="BQ131" s="178"/>
      <c r="BR131" s="178"/>
      <c r="BS131" s="178"/>
      <c r="BT131" s="178"/>
      <c r="BU131" s="178"/>
      <c r="BV131" s="178"/>
      <c r="BW131" s="178"/>
      <c r="BX131" s="178"/>
      <c r="BY131" s="178"/>
      <c r="BZ131" s="178"/>
      <c r="CA131" s="178"/>
    </row>
    <row r="132" spans="1:79" x14ac:dyDescent="0.25">
      <c r="A132" s="267"/>
      <c r="B132" s="221"/>
      <c r="C132" s="178"/>
      <c r="D132" s="178"/>
      <c r="E132" s="196"/>
      <c r="F132" s="196"/>
      <c r="G132" s="196"/>
      <c r="H132" s="195"/>
      <c r="I132" s="196"/>
      <c r="J132" s="196"/>
      <c r="K132" s="196"/>
      <c r="L132" s="196"/>
      <c r="M132" s="367"/>
      <c r="N132" s="367"/>
      <c r="O132" s="367"/>
      <c r="P132" s="367"/>
      <c r="Q132" s="196"/>
      <c r="R132" s="196"/>
      <c r="S132" s="196"/>
      <c r="T132" s="196"/>
      <c r="U132" s="196"/>
      <c r="V132" s="195"/>
      <c r="W132" s="196"/>
      <c r="X132" s="196"/>
      <c r="Y132" s="196"/>
      <c r="Z132" s="196"/>
      <c r="AA132" s="367"/>
      <c r="AB132" s="196"/>
      <c r="AC132" s="195"/>
      <c r="AD132" s="196"/>
      <c r="AE132" s="196"/>
      <c r="AF132" s="196"/>
      <c r="AG132" s="196"/>
      <c r="AH132" s="196"/>
      <c r="AI132" s="196"/>
      <c r="AJ132" s="178"/>
      <c r="AK132" s="178"/>
      <c r="AL132" s="178"/>
      <c r="AM132" s="178"/>
      <c r="AN132" s="178"/>
      <c r="AO132" s="178"/>
      <c r="AP132" s="178"/>
      <c r="AQ132" s="178"/>
      <c r="AR132" s="178"/>
      <c r="AS132" s="178"/>
      <c r="AT132" s="178"/>
      <c r="AU132" s="178"/>
      <c r="AV132" s="178"/>
      <c r="AW132" s="178"/>
      <c r="AX132" s="178"/>
      <c r="AY132" s="178"/>
      <c r="AZ132" s="178"/>
      <c r="BA132" s="178"/>
      <c r="BB132" s="178"/>
      <c r="BC132" s="178"/>
      <c r="BD132" s="178"/>
      <c r="BE132" s="178"/>
      <c r="BF132" s="178"/>
      <c r="BG132" s="178"/>
      <c r="BH132" s="178"/>
      <c r="BI132" s="178"/>
      <c r="BJ132" s="178"/>
      <c r="BK132" s="178"/>
      <c r="BL132" s="178"/>
      <c r="BM132" s="178"/>
      <c r="BN132" s="178"/>
      <c r="BO132" s="178"/>
      <c r="BP132" s="178"/>
      <c r="BQ132" s="178"/>
      <c r="BR132" s="178"/>
      <c r="BS132" s="178"/>
      <c r="BT132" s="178"/>
      <c r="BU132" s="178"/>
      <c r="BV132" s="178"/>
      <c r="BW132" s="178"/>
      <c r="BX132" s="178"/>
      <c r="BY132" s="178"/>
      <c r="BZ132" s="178"/>
      <c r="CA132" s="178"/>
    </row>
    <row r="133" spans="1:79" x14ac:dyDescent="0.25">
      <c r="A133" s="267"/>
      <c r="B133" s="221"/>
      <c r="C133" s="178"/>
      <c r="D133" s="178"/>
      <c r="E133" s="196"/>
      <c r="F133" s="196"/>
      <c r="G133" s="196"/>
      <c r="H133" s="195"/>
      <c r="I133" s="196"/>
      <c r="J133" s="196"/>
      <c r="K133" s="196"/>
      <c r="L133" s="196"/>
      <c r="M133" s="367"/>
      <c r="N133" s="367"/>
      <c r="O133" s="367"/>
      <c r="P133" s="367"/>
      <c r="Q133" s="196"/>
      <c r="R133" s="196"/>
      <c r="S133" s="196"/>
      <c r="T133" s="196"/>
      <c r="U133" s="196"/>
      <c r="V133" s="195"/>
      <c r="W133" s="196"/>
      <c r="X133" s="196"/>
      <c r="Y133" s="196"/>
      <c r="Z133" s="196"/>
      <c r="AA133" s="367"/>
      <c r="AB133" s="196"/>
      <c r="AC133" s="195"/>
      <c r="AD133" s="196"/>
      <c r="AE133" s="196"/>
      <c r="AF133" s="196"/>
      <c r="AG133" s="196"/>
      <c r="AH133" s="196"/>
      <c r="AI133" s="196"/>
      <c r="AJ133" s="178"/>
      <c r="AK133" s="178"/>
      <c r="AL133" s="178"/>
      <c r="AM133" s="178"/>
      <c r="AN133" s="178"/>
      <c r="AO133" s="178"/>
      <c r="AP133" s="178"/>
      <c r="AQ133" s="178"/>
      <c r="AR133" s="178"/>
      <c r="AS133" s="178"/>
      <c r="AT133" s="178"/>
      <c r="AU133" s="178"/>
      <c r="AV133" s="178"/>
      <c r="AW133" s="178"/>
      <c r="AX133" s="178"/>
      <c r="AY133" s="178"/>
      <c r="AZ133" s="178"/>
      <c r="BA133" s="178"/>
      <c r="BB133" s="178"/>
      <c r="BC133" s="178"/>
      <c r="BD133" s="178"/>
      <c r="BE133" s="178"/>
      <c r="BF133" s="178"/>
      <c r="BG133" s="178"/>
      <c r="BH133" s="178"/>
      <c r="BI133" s="178"/>
      <c r="BJ133" s="178"/>
      <c r="BK133" s="178"/>
      <c r="BL133" s="178"/>
      <c r="BM133" s="178"/>
      <c r="BN133" s="178"/>
      <c r="BO133" s="178"/>
      <c r="BP133" s="178"/>
      <c r="BQ133" s="178"/>
      <c r="BR133" s="178"/>
      <c r="BS133" s="178"/>
      <c r="BT133" s="178"/>
      <c r="BU133" s="178"/>
      <c r="BV133" s="178"/>
      <c r="BW133" s="178"/>
      <c r="BX133" s="178"/>
      <c r="BY133" s="178"/>
      <c r="BZ133" s="178"/>
      <c r="CA133" s="178"/>
    </row>
    <row r="134" spans="1:79" x14ac:dyDescent="0.25">
      <c r="A134" s="267"/>
      <c r="B134" s="221"/>
      <c r="C134" s="178"/>
      <c r="D134" s="178"/>
      <c r="E134" s="196"/>
      <c r="F134" s="196"/>
      <c r="G134" s="196"/>
      <c r="H134" s="195"/>
      <c r="I134" s="196"/>
      <c r="J134" s="196"/>
      <c r="K134" s="196"/>
      <c r="L134" s="196"/>
      <c r="M134" s="367"/>
      <c r="N134" s="367"/>
      <c r="O134" s="367"/>
      <c r="P134" s="367"/>
      <c r="Q134" s="196"/>
      <c r="R134" s="196"/>
      <c r="S134" s="196"/>
      <c r="T134" s="196"/>
      <c r="U134" s="196"/>
      <c r="V134" s="195"/>
      <c r="W134" s="196"/>
      <c r="X134" s="196"/>
      <c r="Y134" s="196"/>
      <c r="Z134" s="196"/>
      <c r="AA134" s="367"/>
      <c r="AB134" s="196"/>
      <c r="AC134" s="195"/>
      <c r="AD134" s="196"/>
      <c r="AE134" s="196"/>
      <c r="AF134" s="196"/>
      <c r="AG134" s="196"/>
      <c r="AH134" s="196"/>
      <c r="AI134" s="196"/>
      <c r="AJ134" s="178"/>
      <c r="AK134" s="178"/>
      <c r="AL134" s="178"/>
      <c r="AM134" s="178"/>
      <c r="AN134" s="178"/>
      <c r="AO134" s="178"/>
      <c r="AP134" s="178"/>
      <c r="AQ134" s="178"/>
      <c r="AR134" s="178"/>
      <c r="AS134" s="178"/>
      <c r="AT134" s="178"/>
      <c r="AU134" s="178"/>
      <c r="AV134" s="178"/>
      <c r="AW134" s="178"/>
      <c r="AX134" s="178"/>
      <c r="AY134" s="178"/>
      <c r="AZ134" s="178"/>
      <c r="BA134" s="178"/>
      <c r="BB134" s="178"/>
      <c r="BC134" s="178"/>
      <c r="BD134" s="178"/>
      <c r="BE134" s="178"/>
      <c r="BF134" s="178"/>
      <c r="BG134" s="178"/>
      <c r="BH134" s="178"/>
      <c r="BI134" s="178"/>
      <c r="BJ134" s="178"/>
      <c r="BK134" s="178"/>
      <c r="BL134" s="178"/>
      <c r="BM134" s="178"/>
      <c r="BN134" s="178"/>
      <c r="BO134" s="178"/>
      <c r="BP134" s="178"/>
      <c r="BQ134" s="178"/>
      <c r="BR134" s="178"/>
      <c r="BS134" s="178"/>
      <c r="BT134" s="178"/>
      <c r="BU134" s="178"/>
      <c r="BV134" s="178"/>
      <c r="BW134" s="178"/>
      <c r="BX134" s="178"/>
      <c r="BY134" s="178"/>
      <c r="BZ134" s="178"/>
      <c r="CA134" s="178"/>
    </row>
    <row r="135" spans="1:79" x14ac:dyDescent="0.25">
      <c r="A135" s="267"/>
      <c r="B135" s="221"/>
      <c r="C135" s="178"/>
      <c r="D135" s="178"/>
      <c r="E135" s="196"/>
      <c r="F135" s="196"/>
      <c r="G135" s="196"/>
      <c r="H135" s="195"/>
      <c r="I135" s="196"/>
      <c r="J135" s="196"/>
      <c r="K135" s="196"/>
      <c r="L135" s="196"/>
      <c r="M135" s="367"/>
      <c r="N135" s="367"/>
      <c r="O135" s="367"/>
      <c r="P135" s="367"/>
      <c r="Q135" s="196"/>
      <c r="R135" s="196"/>
      <c r="S135" s="196"/>
      <c r="T135" s="196"/>
      <c r="U135" s="196"/>
      <c r="V135" s="195"/>
      <c r="W135" s="196"/>
      <c r="X135" s="196"/>
      <c r="Y135" s="196"/>
      <c r="Z135" s="196"/>
      <c r="AA135" s="367"/>
      <c r="AB135" s="196"/>
      <c r="AC135" s="195"/>
      <c r="AD135" s="196"/>
      <c r="AE135" s="196"/>
      <c r="AF135" s="196"/>
      <c r="AG135" s="196"/>
      <c r="AH135" s="196"/>
      <c r="AI135" s="196"/>
      <c r="AJ135" s="178"/>
      <c r="AK135" s="178"/>
      <c r="AL135" s="178"/>
      <c r="AM135" s="178"/>
      <c r="AN135" s="178"/>
      <c r="AO135" s="178"/>
      <c r="AP135" s="178"/>
      <c r="AQ135" s="178"/>
      <c r="AR135" s="178"/>
      <c r="AS135" s="178"/>
      <c r="AT135" s="178"/>
      <c r="AU135" s="178"/>
      <c r="AV135" s="178"/>
      <c r="AW135" s="178"/>
      <c r="AX135" s="178"/>
      <c r="AY135" s="178"/>
      <c r="AZ135" s="178"/>
      <c r="BA135" s="178"/>
      <c r="BB135" s="178"/>
      <c r="BC135" s="178"/>
      <c r="BD135" s="178"/>
      <c r="BE135" s="178"/>
      <c r="BF135" s="178"/>
      <c r="BG135" s="178"/>
      <c r="BH135" s="178"/>
      <c r="BI135" s="178"/>
      <c r="BJ135" s="178"/>
      <c r="BK135" s="178"/>
      <c r="BL135" s="178"/>
      <c r="BM135" s="178"/>
      <c r="BN135" s="178"/>
      <c r="BO135" s="178"/>
      <c r="BP135" s="178"/>
      <c r="BQ135" s="178"/>
      <c r="BR135" s="178"/>
      <c r="BS135" s="178"/>
      <c r="BT135" s="178"/>
      <c r="BU135" s="178"/>
      <c r="BV135" s="178"/>
      <c r="BW135" s="178"/>
      <c r="BX135" s="178"/>
      <c r="BY135" s="178"/>
      <c r="BZ135" s="178"/>
      <c r="CA135" s="178"/>
    </row>
    <row r="136" spans="1:79" x14ac:dyDescent="0.25">
      <c r="A136" s="267"/>
      <c r="B136" s="221"/>
      <c r="C136" s="178"/>
      <c r="D136" s="178"/>
      <c r="E136" s="196"/>
      <c r="F136" s="196"/>
      <c r="G136" s="196"/>
      <c r="H136" s="195"/>
      <c r="I136" s="196"/>
      <c r="J136" s="196"/>
      <c r="K136" s="196"/>
      <c r="L136" s="196"/>
      <c r="M136" s="367"/>
      <c r="N136" s="367"/>
      <c r="O136" s="367"/>
      <c r="P136" s="367"/>
      <c r="Q136" s="196"/>
      <c r="R136" s="196"/>
      <c r="S136" s="196"/>
      <c r="T136" s="196"/>
      <c r="U136" s="196"/>
      <c r="V136" s="195"/>
      <c r="W136" s="196"/>
      <c r="X136" s="196"/>
      <c r="Y136" s="196"/>
      <c r="Z136" s="196"/>
      <c r="AA136" s="367"/>
      <c r="AB136" s="196"/>
      <c r="AC136" s="195"/>
      <c r="AD136" s="196"/>
      <c r="AE136" s="196"/>
      <c r="AF136" s="196"/>
      <c r="AG136" s="196"/>
      <c r="AH136" s="196"/>
      <c r="AI136" s="196"/>
      <c r="AJ136" s="178"/>
      <c r="AK136" s="178"/>
      <c r="AL136" s="178"/>
      <c r="AM136" s="178"/>
      <c r="AN136" s="178"/>
      <c r="AO136" s="178"/>
      <c r="AP136" s="178"/>
      <c r="AQ136" s="178"/>
      <c r="AR136" s="178"/>
      <c r="AS136" s="178"/>
      <c r="AT136" s="178"/>
      <c r="AU136" s="178"/>
      <c r="AV136" s="178"/>
      <c r="AW136" s="178"/>
      <c r="AX136" s="178"/>
      <c r="AY136" s="178"/>
      <c r="AZ136" s="178"/>
      <c r="BA136" s="178"/>
      <c r="BB136" s="178"/>
      <c r="BC136" s="178"/>
      <c r="BD136" s="178"/>
      <c r="BE136" s="178"/>
      <c r="BF136" s="178"/>
      <c r="BG136" s="178"/>
      <c r="BH136" s="178"/>
      <c r="BI136" s="178"/>
      <c r="BJ136" s="178"/>
      <c r="BK136" s="178"/>
      <c r="BL136" s="178"/>
      <c r="BM136" s="178"/>
      <c r="BN136" s="178"/>
      <c r="BO136" s="178"/>
      <c r="BP136" s="178"/>
      <c r="BQ136" s="178"/>
      <c r="BR136" s="178"/>
      <c r="BS136" s="178"/>
      <c r="BT136" s="178"/>
      <c r="BU136" s="178"/>
      <c r="BV136" s="178"/>
      <c r="BW136" s="178"/>
      <c r="BX136" s="178"/>
      <c r="BY136" s="178"/>
      <c r="BZ136" s="178"/>
      <c r="CA136" s="178"/>
    </row>
    <row r="137" spans="1:79" x14ac:dyDescent="0.25">
      <c r="A137" s="267"/>
      <c r="B137" s="221"/>
      <c r="C137" s="178"/>
      <c r="D137" s="178"/>
      <c r="E137" s="196"/>
      <c r="F137" s="196"/>
      <c r="G137" s="196"/>
      <c r="H137" s="195"/>
      <c r="I137" s="196"/>
      <c r="J137" s="196"/>
      <c r="K137" s="196"/>
      <c r="L137" s="196"/>
      <c r="M137" s="367"/>
      <c r="N137" s="367"/>
      <c r="O137" s="367"/>
      <c r="P137" s="367"/>
      <c r="Q137" s="196"/>
      <c r="R137" s="196"/>
      <c r="S137" s="196"/>
      <c r="T137" s="196"/>
      <c r="U137" s="196"/>
      <c r="V137" s="195"/>
      <c r="W137" s="196"/>
      <c r="X137" s="196"/>
      <c r="Y137" s="196"/>
      <c r="Z137" s="196"/>
      <c r="AA137" s="367"/>
      <c r="AB137" s="196"/>
      <c r="AC137" s="195"/>
      <c r="AD137" s="196"/>
      <c r="AE137" s="196"/>
      <c r="AF137" s="196"/>
      <c r="AG137" s="196"/>
      <c r="AH137" s="196"/>
      <c r="AI137" s="196"/>
      <c r="AJ137" s="178"/>
      <c r="AK137" s="178"/>
      <c r="AL137" s="178"/>
      <c r="AM137" s="178"/>
      <c r="AN137" s="178"/>
      <c r="AO137" s="178"/>
      <c r="AP137" s="178"/>
      <c r="AQ137" s="178"/>
      <c r="AR137" s="178"/>
      <c r="AS137" s="178"/>
      <c r="AT137" s="178"/>
      <c r="AU137" s="178"/>
      <c r="AV137" s="178"/>
      <c r="AW137" s="178"/>
      <c r="AX137" s="178"/>
      <c r="AY137" s="178"/>
      <c r="AZ137" s="178"/>
      <c r="BA137" s="178"/>
      <c r="BB137" s="178"/>
      <c r="BC137" s="178"/>
      <c r="BD137" s="178"/>
      <c r="BE137" s="178"/>
      <c r="BF137" s="178"/>
      <c r="BG137" s="178"/>
      <c r="BH137" s="178"/>
      <c r="BI137" s="178"/>
      <c r="BJ137" s="178"/>
      <c r="BK137" s="178"/>
      <c r="BL137" s="178"/>
      <c r="BM137" s="178"/>
      <c r="BN137" s="178"/>
      <c r="BO137" s="178"/>
      <c r="BP137" s="178"/>
      <c r="BQ137" s="178"/>
      <c r="BR137" s="178"/>
      <c r="BS137" s="178"/>
      <c r="BT137" s="178"/>
      <c r="BU137" s="178"/>
      <c r="BV137" s="178"/>
      <c r="BW137" s="178"/>
      <c r="BX137" s="178"/>
      <c r="BY137" s="178"/>
      <c r="BZ137" s="178"/>
      <c r="CA137" s="178"/>
    </row>
    <row r="138" spans="1:79" x14ac:dyDescent="0.25">
      <c r="A138" s="267"/>
      <c r="B138" s="221"/>
      <c r="C138" s="178"/>
      <c r="D138" s="178"/>
      <c r="E138" s="196"/>
      <c r="F138" s="196"/>
      <c r="G138" s="196"/>
      <c r="H138" s="195"/>
      <c r="I138" s="196"/>
      <c r="J138" s="196"/>
      <c r="K138" s="196"/>
      <c r="L138" s="196"/>
      <c r="M138" s="367"/>
      <c r="N138" s="367"/>
      <c r="O138" s="367"/>
      <c r="P138" s="367"/>
      <c r="Q138" s="196"/>
      <c r="R138" s="196"/>
      <c r="S138" s="196"/>
      <c r="T138" s="196"/>
      <c r="U138" s="196"/>
      <c r="V138" s="195"/>
      <c r="W138" s="196"/>
      <c r="X138" s="196"/>
      <c r="Y138" s="196"/>
      <c r="Z138" s="196"/>
      <c r="AA138" s="367"/>
      <c r="AB138" s="196"/>
      <c r="AC138" s="195"/>
      <c r="AD138" s="196"/>
      <c r="AE138" s="196"/>
      <c r="AF138" s="196"/>
      <c r="AG138" s="196"/>
      <c r="AH138" s="196"/>
      <c r="AI138" s="196"/>
      <c r="AJ138" s="178"/>
      <c r="AK138" s="178"/>
      <c r="AL138" s="178"/>
      <c r="AM138" s="178"/>
      <c r="AN138" s="178"/>
      <c r="AO138" s="178"/>
      <c r="AP138" s="178"/>
      <c r="AQ138" s="178"/>
      <c r="AR138" s="178"/>
      <c r="AS138" s="178"/>
      <c r="AT138" s="178"/>
      <c r="AU138" s="178"/>
      <c r="AV138" s="178"/>
      <c r="AW138" s="178"/>
      <c r="AX138" s="178"/>
      <c r="AY138" s="178"/>
      <c r="AZ138" s="178"/>
      <c r="BA138" s="178"/>
      <c r="BB138" s="178"/>
      <c r="BC138" s="178"/>
      <c r="BD138" s="178"/>
      <c r="BE138" s="178"/>
      <c r="BF138" s="178"/>
      <c r="BG138" s="178"/>
      <c r="BH138" s="178"/>
      <c r="BI138" s="178"/>
      <c r="BJ138" s="178"/>
      <c r="BK138" s="178"/>
      <c r="BL138" s="178"/>
      <c r="BM138" s="178"/>
      <c r="BN138" s="178"/>
      <c r="BO138" s="178"/>
      <c r="BP138" s="178"/>
      <c r="BQ138" s="178"/>
      <c r="BR138" s="178"/>
      <c r="BS138" s="178"/>
      <c r="BT138" s="178"/>
      <c r="BU138" s="178"/>
      <c r="BV138" s="178"/>
      <c r="BW138" s="178"/>
      <c r="BX138" s="178"/>
      <c r="BY138" s="178"/>
      <c r="BZ138" s="178"/>
      <c r="CA138" s="178"/>
    </row>
    <row r="139" spans="1:79" x14ac:dyDescent="0.25">
      <c r="A139" s="267"/>
      <c r="B139" s="221"/>
      <c r="C139" s="178"/>
      <c r="D139" s="178"/>
      <c r="E139" s="196"/>
      <c r="F139" s="196"/>
      <c r="G139" s="196"/>
      <c r="H139" s="195"/>
      <c r="I139" s="196"/>
      <c r="J139" s="196"/>
      <c r="K139" s="196"/>
      <c r="L139" s="196"/>
      <c r="M139" s="367"/>
      <c r="N139" s="367"/>
      <c r="O139" s="367"/>
      <c r="P139" s="367"/>
      <c r="Q139" s="196"/>
      <c r="R139" s="196"/>
      <c r="S139" s="196"/>
      <c r="T139" s="196"/>
      <c r="U139" s="196"/>
      <c r="V139" s="195"/>
      <c r="W139" s="196"/>
      <c r="X139" s="196"/>
      <c r="Y139" s="196"/>
      <c r="Z139" s="196"/>
      <c r="AA139" s="367"/>
      <c r="AB139" s="196"/>
      <c r="AC139" s="195"/>
      <c r="AD139" s="196"/>
      <c r="AE139" s="196"/>
      <c r="AF139" s="196"/>
      <c r="AG139" s="196"/>
      <c r="AH139" s="196"/>
      <c r="AI139" s="196"/>
      <c r="AJ139" s="178"/>
      <c r="AK139" s="178"/>
      <c r="AL139" s="178"/>
      <c r="AM139" s="178"/>
      <c r="AN139" s="178"/>
      <c r="AO139" s="178"/>
      <c r="AP139" s="178"/>
      <c r="AQ139" s="178"/>
      <c r="AR139" s="178"/>
      <c r="AS139" s="178"/>
      <c r="AT139" s="178"/>
      <c r="AU139" s="178"/>
      <c r="AV139" s="178"/>
      <c r="AW139" s="178"/>
      <c r="AX139" s="178"/>
      <c r="AY139" s="178"/>
      <c r="AZ139" s="178"/>
      <c r="BA139" s="178"/>
      <c r="BB139" s="178"/>
      <c r="BC139" s="178"/>
      <c r="BD139" s="178"/>
      <c r="BE139" s="178"/>
      <c r="BF139" s="178"/>
      <c r="BG139" s="178"/>
      <c r="BH139" s="178"/>
      <c r="BI139" s="178"/>
      <c r="BJ139" s="178"/>
      <c r="BK139" s="178"/>
      <c r="BL139" s="178"/>
      <c r="BM139" s="178"/>
      <c r="BN139" s="178"/>
      <c r="BO139" s="178"/>
      <c r="BP139" s="178"/>
      <c r="BQ139" s="178"/>
      <c r="BR139" s="178"/>
      <c r="BS139" s="178"/>
      <c r="BT139" s="178"/>
      <c r="BU139" s="178"/>
      <c r="BV139" s="178"/>
      <c r="BW139" s="178"/>
      <c r="BX139" s="178"/>
      <c r="BY139" s="178"/>
      <c r="BZ139" s="178"/>
      <c r="CA139" s="178"/>
    </row>
    <row r="140" spans="1:79" x14ac:dyDescent="0.25">
      <c r="A140" s="267"/>
      <c r="B140" s="221"/>
      <c r="C140" s="178"/>
      <c r="D140" s="178"/>
      <c r="E140" s="196"/>
      <c r="F140" s="196"/>
      <c r="G140" s="196"/>
      <c r="H140" s="195"/>
      <c r="I140" s="196"/>
      <c r="J140" s="196"/>
      <c r="K140" s="196"/>
      <c r="L140" s="196"/>
      <c r="M140" s="367"/>
      <c r="N140" s="367"/>
      <c r="O140" s="367"/>
      <c r="P140" s="367"/>
      <c r="Q140" s="196"/>
      <c r="R140" s="196"/>
      <c r="S140" s="196"/>
      <c r="T140" s="196"/>
      <c r="U140" s="196"/>
      <c r="V140" s="195"/>
      <c r="W140" s="196"/>
      <c r="X140" s="196"/>
      <c r="Y140" s="196"/>
      <c r="Z140" s="196"/>
      <c r="AA140" s="367"/>
      <c r="AB140" s="196"/>
      <c r="AC140" s="195"/>
      <c r="AD140" s="196"/>
      <c r="AE140" s="196"/>
      <c r="AF140" s="196"/>
      <c r="AG140" s="196"/>
      <c r="AH140" s="196"/>
      <c r="AI140" s="196"/>
      <c r="AJ140" s="178"/>
      <c r="AK140" s="178"/>
      <c r="AL140" s="178"/>
      <c r="AM140" s="178"/>
      <c r="AN140" s="178"/>
      <c r="AO140" s="178"/>
      <c r="AP140" s="178"/>
      <c r="AQ140" s="178"/>
      <c r="AR140" s="178"/>
      <c r="AS140" s="178"/>
      <c r="AT140" s="178"/>
      <c r="AU140" s="178"/>
      <c r="AV140" s="178"/>
      <c r="AW140" s="178"/>
      <c r="AX140" s="178"/>
      <c r="AY140" s="178"/>
      <c r="AZ140" s="178"/>
      <c r="BA140" s="178"/>
      <c r="BB140" s="178"/>
      <c r="BC140" s="178"/>
      <c r="BD140" s="178"/>
      <c r="BE140" s="178"/>
      <c r="BF140" s="178"/>
      <c r="BG140" s="178"/>
      <c r="BH140" s="178"/>
      <c r="BI140" s="178"/>
      <c r="BJ140" s="178"/>
      <c r="BK140" s="178"/>
      <c r="BL140" s="178"/>
      <c r="BM140" s="178"/>
      <c r="BN140" s="178"/>
      <c r="BO140" s="178"/>
      <c r="BP140" s="178"/>
      <c r="BQ140" s="178"/>
      <c r="BR140" s="178"/>
      <c r="BS140" s="178"/>
      <c r="BT140" s="178"/>
      <c r="BU140" s="178"/>
      <c r="BV140" s="178"/>
      <c r="BW140" s="178"/>
      <c r="BX140" s="178"/>
      <c r="BY140" s="178"/>
      <c r="BZ140" s="178"/>
      <c r="CA140" s="178"/>
    </row>
    <row r="141" spans="1:79" x14ac:dyDescent="0.25">
      <c r="A141" s="267"/>
      <c r="B141" s="221"/>
      <c r="C141" s="178"/>
      <c r="D141" s="178"/>
      <c r="E141" s="196"/>
      <c r="F141" s="196"/>
      <c r="G141" s="196"/>
      <c r="H141" s="195"/>
      <c r="I141" s="196"/>
      <c r="J141" s="196"/>
      <c r="K141" s="196"/>
      <c r="L141" s="196"/>
      <c r="M141" s="367"/>
      <c r="N141" s="367"/>
      <c r="O141" s="367"/>
      <c r="P141" s="367"/>
      <c r="Q141" s="196"/>
      <c r="R141" s="196"/>
      <c r="S141" s="196"/>
      <c r="T141" s="196"/>
      <c r="U141" s="196"/>
      <c r="V141" s="195"/>
      <c r="W141" s="196"/>
      <c r="X141" s="196"/>
      <c r="Y141" s="196"/>
      <c r="Z141" s="196"/>
      <c r="AA141" s="367"/>
      <c r="AB141" s="196"/>
      <c r="AC141" s="195"/>
      <c r="AD141" s="196"/>
      <c r="AE141" s="196"/>
      <c r="AF141" s="196"/>
      <c r="AG141" s="196"/>
      <c r="AH141" s="196"/>
      <c r="AI141" s="196"/>
      <c r="AJ141" s="178"/>
      <c r="AK141" s="178"/>
      <c r="AL141" s="178"/>
      <c r="AM141" s="178"/>
      <c r="AN141" s="178"/>
      <c r="AO141" s="178"/>
      <c r="AP141" s="178"/>
      <c r="AQ141" s="178"/>
      <c r="AR141" s="178"/>
      <c r="AS141" s="178"/>
      <c r="AT141" s="178"/>
      <c r="AU141" s="178"/>
      <c r="AV141" s="178"/>
      <c r="AW141" s="178"/>
      <c r="AX141" s="178"/>
      <c r="AY141" s="178"/>
      <c r="AZ141" s="178"/>
      <c r="BA141" s="178"/>
      <c r="BB141" s="178"/>
      <c r="BC141" s="178"/>
      <c r="BD141" s="178"/>
      <c r="BE141" s="178"/>
      <c r="BF141" s="178"/>
      <c r="BG141" s="178"/>
      <c r="BH141" s="178"/>
      <c r="BI141" s="178"/>
      <c r="BJ141" s="178"/>
      <c r="BK141" s="178"/>
      <c r="BL141" s="178"/>
      <c r="BM141" s="178"/>
      <c r="BN141" s="178"/>
      <c r="BO141" s="178"/>
      <c r="BP141" s="178"/>
      <c r="BQ141" s="178"/>
      <c r="BR141" s="178"/>
      <c r="BS141" s="178"/>
      <c r="BT141" s="178"/>
      <c r="BU141" s="178"/>
      <c r="BV141" s="178"/>
      <c r="BW141" s="178"/>
      <c r="BX141" s="178"/>
      <c r="BY141" s="178"/>
      <c r="BZ141" s="178"/>
      <c r="CA141" s="178"/>
    </row>
    <row r="142" spans="1:79" x14ac:dyDescent="0.25">
      <c r="A142" s="267"/>
      <c r="B142" s="221"/>
      <c r="C142" s="178"/>
      <c r="D142" s="178"/>
      <c r="E142" s="196"/>
      <c r="F142" s="196"/>
      <c r="G142" s="196"/>
      <c r="H142" s="195"/>
      <c r="I142" s="196"/>
      <c r="J142" s="196"/>
      <c r="K142" s="196"/>
      <c r="L142" s="196"/>
      <c r="M142" s="367"/>
      <c r="N142" s="367"/>
      <c r="O142" s="367"/>
      <c r="P142" s="367"/>
      <c r="Q142" s="196"/>
      <c r="R142" s="196"/>
      <c r="S142" s="196"/>
      <c r="T142" s="196"/>
      <c r="U142" s="196"/>
      <c r="V142" s="195"/>
      <c r="W142" s="196"/>
      <c r="X142" s="196"/>
      <c r="Y142" s="196"/>
      <c r="Z142" s="196"/>
      <c r="AA142" s="367"/>
      <c r="AB142" s="196"/>
      <c r="AC142" s="195"/>
      <c r="AD142" s="196"/>
      <c r="AE142" s="196"/>
      <c r="AF142" s="196"/>
      <c r="AG142" s="196"/>
      <c r="AH142" s="196"/>
      <c r="AI142" s="196"/>
      <c r="AJ142" s="178"/>
      <c r="AK142" s="178"/>
      <c r="AL142" s="178"/>
      <c r="AM142" s="178"/>
      <c r="AN142" s="178"/>
      <c r="AO142" s="178"/>
      <c r="AP142" s="178"/>
      <c r="AQ142" s="178"/>
      <c r="AR142" s="178"/>
      <c r="AS142" s="178"/>
      <c r="AT142" s="178"/>
      <c r="AU142" s="178"/>
      <c r="AV142" s="178"/>
      <c r="AW142" s="178"/>
      <c r="AX142" s="178"/>
      <c r="AY142" s="178"/>
      <c r="AZ142" s="178"/>
      <c r="BA142" s="178"/>
      <c r="BB142" s="178"/>
      <c r="BC142" s="178"/>
      <c r="BD142" s="178"/>
      <c r="BE142" s="178"/>
      <c r="BF142" s="178"/>
      <c r="BG142" s="178"/>
      <c r="BH142" s="178"/>
      <c r="BI142" s="178"/>
      <c r="BJ142" s="178"/>
      <c r="BK142" s="178"/>
      <c r="BL142" s="178"/>
      <c r="BM142" s="178"/>
      <c r="BN142" s="178"/>
      <c r="BO142" s="178"/>
      <c r="BP142" s="178"/>
      <c r="BQ142" s="178"/>
      <c r="BR142" s="178"/>
      <c r="BS142" s="178"/>
      <c r="BT142" s="178"/>
      <c r="BU142" s="178"/>
      <c r="BV142" s="178"/>
      <c r="BW142" s="178"/>
      <c r="BX142" s="178"/>
      <c r="BY142" s="178"/>
      <c r="BZ142" s="178"/>
      <c r="CA142" s="178"/>
    </row>
    <row r="143" spans="1:79" x14ac:dyDescent="0.25">
      <c r="A143" s="267"/>
      <c r="B143" s="221"/>
      <c r="C143" s="178"/>
      <c r="D143" s="178"/>
      <c r="E143" s="196"/>
      <c r="F143" s="196"/>
      <c r="G143" s="196"/>
      <c r="H143" s="195"/>
      <c r="I143" s="196"/>
      <c r="J143" s="196"/>
      <c r="K143" s="196"/>
      <c r="L143" s="196"/>
      <c r="M143" s="367"/>
      <c r="N143" s="367"/>
      <c r="O143" s="367"/>
      <c r="P143" s="367"/>
      <c r="Q143" s="196"/>
      <c r="R143" s="196"/>
      <c r="S143" s="196"/>
      <c r="T143" s="196"/>
      <c r="U143" s="196"/>
      <c r="V143" s="195"/>
      <c r="W143" s="196"/>
      <c r="X143" s="196"/>
      <c r="Y143" s="196"/>
      <c r="Z143" s="196"/>
      <c r="AA143" s="367"/>
      <c r="AB143" s="196"/>
      <c r="AC143" s="195"/>
      <c r="AD143" s="196"/>
      <c r="AE143" s="196"/>
      <c r="AF143" s="196"/>
      <c r="AG143" s="196"/>
      <c r="AH143" s="196"/>
      <c r="AI143" s="196"/>
      <c r="AJ143" s="178"/>
      <c r="AK143" s="178"/>
      <c r="AL143" s="178"/>
      <c r="AM143" s="178"/>
      <c r="AN143" s="178"/>
      <c r="AO143" s="178"/>
      <c r="AP143" s="178"/>
      <c r="AQ143" s="178"/>
      <c r="AR143" s="178"/>
      <c r="AS143" s="178"/>
      <c r="AT143" s="178"/>
      <c r="AU143" s="178"/>
      <c r="AV143" s="178"/>
      <c r="AW143" s="178"/>
      <c r="AX143" s="178"/>
      <c r="AY143" s="178"/>
      <c r="AZ143" s="178"/>
      <c r="BA143" s="178"/>
      <c r="BB143" s="178"/>
      <c r="BC143" s="178"/>
      <c r="BD143" s="178"/>
      <c r="BE143" s="178"/>
      <c r="BF143" s="178"/>
      <c r="BG143" s="178"/>
      <c r="BH143" s="178"/>
      <c r="BI143" s="178"/>
      <c r="BJ143" s="178"/>
      <c r="BK143" s="178"/>
      <c r="BL143" s="178"/>
      <c r="BM143" s="178"/>
      <c r="BN143" s="178"/>
      <c r="BO143" s="178"/>
      <c r="BP143" s="178"/>
      <c r="BQ143" s="178"/>
      <c r="BR143" s="178"/>
      <c r="BS143" s="178"/>
      <c r="BT143" s="178"/>
      <c r="BU143" s="178"/>
      <c r="BV143" s="178"/>
      <c r="BW143" s="178"/>
      <c r="BX143" s="178"/>
      <c r="BY143" s="178"/>
      <c r="BZ143" s="178"/>
      <c r="CA143" s="178"/>
    </row>
    <row r="144" spans="1:79" x14ac:dyDescent="0.25">
      <c r="A144" s="267"/>
      <c r="B144" s="221"/>
      <c r="C144" s="178"/>
      <c r="D144" s="178"/>
      <c r="E144" s="196"/>
      <c r="F144" s="196"/>
      <c r="G144" s="196"/>
      <c r="H144" s="195"/>
      <c r="I144" s="196"/>
      <c r="J144" s="196"/>
      <c r="K144" s="196"/>
      <c r="L144" s="196"/>
      <c r="M144" s="367"/>
      <c r="N144" s="367"/>
      <c r="O144" s="367"/>
      <c r="P144" s="367"/>
      <c r="Q144" s="196"/>
      <c r="R144" s="196"/>
      <c r="S144" s="196"/>
      <c r="T144" s="196"/>
      <c r="U144" s="196"/>
      <c r="V144" s="195"/>
      <c r="W144" s="196"/>
      <c r="X144" s="196"/>
      <c r="Y144" s="196"/>
      <c r="Z144" s="196"/>
      <c r="AA144" s="367"/>
      <c r="AB144" s="196"/>
      <c r="AC144" s="195"/>
      <c r="AD144" s="196"/>
      <c r="AE144" s="196"/>
      <c r="AF144" s="196"/>
      <c r="AG144" s="196"/>
      <c r="AH144" s="196"/>
      <c r="AI144" s="196"/>
      <c r="AJ144" s="178"/>
      <c r="AK144" s="178"/>
      <c r="AL144" s="178"/>
      <c r="AM144" s="178"/>
      <c r="AN144" s="178"/>
      <c r="AO144" s="178"/>
      <c r="AP144" s="178"/>
      <c r="AQ144" s="178"/>
      <c r="AR144" s="178"/>
      <c r="AS144" s="178"/>
      <c r="AT144" s="178"/>
      <c r="AU144" s="178"/>
      <c r="AV144" s="178"/>
      <c r="AW144" s="178"/>
      <c r="AX144" s="178"/>
      <c r="AY144" s="178"/>
      <c r="AZ144" s="178"/>
      <c r="BA144" s="178"/>
      <c r="BB144" s="178"/>
      <c r="BC144" s="178"/>
      <c r="BD144" s="178"/>
      <c r="BE144" s="178"/>
      <c r="BF144" s="178"/>
      <c r="BG144" s="178"/>
      <c r="BH144" s="178"/>
      <c r="BI144" s="178"/>
      <c r="BJ144" s="178"/>
      <c r="BK144" s="178"/>
      <c r="BL144" s="178"/>
      <c r="BM144" s="178"/>
      <c r="BN144" s="178"/>
      <c r="BO144" s="178"/>
      <c r="BP144" s="178"/>
      <c r="BQ144" s="178"/>
      <c r="BR144" s="178"/>
      <c r="BS144" s="178"/>
      <c r="BT144" s="178"/>
      <c r="BU144" s="178"/>
      <c r="BV144" s="178"/>
      <c r="BW144" s="178"/>
      <c r="BX144" s="178"/>
      <c r="BY144" s="178"/>
      <c r="BZ144" s="178"/>
      <c r="CA144" s="178"/>
    </row>
    <row r="145" spans="1:79" x14ac:dyDescent="0.25">
      <c r="A145" s="267"/>
      <c r="B145" s="221"/>
      <c r="C145" s="178"/>
      <c r="D145" s="178"/>
      <c r="E145" s="196"/>
      <c r="F145" s="196"/>
      <c r="G145" s="196"/>
      <c r="H145" s="195"/>
      <c r="I145" s="196"/>
      <c r="J145" s="196"/>
      <c r="K145" s="196"/>
      <c r="L145" s="196"/>
      <c r="M145" s="367"/>
      <c r="N145" s="367"/>
      <c r="O145" s="367"/>
      <c r="P145" s="367"/>
      <c r="Q145" s="196"/>
      <c r="R145" s="196"/>
      <c r="S145" s="196"/>
      <c r="T145" s="196"/>
      <c r="U145" s="196"/>
      <c r="V145" s="195"/>
      <c r="W145" s="196"/>
      <c r="X145" s="196"/>
      <c r="Y145" s="196"/>
      <c r="Z145" s="196"/>
      <c r="AA145" s="367"/>
      <c r="AB145" s="196"/>
      <c r="AC145" s="195"/>
      <c r="AD145" s="196"/>
      <c r="AE145" s="196"/>
      <c r="AF145" s="196"/>
      <c r="AG145" s="196"/>
      <c r="AH145" s="196"/>
      <c r="AI145" s="196"/>
      <c r="AJ145" s="178"/>
      <c r="AK145" s="178"/>
      <c r="AL145" s="178"/>
      <c r="AM145" s="178"/>
      <c r="AN145" s="178"/>
      <c r="AO145" s="178"/>
      <c r="AP145" s="178"/>
      <c r="AQ145" s="178"/>
      <c r="AR145" s="178"/>
      <c r="AS145" s="178"/>
      <c r="AT145" s="178"/>
      <c r="AU145" s="178"/>
      <c r="AV145" s="178"/>
      <c r="AW145" s="178"/>
      <c r="AX145" s="178"/>
      <c r="AY145" s="178"/>
      <c r="AZ145" s="178"/>
      <c r="BA145" s="178"/>
      <c r="BB145" s="178"/>
      <c r="BC145" s="178"/>
      <c r="BD145" s="178"/>
      <c r="BE145" s="178"/>
      <c r="BF145" s="178"/>
      <c r="BG145" s="178"/>
      <c r="BH145" s="178"/>
      <c r="BI145" s="178"/>
      <c r="BJ145" s="178"/>
      <c r="BK145" s="178"/>
      <c r="BL145" s="178"/>
      <c r="BM145" s="178"/>
      <c r="BN145" s="178"/>
      <c r="BO145" s="178"/>
      <c r="BP145" s="178"/>
      <c r="BQ145" s="178"/>
      <c r="BR145" s="178"/>
      <c r="BS145" s="178"/>
      <c r="BT145" s="178"/>
      <c r="BU145" s="178"/>
      <c r="BV145" s="178"/>
      <c r="BW145" s="178"/>
      <c r="BX145" s="178"/>
      <c r="BY145" s="178"/>
      <c r="BZ145" s="178"/>
      <c r="CA145" s="178"/>
    </row>
    <row r="146" spans="1:79" x14ac:dyDescent="0.25">
      <c r="A146" s="267"/>
      <c r="B146" s="221"/>
      <c r="C146" s="178"/>
      <c r="D146" s="178"/>
      <c r="E146" s="196"/>
      <c r="F146" s="196"/>
      <c r="G146" s="196"/>
      <c r="H146" s="195"/>
      <c r="I146" s="196"/>
      <c r="J146" s="196"/>
      <c r="K146" s="196"/>
      <c r="L146" s="196"/>
      <c r="M146" s="367"/>
      <c r="N146" s="367"/>
      <c r="O146" s="367"/>
      <c r="P146" s="367"/>
      <c r="Q146" s="196"/>
      <c r="R146" s="196"/>
      <c r="S146" s="196"/>
      <c r="T146" s="196"/>
      <c r="U146" s="196"/>
      <c r="V146" s="195"/>
      <c r="W146" s="196"/>
      <c r="X146" s="196"/>
      <c r="Y146" s="196"/>
      <c r="Z146" s="196"/>
      <c r="AA146" s="367"/>
      <c r="AB146" s="196"/>
      <c r="AC146" s="195"/>
      <c r="AD146" s="196"/>
      <c r="AE146" s="196"/>
      <c r="AF146" s="196"/>
      <c r="AG146" s="196"/>
      <c r="AH146" s="196"/>
      <c r="AI146" s="196"/>
      <c r="AJ146" s="178"/>
      <c r="AK146" s="178"/>
      <c r="AL146" s="178"/>
      <c r="AM146" s="178"/>
      <c r="AN146" s="178"/>
      <c r="AO146" s="178"/>
      <c r="AP146" s="178"/>
      <c r="AQ146" s="178"/>
      <c r="AR146" s="178"/>
      <c r="AS146" s="178"/>
      <c r="AT146" s="178"/>
      <c r="AU146" s="178"/>
      <c r="AV146" s="178"/>
      <c r="AW146" s="178"/>
      <c r="AX146" s="178"/>
      <c r="AY146" s="178"/>
      <c r="AZ146" s="178"/>
      <c r="BA146" s="178"/>
      <c r="BB146" s="178"/>
      <c r="BC146" s="178"/>
      <c r="BD146" s="178"/>
      <c r="BE146" s="178"/>
      <c r="BF146" s="178"/>
      <c r="BG146" s="178"/>
      <c r="BH146" s="178"/>
      <c r="BI146" s="178"/>
      <c r="BJ146" s="178"/>
      <c r="BK146" s="178"/>
      <c r="BL146" s="178"/>
      <c r="BM146" s="178"/>
      <c r="BN146" s="178"/>
      <c r="BO146" s="178"/>
      <c r="BP146" s="178"/>
      <c r="BQ146" s="178"/>
      <c r="BR146" s="178"/>
      <c r="BS146" s="178"/>
      <c r="BT146" s="178"/>
      <c r="BU146" s="178"/>
      <c r="BV146" s="178"/>
      <c r="BW146" s="178"/>
      <c r="BX146" s="178"/>
      <c r="BY146" s="178"/>
      <c r="BZ146" s="178"/>
      <c r="CA146" s="178"/>
    </row>
    <row r="147" spans="1:79" x14ac:dyDescent="0.25">
      <c r="A147" s="267"/>
      <c r="B147" s="221"/>
      <c r="C147" s="178"/>
      <c r="D147" s="178"/>
      <c r="E147" s="196"/>
      <c r="F147" s="196"/>
      <c r="G147" s="196"/>
      <c r="H147" s="195"/>
      <c r="I147" s="196"/>
      <c r="J147" s="196"/>
      <c r="K147" s="196"/>
      <c r="L147" s="196"/>
      <c r="M147" s="367"/>
      <c r="N147" s="367"/>
      <c r="O147" s="367"/>
      <c r="P147" s="367"/>
      <c r="Q147" s="196"/>
      <c r="R147" s="196"/>
      <c r="S147" s="196"/>
      <c r="T147" s="196"/>
      <c r="U147" s="196"/>
      <c r="V147" s="195"/>
      <c r="W147" s="196"/>
      <c r="X147" s="196"/>
      <c r="Y147" s="196"/>
      <c r="Z147" s="196"/>
      <c r="AA147" s="367"/>
      <c r="AB147" s="196"/>
      <c r="AC147" s="195"/>
      <c r="AD147" s="196"/>
      <c r="AE147" s="196"/>
      <c r="AF147" s="196"/>
      <c r="AG147" s="196"/>
      <c r="AH147" s="196"/>
      <c r="AI147" s="196"/>
      <c r="AJ147" s="178"/>
      <c r="AK147" s="178"/>
      <c r="AL147" s="178"/>
      <c r="AM147" s="178"/>
      <c r="AN147" s="178"/>
      <c r="AO147" s="178"/>
      <c r="AP147" s="178"/>
      <c r="AQ147" s="178"/>
      <c r="AR147" s="178"/>
      <c r="AS147" s="178"/>
      <c r="AT147" s="178"/>
      <c r="AU147" s="178"/>
      <c r="AV147" s="178"/>
      <c r="AW147" s="178"/>
      <c r="AX147" s="178"/>
      <c r="AY147" s="178"/>
      <c r="AZ147" s="178"/>
      <c r="BA147" s="178"/>
      <c r="BB147" s="178"/>
      <c r="BC147" s="178"/>
      <c r="BD147" s="178"/>
      <c r="BE147" s="178"/>
      <c r="BF147" s="178"/>
      <c r="BG147" s="178"/>
      <c r="BH147" s="178"/>
      <c r="BI147" s="178"/>
      <c r="BJ147" s="178"/>
      <c r="BK147" s="178"/>
      <c r="BL147" s="178"/>
      <c r="BM147" s="178"/>
      <c r="BN147" s="178"/>
      <c r="BO147" s="178"/>
      <c r="BP147" s="178"/>
      <c r="BQ147" s="178"/>
      <c r="BR147" s="178"/>
      <c r="BS147" s="178"/>
      <c r="BT147" s="178"/>
      <c r="BU147" s="178"/>
      <c r="BV147" s="178"/>
      <c r="BW147" s="178"/>
      <c r="BX147" s="178"/>
      <c r="BY147" s="178"/>
      <c r="BZ147" s="178"/>
      <c r="CA147" s="178"/>
    </row>
    <row r="148" spans="1:79" x14ac:dyDescent="0.25">
      <c r="A148" s="267"/>
      <c r="B148" s="221"/>
      <c r="C148" s="178"/>
      <c r="D148" s="178"/>
      <c r="E148" s="196"/>
      <c r="F148" s="196"/>
      <c r="G148" s="196"/>
      <c r="H148" s="195"/>
      <c r="I148" s="196"/>
      <c r="J148" s="196"/>
      <c r="K148" s="196"/>
      <c r="L148" s="196"/>
      <c r="M148" s="367"/>
      <c r="N148" s="367"/>
      <c r="O148" s="367"/>
      <c r="P148" s="367"/>
      <c r="Q148" s="196"/>
      <c r="R148" s="196"/>
      <c r="S148" s="196"/>
      <c r="T148" s="196"/>
      <c r="U148" s="196"/>
      <c r="V148" s="195"/>
      <c r="W148" s="196"/>
      <c r="X148" s="196"/>
      <c r="Y148" s="196"/>
      <c r="Z148" s="196"/>
      <c r="AA148" s="367"/>
      <c r="AB148" s="196"/>
      <c r="AC148" s="195"/>
      <c r="AD148" s="196"/>
      <c r="AE148" s="196"/>
      <c r="AF148" s="196"/>
      <c r="AG148" s="196"/>
      <c r="AH148" s="196"/>
      <c r="AI148" s="196"/>
      <c r="AJ148" s="178"/>
      <c r="AK148" s="178"/>
      <c r="AL148" s="178"/>
      <c r="AM148" s="178"/>
      <c r="AN148" s="178"/>
      <c r="AO148" s="178"/>
      <c r="AP148" s="178"/>
      <c r="AQ148" s="178"/>
      <c r="AR148" s="178"/>
      <c r="AS148" s="178"/>
      <c r="AT148" s="178"/>
      <c r="AU148" s="178"/>
      <c r="AV148" s="178"/>
      <c r="AW148" s="178"/>
      <c r="AX148" s="178"/>
      <c r="AY148" s="178"/>
      <c r="AZ148" s="178"/>
      <c r="BA148" s="178"/>
      <c r="BB148" s="178"/>
      <c r="BC148" s="178"/>
      <c r="BD148" s="178"/>
      <c r="BE148" s="178"/>
      <c r="BF148" s="178"/>
      <c r="BG148" s="178"/>
      <c r="BH148" s="178"/>
      <c r="BI148" s="178"/>
      <c r="BJ148" s="178"/>
      <c r="BK148" s="178"/>
      <c r="BL148" s="178"/>
      <c r="BM148" s="178"/>
      <c r="BN148" s="178"/>
      <c r="BO148" s="178"/>
      <c r="BP148" s="178"/>
      <c r="BQ148" s="178"/>
      <c r="BR148" s="178"/>
      <c r="BS148" s="178"/>
      <c r="BT148" s="178"/>
      <c r="BU148" s="178"/>
      <c r="BV148" s="178"/>
      <c r="BW148" s="178"/>
      <c r="BX148" s="178"/>
      <c r="BY148" s="178"/>
      <c r="BZ148" s="178"/>
      <c r="CA148" s="178"/>
    </row>
    <row r="149" spans="1:79" x14ac:dyDescent="0.25">
      <c r="A149" s="267"/>
      <c r="B149" s="221"/>
      <c r="C149" s="178"/>
      <c r="D149" s="178"/>
      <c r="E149" s="196"/>
      <c r="F149" s="196"/>
      <c r="G149" s="196"/>
      <c r="H149" s="195"/>
      <c r="I149" s="196"/>
      <c r="J149" s="196"/>
      <c r="K149" s="196"/>
      <c r="L149" s="196"/>
      <c r="M149" s="367"/>
      <c r="N149" s="367"/>
      <c r="O149" s="367"/>
      <c r="P149" s="367"/>
      <c r="Q149" s="196"/>
      <c r="R149" s="196"/>
      <c r="S149" s="196"/>
      <c r="T149" s="196"/>
      <c r="U149" s="196"/>
      <c r="V149" s="195"/>
      <c r="W149" s="196"/>
      <c r="X149" s="196"/>
      <c r="Y149" s="196"/>
      <c r="Z149" s="196"/>
      <c r="AA149" s="367"/>
      <c r="AB149" s="196"/>
      <c r="AC149" s="195"/>
      <c r="AD149" s="196"/>
      <c r="AE149" s="196"/>
      <c r="AF149" s="196"/>
      <c r="AG149" s="196"/>
      <c r="AH149" s="196"/>
      <c r="AI149" s="196"/>
      <c r="AJ149" s="178"/>
      <c r="AK149" s="178"/>
      <c r="AL149" s="178"/>
      <c r="AM149" s="178"/>
      <c r="AN149" s="178"/>
      <c r="AO149" s="178"/>
      <c r="AP149" s="178"/>
      <c r="AQ149" s="178"/>
      <c r="AR149" s="178"/>
      <c r="AS149" s="178"/>
      <c r="AT149" s="178"/>
      <c r="AU149" s="178"/>
      <c r="AV149" s="178"/>
      <c r="AW149" s="178"/>
      <c r="AX149" s="178"/>
      <c r="AY149" s="178"/>
      <c r="AZ149" s="178"/>
      <c r="BA149" s="178"/>
      <c r="BB149" s="178"/>
      <c r="BC149" s="178"/>
      <c r="BD149" s="178"/>
      <c r="BE149" s="178"/>
      <c r="BF149" s="178"/>
      <c r="BG149" s="178"/>
      <c r="BH149" s="178"/>
      <c r="BI149" s="178"/>
      <c r="BJ149" s="178"/>
      <c r="BK149" s="178"/>
      <c r="BL149" s="178"/>
      <c r="BM149" s="178"/>
      <c r="BN149" s="178"/>
      <c r="BO149" s="178"/>
      <c r="BP149" s="178"/>
      <c r="BQ149" s="178"/>
      <c r="BR149" s="178"/>
      <c r="BS149" s="178"/>
      <c r="BT149" s="178"/>
      <c r="BU149" s="178"/>
      <c r="BV149" s="178"/>
      <c r="BW149" s="178"/>
      <c r="BX149" s="178"/>
      <c r="BY149" s="178"/>
      <c r="BZ149" s="178"/>
      <c r="CA149" s="178"/>
    </row>
    <row r="150" spans="1:79" x14ac:dyDescent="0.25">
      <c r="A150" s="267"/>
      <c r="B150" s="221"/>
      <c r="C150" s="178"/>
      <c r="D150" s="178"/>
      <c r="E150" s="196"/>
      <c r="F150" s="196"/>
      <c r="G150" s="196"/>
      <c r="H150" s="195"/>
      <c r="I150" s="196"/>
      <c r="J150" s="196"/>
      <c r="K150" s="196"/>
      <c r="L150" s="196"/>
      <c r="M150" s="367"/>
      <c r="N150" s="367"/>
      <c r="O150" s="367"/>
      <c r="P150" s="367"/>
      <c r="Q150" s="196"/>
      <c r="R150" s="196"/>
      <c r="S150" s="196"/>
      <c r="T150" s="196"/>
      <c r="U150" s="196"/>
      <c r="V150" s="195"/>
      <c r="W150" s="196"/>
      <c r="X150" s="196"/>
      <c r="Y150" s="196"/>
      <c r="Z150" s="196"/>
      <c r="AA150" s="367"/>
      <c r="AB150" s="196"/>
      <c r="AC150" s="195"/>
      <c r="AD150" s="196"/>
      <c r="AE150" s="196"/>
      <c r="AF150" s="196"/>
      <c r="AG150" s="196"/>
      <c r="AH150" s="196"/>
      <c r="AI150" s="196"/>
      <c r="AJ150" s="178"/>
      <c r="AK150" s="178"/>
      <c r="AL150" s="178"/>
      <c r="AM150" s="178"/>
      <c r="AN150" s="178"/>
      <c r="AO150" s="178"/>
      <c r="AP150" s="178"/>
      <c r="AQ150" s="178"/>
      <c r="AR150" s="178"/>
      <c r="AS150" s="178"/>
      <c r="AT150" s="178"/>
      <c r="AU150" s="178"/>
      <c r="AV150" s="178"/>
      <c r="AW150" s="178"/>
      <c r="AX150" s="178"/>
      <c r="AY150" s="178"/>
      <c r="AZ150" s="178"/>
      <c r="BA150" s="178"/>
      <c r="BB150" s="178"/>
      <c r="BC150" s="178"/>
      <c r="BD150" s="178"/>
      <c r="BE150" s="178"/>
      <c r="BF150" s="178"/>
      <c r="BG150" s="178"/>
      <c r="BH150" s="178"/>
      <c r="BI150" s="178"/>
      <c r="BJ150" s="178"/>
      <c r="BK150" s="178"/>
      <c r="BL150" s="178"/>
      <c r="BM150" s="178"/>
      <c r="BN150" s="178"/>
      <c r="BO150" s="178"/>
      <c r="BP150" s="178"/>
      <c r="BQ150" s="178"/>
      <c r="BR150" s="178"/>
      <c r="BS150" s="178"/>
      <c r="BT150" s="178"/>
      <c r="BU150" s="178"/>
      <c r="BV150" s="178"/>
      <c r="BW150" s="178"/>
      <c r="BX150" s="178"/>
      <c r="BY150" s="178"/>
      <c r="BZ150" s="178"/>
      <c r="CA150" s="178"/>
    </row>
    <row r="151" spans="1:79" x14ac:dyDescent="0.25">
      <c r="A151" s="267"/>
      <c r="B151" s="221"/>
      <c r="C151" s="178"/>
      <c r="D151" s="178"/>
      <c r="E151" s="196"/>
      <c r="F151" s="196"/>
      <c r="G151" s="196"/>
      <c r="H151" s="195"/>
      <c r="I151" s="196"/>
      <c r="J151" s="196"/>
      <c r="K151" s="196"/>
      <c r="L151" s="196"/>
      <c r="M151" s="367"/>
      <c r="N151" s="367"/>
      <c r="O151" s="367"/>
      <c r="P151" s="367"/>
      <c r="Q151" s="196"/>
      <c r="R151" s="196"/>
      <c r="S151" s="196"/>
      <c r="T151" s="196"/>
      <c r="U151" s="196"/>
      <c r="V151" s="195"/>
      <c r="W151" s="196"/>
      <c r="X151" s="196"/>
      <c r="Y151" s="196"/>
      <c r="Z151" s="196"/>
      <c r="AA151" s="367"/>
      <c r="AB151" s="196"/>
      <c r="AC151" s="195"/>
      <c r="AD151" s="196"/>
      <c r="AE151" s="196"/>
      <c r="AF151" s="196"/>
      <c r="AG151" s="196"/>
      <c r="AH151" s="196"/>
      <c r="AI151" s="196"/>
      <c r="AJ151" s="178"/>
      <c r="AK151" s="178"/>
      <c r="AL151" s="178"/>
      <c r="AM151" s="178"/>
      <c r="AN151" s="178"/>
      <c r="AO151" s="178"/>
      <c r="AP151" s="178"/>
      <c r="AQ151" s="178"/>
      <c r="AR151" s="178"/>
      <c r="AS151" s="178"/>
      <c r="AT151" s="178"/>
      <c r="AU151" s="178"/>
      <c r="AV151" s="178"/>
      <c r="AW151" s="178"/>
      <c r="AX151" s="178"/>
      <c r="AY151" s="178"/>
      <c r="AZ151" s="178"/>
      <c r="BA151" s="178"/>
      <c r="BB151" s="178"/>
      <c r="BC151" s="178"/>
      <c r="BD151" s="178"/>
      <c r="BE151" s="178"/>
      <c r="BF151" s="178"/>
      <c r="BG151" s="178"/>
      <c r="BH151" s="178"/>
      <c r="BI151" s="178"/>
      <c r="BJ151" s="178"/>
      <c r="BK151" s="178"/>
      <c r="BL151" s="178"/>
      <c r="BM151" s="178"/>
      <c r="BN151" s="178"/>
      <c r="BO151" s="178"/>
      <c r="BP151" s="178"/>
      <c r="BQ151" s="178"/>
      <c r="BR151" s="178"/>
      <c r="BS151" s="178"/>
      <c r="BT151" s="178"/>
      <c r="BU151" s="178"/>
      <c r="BV151" s="178"/>
      <c r="BW151" s="178"/>
      <c r="BX151" s="178"/>
      <c r="BY151" s="178"/>
      <c r="BZ151" s="178"/>
      <c r="CA151" s="178"/>
    </row>
    <row r="152" spans="1:79" x14ac:dyDescent="0.25">
      <c r="A152" s="267"/>
      <c r="B152" s="221"/>
      <c r="C152" s="178"/>
      <c r="D152" s="178"/>
      <c r="E152" s="196"/>
      <c r="F152" s="196"/>
      <c r="G152" s="196"/>
      <c r="H152" s="195"/>
      <c r="I152" s="196"/>
      <c r="J152" s="196"/>
      <c r="K152" s="196"/>
      <c r="L152" s="196"/>
      <c r="M152" s="367"/>
      <c r="N152" s="367"/>
      <c r="O152" s="367"/>
      <c r="P152" s="367"/>
      <c r="Q152" s="196"/>
      <c r="R152" s="196"/>
      <c r="S152" s="196"/>
      <c r="T152" s="196"/>
      <c r="U152" s="196"/>
      <c r="V152" s="195"/>
      <c r="W152" s="196"/>
      <c r="X152" s="196"/>
      <c r="Y152" s="196"/>
      <c r="Z152" s="196"/>
      <c r="AA152" s="367"/>
      <c r="AB152" s="196"/>
      <c r="AC152" s="195"/>
      <c r="AD152" s="196"/>
      <c r="AE152" s="196"/>
      <c r="AF152" s="196"/>
      <c r="AG152" s="196"/>
      <c r="AH152" s="196"/>
      <c r="AI152" s="196"/>
      <c r="AJ152" s="178"/>
      <c r="AK152" s="178"/>
      <c r="AL152" s="178"/>
      <c r="AM152" s="178"/>
      <c r="AN152" s="178"/>
      <c r="AO152" s="178"/>
      <c r="AP152" s="178"/>
      <c r="AQ152" s="178"/>
      <c r="AR152" s="178"/>
      <c r="AS152" s="178"/>
      <c r="AT152" s="178"/>
      <c r="AU152" s="178"/>
      <c r="AV152" s="178"/>
      <c r="AW152" s="178"/>
      <c r="AX152" s="178"/>
      <c r="AY152" s="178"/>
      <c r="AZ152" s="178"/>
      <c r="BA152" s="178"/>
      <c r="BB152" s="178"/>
      <c r="BC152" s="178"/>
      <c r="BD152" s="178"/>
      <c r="BE152" s="178"/>
      <c r="BF152" s="178"/>
      <c r="BG152" s="178"/>
      <c r="BH152" s="178"/>
      <c r="BI152" s="178"/>
      <c r="BJ152" s="178"/>
      <c r="BK152" s="178"/>
      <c r="BL152" s="178"/>
      <c r="BM152" s="178"/>
      <c r="BN152" s="178"/>
      <c r="BO152" s="178"/>
      <c r="BP152" s="178"/>
      <c r="BQ152" s="178"/>
      <c r="BR152" s="178"/>
      <c r="BS152" s="178"/>
      <c r="BT152" s="178"/>
      <c r="BU152" s="178"/>
      <c r="BV152" s="178"/>
      <c r="BW152" s="178"/>
      <c r="BX152" s="178"/>
      <c r="BY152" s="178"/>
      <c r="BZ152" s="178"/>
      <c r="CA152" s="178"/>
    </row>
    <row r="153" spans="1:79" x14ac:dyDescent="0.25">
      <c r="A153" s="267"/>
      <c r="B153" s="221"/>
      <c r="C153" s="178"/>
      <c r="D153" s="178"/>
      <c r="E153" s="196"/>
      <c r="F153" s="196"/>
      <c r="G153" s="196"/>
      <c r="H153" s="195"/>
      <c r="I153" s="196"/>
      <c r="J153" s="196"/>
      <c r="K153" s="196"/>
      <c r="L153" s="196"/>
      <c r="M153" s="367"/>
      <c r="N153" s="367"/>
      <c r="O153" s="367"/>
      <c r="P153" s="367"/>
      <c r="Q153" s="196"/>
      <c r="R153" s="196"/>
      <c r="S153" s="196"/>
      <c r="T153" s="196"/>
      <c r="U153" s="196"/>
      <c r="V153" s="195"/>
      <c r="W153" s="196"/>
      <c r="X153" s="196"/>
      <c r="Y153" s="196"/>
      <c r="Z153" s="196"/>
      <c r="AA153" s="367"/>
      <c r="AB153" s="196"/>
      <c r="AC153" s="195"/>
      <c r="AD153" s="196"/>
      <c r="AE153" s="196"/>
      <c r="AF153" s="196"/>
      <c r="AG153" s="196"/>
      <c r="AH153" s="196"/>
      <c r="AI153" s="196"/>
      <c r="AJ153" s="178"/>
      <c r="AK153" s="178"/>
      <c r="AL153" s="178"/>
      <c r="AM153" s="178"/>
      <c r="AN153" s="178"/>
      <c r="AO153" s="178"/>
      <c r="AP153" s="178"/>
      <c r="AQ153" s="178"/>
      <c r="AR153" s="178"/>
      <c r="AS153" s="178"/>
      <c r="AT153" s="178"/>
      <c r="AU153" s="178"/>
      <c r="AV153" s="178"/>
      <c r="AW153" s="178"/>
      <c r="AX153" s="178"/>
      <c r="AY153" s="178"/>
      <c r="AZ153" s="178"/>
      <c r="BA153" s="178"/>
      <c r="BB153" s="178"/>
      <c r="BC153" s="178"/>
      <c r="BD153" s="178"/>
      <c r="BE153" s="178"/>
      <c r="BF153" s="178"/>
      <c r="BG153" s="178"/>
      <c r="BH153" s="178"/>
      <c r="BI153" s="178"/>
      <c r="BJ153" s="178"/>
      <c r="BK153" s="178"/>
      <c r="BL153" s="178"/>
      <c r="BM153" s="178"/>
      <c r="BN153" s="178"/>
      <c r="BO153" s="178"/>
      <c r="BP153" s="178"/>
      <c r="BQ153" s="178"/>
      <c r="BR153" s="178"/>
      <c r="BS153" s="178"/>
      <c r="BT153" s="178"/>
      <c r="BU153" s="178"/>
      <c r="BV153" s="178"/>
      <c r="BW153" s="178"/>
      <c r="BX153" s="178"/>
      <c r="BY153" s="178"/>
      <c r="BZ153" s="178"/>
      <c r="CA153" s="178"/>
    </row>
    <row r="154" spans="1:79" x14ac:dyDescent="0.25">
      <c r="A154" s="267"/>
      <c r="B154" s="221"/>
      <c r="C154" s="178"/>
      <c r="D154" s="178"/>
      <c r="E154" s="196"/>
      <c r="F154" s="196"/>
      <c r="G154" s="196"/>
      <c r="H154" s="195"/>
      <c r="I154" s="196"/>
      <c r="J154" s="196"/>
      <c r="K154" s="196"/>
      <c r="L154" s="196"/>
      <c r="M154" s="367"/>
      <c r="N154" s="367"/>
      <c r="O154" s="367"/>
      <c r="P154" s="367"/>
      <c r="Q154" s="196"/>
      <c r="R154" s="196"/>
      <c r="S154" s="196"/>
      <c r="T154" s="196"/>
      <c r="U154" s="196"/>
      <c r="V154" s="195"/>
      <c r="W154" s="196"/>
      <c r="X154" s="196"/>
      <c r="Y154" s="196"/>
      <c r="Z154" s="196"/>
      <c r="AA154" s="367"/>
      <c r="AB154" s="196"/>
      <c r="AC154" s="195"/>
      <c r="AD154" s="196"/>
      <c r="AE154" s="196"/>
      <c r="AF154" s="196"/>
      <c r="AG154" s="196"/>
      <c r="AH154" s="196"/>
      <c r="AI154" s="196"/>
      <c r="AJ154" s="178"/>
      <c r="AK154" s="178"/>
      <c r="AL154" s="178"/>
      <c r="AM154" s="178"/>
      <c r="AN154" s="178"/>
      <c r="AO154" s="178"/>
      <c r="AP154" s="178"/>
      <c r="AQ154" s="178"/>
      <c r="AR154" s="178"/>
      <c r="AS154" s="178"/>
      <c r="AT154" s="178"/>
      <c r="AU154" s="178"/>
      <c r="AV154" s="178"/>
      <c r="AW154" s="178"/>
      <c r="AX154" s="178"/>
      <c r="AY154" s="178"/>
      <c r="AZ154" s="178"/>
      <c r="BA154" s="178"/>
      <c r="BB154" s="178"/>
      <c r="BC154" s="178"/>
      <c r="BD154" s="178"/>
      <c r="BE154" s="178"/>
      <c r="BF154" s="178"/>
      <c r="BG154" s="178"/>
      <c r="BH154" s="178"/>
      <c r="BI154" s="178"/>
      <c r="BJ154" s="178"/>
      <c r="BK154" s="178"/>
      <c r="BL154" s="178"/>
      <c r="BM154" s="178"/>
      <c r="BN154" s="178"/>
      <c r="BO154" s="178"/>
      <c r="BP154" s="178"/>
      <c r="BQ154" s="178"/>
      <c r="BR154" s="178"/>
      <c r="BS154" s="178"/>
      <c r="BT154" s="178"/>
      <c r="BU154" s="178"/>
      <c r="BV154" s="178"/>
      <c r="BW154" s="178"/>
      <c r="BX154" s="178"/>
      <c r="BY154" s="178"/>
      <c r="BZ154" s="178"/>
      <c r="CA154" s="178"/>
    </row>
    <row r="155" spans="1:79" x14ac:dyDescent="0.25">
      <c r="A155" s="267"/>
      <c r="B155" s="221"/>
      <c r="C155" s="178"/>
      <c r="D155" s="178"/>
      <c r="E155" s="196"/>
      <c r="F155" s="196"/>
      <c r="G155" s="196"/>
      <c r="H155" s="195"/>
      <c r="I155" s="196"/>
      <c r="J155" s="196"/>
      <c r="K155" s="196"/>
      <c r="L155" s="196"/>
      <c r="M155" s="367"/>
      <c r="N155" s="367"/>
      <c r="O155" s="367"/>
      <c r="P155" s="367"/>
      <c r="Q155" s="196"/>
      <c r="R155" s="196"/>
      <c r="S155" s="196"/>
      <c r="T155" s="196"/>
      <c r="U155" s="196"/>
      <c r="V155" s="195"/>
      <c r="W155" s="196"/>
      <c r="X155" s="196"/>
      <c r="Y155" s="196"/>
      <c r="Z155" s="196"/>
      <c r="AA155" s="367"/>
      <c r="AB155" s="196"/>
      <c r="AC155" s="195"/>
      <c r="AD155" s="196"/>
      <c r="AE155" s="196"/>
      <c r="AF155" s="196"/>
      <c r="AG155" s="196"/>
      <c r="AH155" s="196"/>
      <c r="AI155" s="196"/>
      <c r="AJ155" s="178"/>
      <c r="AK155" s="178"/>
      <c r="AL155" s="178"/>
      <c r="AM155" s="178"/>
      <c r="AN155" s="178"/>
      <c r="AO155" s="178"/>
      <c r="AP155" s="178"/>
      <c r="AQ155" s="178"/>
      <c r="AR155" s="178"/>
      <c r="AS155" s="178"/>
      <c r="AT155" s="178"/>
      <c r="AU155" s="178"/>
      <c r="AV155" s="178"/>
      <c r="AW155" s="178"/>
      <c r="AX155" s="178"/>
      <c r="AY155" s="178"/>
      <c r="AZ155" s="178"/>
      <c r="BA155" s="178"/>
      <c r="BB155" s="178"/>
      <c r="BC155" s="178"/>
      <c r="BD155" s="178"/>
      <c r="BE155" s="178"/>
      <c r="BF155" s="178"/>
      <c r="BG155" s="178"/>
      <c r="BH155" s="178"/>
      <c r="BI155" s="178"/>
      <c r="BJ155" s="178"/>
      <c r="BK155" s="178"/>
      <c r="BL155" s="178"/>
      <c r="BM155" s="178"/>
      <c r="BN155" s="178"/>
      <c r="BO155" s="178"/>
      <c r="BP155" s="178"/>
      <c r="BQ155" s="178"/>
      <c r="BR155" s="178"/>
      <c r="BS155" s="178"/>
      <c r="BT155" s="178"/>
      <c r="BU155" s="178"/>
      <c r="BV155" s="178"/>
      <c r="BW155" s="178"/>
      <c r="BX155" s="178"/>
      <c r="BY155" s="178"/>
      <c r="BZ155" s="178"/>
      <c r="CA155" s="178"/>
    </row>
    <row r="156" spans="1:79" x14ac:dyDescent="0.25">
      <c r="A156" s="267"/>
      <c r="B156" s="221"/>
      <c r="C156" s="178"/>
      <c r="D156" s="178"/>
      <c r="E156" s="196"/>
      <c r="F156" s="196"/>
      <c r="G156" s="196"/>
      <c r="H156" s="195"/>
      <c r="I156" s="196"/>
      <c r="J156" s="196"/>
      <c r="K156" s="196"/>
      <c r="L156" s="196"/>
      <c r="M156" s="367"/>
      <c r="N156" s="367"/>
      <c r="O156" s="367"/>
      <c r="P156" s="367"/>
      <c r="Q156" s="196"/>
      <c r="R156" s="196"/>
      <c r="S156" s="196"/>
      <c r="T156" s="196"/>
      <c r="U156" s="196"/>
      <c r="V156" s="195"/>
      <c r="W156" s="196"/>
      <c r="X156" s="196"/>
      <c r="Y156" s="196"/>
      <c r="Z156" s="196"/>
      <c r="AA156" s="367"/>
      <c r="AB156" s="196"/>
      <c r="AC156" s="195"/>
      <c r="AD156" s="196"/>
      <c r="AE156" s="196"/>
      <c r="AF156" s="196"/>
      <c r="AG156" s="196"/>
      <c r="AH156" s="196"/>
      <c r="AI156" s="196"/>
      <c r="AJ156" s="178"/>
      <c r="AK156" s="178"/>
      <c r="AL156" s="178"/>
      <c r="AM156" s="178"/>
      <c r="AN156" s="178"/>
      <c r="AO156" s="178"/>
      <c r="AP156" s="178"/>
      <c r="AQ156" s="178"/>
      <c r="AR156" s="178"/>
      <c r="AS156" s="178"/>
      <c r="AT156" s="178"/>
      <c r="AU156" s="178"/>
      <c r="AV156" s="178"/>
      <c r="AW156" s="178"/>
      <c r="AX156" s="178"/>
      <c r="AY156" s="178"/>
      <c r="AZ156" s="178"/>
      <c r="BA156" s="178"/>
      <c r="BB156" s="178"/>
      <c r="BC156" s="178"/>
      <c r="BD156" s="178"/>
      <c r="BE156" s="178"/>
      <c r="BF156" s="178"/>
      <c r="BG156" s="178"/>
      <c r="BH156" s="178"/>
      <c r="BI156" s="178"/>
      <c r="BJ156" s="178"/>
      <c r="BK156" s="178"/>
      <c r="BL156" s="178"/>
      <c r="BM156" s="178"/>
      <c r="BN156" s="178"/>
      <c r="BO156" s="178"/>
      <c r="BP156" s="178"/>
      <c r="BQ156" s="178"/>
      <c r="BR156" s="178"/>
      <c r="BS156" s="178"/>
      <c r="BT156" s="178"/>
      <c r="BU156" s="178"/>
      <c r="BV156" s="178"/>
      <c r="BW156" s="178"/>
      <c r="BX156" s="178"/>
      <c r="BY156" s="178"/>
      <c r="BZ156" s="178"/>
      <c r="CA156" s="178"/>
    </row>
    <row r="157" spans="1:79" x14ac:dyDescent="0.25">
      <c r="A157" s="267"/>
      <c r="B157" s="221"/>
      <c r="C157" s="178"/>
      <c r="D157" s="178"/>
      <c r="E157" s="196"/>
      <c r="F157" s="196"/>
      <c r="G157" s="196"/>
      <c r="H157" s="195"/>
      <c r="I157" s="196"/>
      <c r="J157" s="196"/>
      <c r="K157" s="196"/>
      <c r="L157" s="196"/>
      <c r="M157" s="367"/>
      <c r="N157" s="367"/>
      <c r="O157" s="367"/>
      <c r="P157" s="367"/>
      <c r="Q157" s="196"/>
      <c r="R157" s="196"/>
      <c r="S157" s="196"/>
      <c r="T157" s="196"/>
      <c r="U157" s="196"/>
      <c r="V157" s="195"/>
      <c r="W157" s="196"/>
      <c r="X157" s="196"/>
      <c r="Y157" s="196"/>
      <c r="Z157" s="196"/>
      <c r="AA157" s="367"/>
      <c r="AB157" s="196"/>
      <c r="AC157" s="195"/>
      <c r="AD157" s="196"/>
      <c r="AE157" s="196"/>
      <c r="AF157" s="196"/>
      <c r="AG157" s="196"/>
      <c r="AH157" s="196"/>
      <c r="AI157" s="196"/>
      <c r="AJ157" s="178"/>
      <c r="AK157" s="178"/>
      <c r="AL157" s="178"/>
      <c r="AM157" s="178"/>
      <c r="AN157" s="178"/>
      <c r="AO157" s="178"/>
      <c r="AP157" s="178"/>
      <c r="AQ157" s="178"/>
      <c r="AR157" s="178"/>
      <c r="AS157" s="178"/>
      <c r="AT157" s="178"/>
      <c r="AU157" s="178"/>
      <c r="AV157" s="178"/>
      <c r="AW157" s="178"/>
      <c r="AX157" s="178"/>
      <c r="AY157" s="178"/>
      <c r="AZ157" s="178"/>
      <c r="BA157" s="178"/>
      <c r="BB157" s="178"/>
      <c r="BC157" s="178"/>
      <c r="BD157" s="178"/>
      <c r="BE157" s="178"/>
      <c r="BF157" s="178"/>
      <c r="BG157" s="178"/>
      <c r="BH157" s="178"/>
      <c r="BI157" s="178"/>
      <c r="BJ157" s="178"/>
      <c r="BK157" s="178"/>
      <c r="BL157" s="178"/>
      <c r="BM157" s="178"/>
      <c r="BN157" s="178"/>
      <c r="BO157" s="178"/>
      <c r="BP157" s="178"/>
      <c r="BQ157" s="178"/>
      <c r="BR157" s="178"/>
      <c r="BS157" s="178"/>
      <c r="BT157" s="178"/>
      <c r="BU157" s="178"/>
      <c r="BV157" s="178"/>
      <c r="BW157" s="178"/>
      <c r="BX157" s="178"/>
      <c r="BY157" s="178"/>
      <c r="BZ157" s="178"/>
      <c r="CA157" s="178"/>
    </row>
    <row r="158" spans="1:79" x14ac:dyDescent="0.25">
      <c r="A158" s="267"/>
      <c r="B158" s="221"/>
      <c r="C158" s="178"/>
      <c r="D158" s="178"/>
      <c r="E158" s="196"/>
      <c r="F158" s="196"/>
      <c r="G158" s="196"/>
      <c r="H158" s="195"/>
      <c r="I158" s="196"/>
      <c r="J158" s="196"/>
      <c r="K158" s="196"/>
      <c r="L158" s="196"/>
      <c r="M158" s="367"/>
      <c r="N158" s="367"/>
      <c r="O158" s="367"/>
      <c r="P158" s="367"/>
      <c r="Q158" s="196"/>
      <c r="R158" s="196"/>
      <c r="S158" s="196"/>
      <c r="T158" s="196"/>
      <c r="U158" s="196"/>
      <c r="V158" s="195"/>
      <c r="W158" s="196"/>
      <c r="X158" s="196"/>
      <c r="Y158" s="196"/>
      <c r="Z158" s="196"/>
      <c r="AA158" s="367"/>
      <c r="AB158" s="196"/>
      <c r="AC158" s="195"/>
      <c r="AD158" s="196"/>
      <c r="AE158" s="196"/>
      <c r="AF158" s="196"/>
      <c r="AG158" s="196"/>
      <c r="AH158" s="196"/>
      <c r="AI158" s="196"/>
      <c r="AJ158" s="178"/>
      <c r="AK158" s="178"/>
      <c r="AL158" s="178"/>
      <c r="AM158" s="178"/>
      <c r="AN158" s="178"/>
      <c r="AO158" s="178"/>
      <c r="AP158" s="178"/>
      <c r="AQ158" s="178"/>
      <c r="AR158" s="178"/>
      <c r="AS158" s="178"/>
      <c r="AT158" s="178"/>
      <c r="AU158" s="178"/>
      <c r="AV158" s="178"/>
      <c r="AW158" s="178"/>
      <c r="AX158" s="178"/>
      <c r="AY158" s="178"/>
      <c r="AZ158" s="178"/>
      <c r="BA158" s="178"/>
      <c r="BB158" s="178"/>
      <c r="BC158" s="178"/>
      <c r="BD158" s="178"/>
      <c r="BE158" s="178"/>
      <c r="BF158" s="178"/>
      <c r="BG158" s="178"/>
      <c r="BH158" s="178"/>
      <c r="BI158" s="178"/>
      <c r="BJ158" s="178"/>
      <c r="BK158" s="178"/>
      <c r="BL158" s="178"/>
      <c r="BM158" s="178"/>
      <c r="BN158" s="178"/>
      <c r="BO158" s="178"/>
      <c r="BP158" s="178"/>
      <c r="BQ158" s="178"/>
      <c r="BR158" s="178"/>
      <c r="BS158" s="178"/>
      <c r="BT158" s="178"/>
      <c r="BU158" s="178"/>
      <c r="BV158" s="178"/>
      <c r="BW158" s="178"/>
      <c r="BX158" s="178"/>
      <c r="BY158" s="178"/>
      <c r="BZ158" s="178"/>
      <c r="CA158" s="178"/>
    </row>
    <row r="159" spans="1:79" x14ac:dyDescent="0.25">
      <c r="A159" s="267"/>
      <c r="B159" s="221"/>
      <c r="C159" s="178"/>
      <c r="D159" s="178"/>
      <c r="E159" s="196"/>
      <c r="F159" s="196"/>
      <c r="G159" s="196"/>
      <c r="H159" s="195"/>
      <c r="I159" s="196"/>
      <c r="J159" s="196"/>
      <c r="K159" s="196"/>
      <c r="L159" s="196"/>
      <c r="M159" s="367"/>
      <c r="N159" s="367"/>
      <c r="O159" s="367"/>
      <c r="P159" s="367"/>
      <c r="Q159" s="196"/>
      <c r="R159" s="196"/>
      <c r="S159" s="196"/>
      <c r="T159" s="196"/>
      <c r="U159" s="196"/>
      <c r="V159" s="195"/>
      <c r="W159" s="196"/>
      <c r="X159" s="196"/>
      <c r="Y159" s="196"/>
      <c r="Z159" s="196"/>
      <c r="AA159" s="367"/>
      <c r="AB159" s="196"/>
      <c r="AC159" s="195"/>
      <c r="AD159" s="196"/>
      <c r="AE159" s="196"/>
      <c r="AF159" s="196"/>
      <c r="AG159" s="196"/>
      <c r="AH159" s="196"/>
      <c r="AI159" s="196"/>
      <c r="AJ159" s="178"/>
      <c r="AK159" s="178"/>
      <c r="AL159" s="178"/>
      <c r="AM159" s="178"/>
      <c r="AN159" s="178"/>
      <c r="AO159" s="178"/>
      <c r="AP159" s="178"/>
      <c r="AQ159" s="178"/>
      <c r="AR159" s="178"/>
      <c r="AS159" s="178"/>
      <c r="AT159" s="178"/>
      <c r="AU159" s="178"/>
      <c r="AV159" s="178"/>
      <c r="AW159" s="178"/>
      <c r="AX159" s="178"/>
      <c r="AY159" s="178"/>
      <c r="AZ159" s="178"/>
      <c r="BA159" s="178"/>
      <c r="BB159" s="178"/>
      <c r="BC159" s="178"/>
      <c r="BD159" s="178"/>
      <c r="BE159" s="178"/>
      <c r="BF159" s="178"/>
      <c r="BG159" s="178"/>
      <c r="BH159" s="178"/>
      <c r="BI159" s="178"/>
      <c r="BJ159" s="178"/>
      <c r="BK159" s="178"/>
      <c r="BL159" s="178"/>
      <c r="BM159" s="178"/>
      <c r="BN159" s="178"/>
      <c r="BO159" s="178"/>
      <c r="BP159" s="178"/>
      <c r="BQ159" s="178"/>
      <c r="BR159" s="178"/>
      <c r="BS159" s="178"/>
      <c r="BT159" s="178"/>
      <c r="BU159" s="178"/>
      <c r="BV159" s="178"/>
      <c r="BW159" s="178"/>
      <c r="BX159" s="178"/>
      <c r="BY159" s="178"/>
      <c r="BZ159" s="178"/>
      <c r="CA159" s="178"/>
    </row>
    <row r="160" spans="1:79" x14ac:dyDescent="0.25">
      <c r="A160" s="267"/>
      <c r="B160" s="221"/>
      <c r="C160" s="178"/>
      <c r="D160" s="178"/>
      <c r="E160" s="196"/>
      <c r="F160" s="196"/>
      <c r="G160" s="196"/>
      <c r="H160" s="195"/>
      <c r="I160" s="196"/>
      <c r="J160" s="196"/>
      <c r="K160" s="196"/>
      <c r="L160" s="196"/>
      <c r="M160" s="367"/>
      <c r="N160" s="367"/>
      <c r="O160" s="367"/>
      <c r="P160" s="367"/>
      <c r="Q160" s="196"/>
      <c r="R160" s="196"/>
      <c r="S160" s="196"/>
      <c r="T160" s="196"/>
      <c r="U160" s="196"/>
      <c r="V160" s="195"/>
      <c r="W160" s="196"/>
      <c r="X160" s="196"/>
      <c r="Y160" s="196"/>
      <c r="Z160" s="196"/>
      <c r="AA160" s="367"/>
      <c r="AB160" s="196"/>
      <c r="AC160" s="195"/>
      <c r="AD160" s="196"/>
      <c r="AE160" s="196"/>
      <c r="AF160" s="196"/>
      <c r="AG160" s="196"/>
      <c r="AH160" s="196"/>
      <c r="AI160" s="196"/>
      <c r="AJ160" s="178"/>
      <c r="AK160" s="178"/>
      <c r="AL160" s="178"/>
      <c r="AM160" s="178"/>
      <c r="AN160" s="178"/>
      <c r="AO160" s="178"/>
      <c r="AP160" s="178"/>
      <c r="AQ160" s="178"/>
      <c r="AR160" s="178"/>
      <c r="AS160" s="178"/>
      <c r="AT160" s="178"/>
      <c r="AU160" s="178"/>
      <c r="AV160" s="178"/>
      <c r="AW160" s="178"/>
      <c r="AX160" s="178"/>
      <c r="AY160" s="178"/>
      <c r="AZ160" s="178"/>
      <c r="BA160" s="178"/>
      <c r="BB160" s="178"/>
      <c r="BC160" s="178"/>
      <c r="BD160" s="178"/>
      <c r="BE160" s="178"/>
      <c r="BF160" s="178"/>
      <c r="BG160" s="178"/>
      <c r="BH160" s="178"/>
      <c r="BI160" s="178"/>
      <c r="BJ160" s="178"/>
      <c r="BK160" s="178"/>
      <c r="BL160" s="178"/>
      <c r="BM160" s="178"/>
      <c r="BN160" s="178"/>
      <c r="BO160" s="178"/>
      <c r="BP160" s="178"/>
      <c r="BQ160" s="178"/>
      <c r="BR160" s="178"/>
      <c r="BS160" s="178"/>
      <c r="BT160" s="178"/>
      <c r="BU160" s="178"/>
      <c r="BV160" s="178"/>
      <c r="BW160" s="178"/>
      <c r="BX160" s="178"/>
      <c r="BY160" s="178"/>
      <c r="BZ160" s="178"/>
      <c r="CA160" s="178"/>
    </row>
    <row r="161" spans="1:79" x14ac:dyDescent="0.25">
      <c r="A161" s="267"/>
      <c r="B161" s="221"/>
      <c r="C161" s="178"/>
      <c r="D161" s="178"/>
      <c r="E161" s="196"/>
      <c r="F161" s="196"/>
      <c r="G161" s="196"/>
      <c r="H161" s="195"/>
      <c r="I161" s="196"/>
      <c r="J161" s="196"/>
      <c r="K161" s="196"/>
      <c r="L161" s="196"/>
      <c r="M161" s="367"/>
      <c r="N161" s="367"/>
      <c r="O161" s="367"/>
      <c r="P161" s="367"/>
      <c r="Q161" s="196"/>
      <c r="R161" s="196"/>
      <c r="S161" s="196"/>
      <c r="T161" s="196"/>
      <c r="U161" s="196"/>
      <c r="V161" s="195"/>
      <c r="W161" s="196"/>
      <c r="X161" s="196"/>
      <c r="Y161" s="196"/>
      <c r="Z161" s="196"/>
      <c r="AA161" s="367"/>
      <c r="AB161" s="196"/>
      <c r="AC161" s="195"/>
      <c r="AD161" s="196"/>
      <c r="AE161" s="196"/>
      <c r="AF161" s="196"/>
      <c r="AG161" s="196"/>
      <c r="AH161" s="196"/>
      <c r="AI161" s="196"/>
      <c r="AJ161" s="178"/>
      <c r="AK161" s="178"/>
      <c r="AL161" s="178"/>
      <c r="AM161" s="178"/>
      <c r="AN161" s="178"/>
      <c r="AO161" s="178"/>
      <c r="AP161" s="178"/>
      <c r="AQ161" s="178"/>
      <c r="AR161" s="178"/>
      <c r="AS161" s="178"/>
      <c r="AT161" s="178"/>
      <c r="AU161" s="178"/>
      <c r="AV161" s="178"/>
      <c r="AW161" s="178"/>
      <c r="AX161" s="178"/>
      <c r="AY161" s="178"/>
      <c r="AZ161" s="178"/>
      <c r="BA161" s="178"/>
      <c r="BB161" s="178"/>
      <c r="BC161" s="178"/>
      <c r="BD161" s="178"/>
      <c r="BE161" s="178"/>
      <c r="BF161" s="178"/>
      <c r="BG161" s="178"/>
      <c r="BH161" s="178"/>
      <c r="BI161" s="178"/>
      <c r="BJ161" s="178"/>
      <c r="BK161" s="178"/>
      <c r="BL161" s="178"/>
      <c r="BM161" s="178"/>
      <c r="BN161" s="178"/>
      <c r="BO161" s="178"/>
      <c r="BP161" s="178"/>
      <c r="BQ161" s="178"/>
      <c r="BR161" s="178"/>
      <c r="BS161" s="178"/>
      <c r="BT161" s="178"/>
      <c r="BU161" s="178"/>
      <c r="BV161" s="178"/>
      <c r="BW161" s="178"/>
      <c r="BX161" s="178"/>
      <c r="BY161" s="178"/>
      <c r="BZ161" s="178"/>
      <c r="CA161" s="178"/>
    </row>
    <row r="162" spans="1:79" x14ac:dyDescent="0.25">
      <c r="A162" s="267"/>
      <c r="B162" s="221"/>
      <c r="C162" s="178"/>
      <c r="D162" s="178"/>
      <c r="E162" s="196"/>
      <c r="F162" s="196"/>
      <c r="G162" s="196"/>
      <c r="H162" s="195"/>
      <c r="I162" s="196"/>
      <c r="J162" s="196"/>
      <c r="K162" s="196"/>
      <c r="L162" s="196"/>
      <c r="M162" s="367"/>
      <c r="N162" s="367"/>
      <c r="O162" s="367"/>
      <c r="P162" s="367"/>
      <c r="Q162" s="196"/>
      <c r="R162" s="196"/>
      <c r="S162" s="196"/>
      <c r="T162" s="196"/>
      <c r="U162" s="196"/>
      <c r="V162" s="195"/>
      <c r="W162" s="196"/>
      <c r="X162" s="196"/>
      <c r="Y162" s="196"/>
      <c r="Z162" s="196"/>
      <c r="AA162" s="367"/>
      <c r="AB162" s="196"/>
      <c r="AC162" s="195"/>
      <c r="AD162" s="196"/>
      <c r="AE162" s="196"/>
      <c r="AF162" s="196"/>
      <c r="AG162" s="196"/>
      <c r="AH162" s="196"/>
      <c r="AI162" s="196"/>
      <c r="AJ162" s="178"/>
      <c r="AK162" s="178"/>
      <c r="AL162" s="178"/>
      <c r="AM162" s="178"/>
      <c r="AN162" s="178"/>
      <c r="AO162" s="178"/>
      <c r="AP162" s="178"/>
      <c r="AQ162" s="178"/>
      <c r="AR162" s="178"/>
      <c r="AS162" s="178"/>
      <c r="AT162" s="178"/>
      <c r="AU162" s="178"/>
      <c r="AV162" s="178"/>
      <c r="AW162" s="178"/>
      <c r="AX162" s="178"/>
      <c r="AY162" s="178"/>
      <c r="AZ162" s="178"/>
      <c r="BA162" s="178"/>
      <c r="BB162" s="178"/>
      <c r="BC162" s="178"/>
      <c r="BD162" s="178"/>
      <c r="BE162" s="178"/>
      <c r="BF162" s="178"/>
      <c r="BG162" s="178"/>
      <c r="BH162" s="178"/>
      <c r="BI162" s="178"/>
      <c r="BJ162" s="178"/>
      <c r="BK162" s="178"/>
      <c r="BL162" s="178"/>
      <c r="BM162" s="178"/>
      <c r="BN162" s="178"/>
      <c r="BO162" s="178"/>
      <c r="BP162" s="178"/>
      <c r="BQ162" s="178"/>
      <c r="BR162" s="178"/>
      <c r="BS162" s="178"/>
      <c r="BT162" s="178"/>
      <c r="BU162" s="178"/>
      <c r="BV162" s="178"/>
      <c r="BW162" s="178"/>
      <c r="BX162" s="178"/>
      <c r="BY162" s="178"/>
      <c r="BZ162" s="178"/>
      <c r="CA162" s="178"/>
    </row>
    <row r="163" spans="1:79" x14ac:dyDescent="0.25">
      <c r="A163" s="267"/>
      <c r="B163" s="221"/>
      <c r="C163" s="178"/>
      <c r="D163" s="178"/>
      <c r="E163" s="196"/>
      <c r="F163" s="196"/>
      <c r="G163" s="196"/>
      <c r="H163" s="195"/>
      <c r="I163" s="196"/>
      <c r="J163" s="196"/>
      <c r="K163" s="196"/>
      <c r="L163" s="196"/>
      <c r="M163" s="367"/>
      <c r="N163" s="367"/>
      <c r="O163" s="367"/>
      <c r="P163" s="367"/>
      <c r="Q163" s="196"/>
      <c r="R163" s="196"/>
      <c r="S163" s="196"/>
      <c r="T163" s="196"/>
      <c r="U163" s="196"/>
      <c r="V163" s="195"/>
      <c r="W163" s="196"/>
      <c r="X163" s="196"/>
      <c r="Y163" s="196"/>
      <c r="Z163" s="196"/>
      <c r="AA163" s="367"/>
      <c r="AB163" s="196"/>
      <c r="AC163" s="195"/>
      <c r="AD163" s="196"/>
      <c r="AE163" s="196"/>
      <c r="AF163" s="196"/>
      <c r="AG163" s="196"/>
      <c r="AH163" s="196"/>
      <c r="AI163" s="196"/>
      <c r="AJ163" s="178"/>
      <c r="AK163" s="178"/>
      <c r="AL163" s="178"/>
      <c r="AM163" s="178"/>
      <c r="AN163" s="178"/>
      <c r="AO163" s="178"/>
      <c r="AP163" s="178"/>
      <c r="AQ163" s="178"/>
      <c r="AR163" s="178"/>
      <c r="AS163" s="178"/>
      <c r="AT163" s="178"/>
      <c r="AU163" s="178"/>
      <c r="AV163" s="178"/>
      <c r="AW163" s="178"/>
      <c r="AX163" s="178"/>
      <c r="AY163" s="178"/>
      <c r="AZ163" s="178"/>
      <c r="BA163" s="178"/>
      <c r="BB163" s="178"/>
      <c r="BC163" s="178"/>
      <c r="BD163" s="178"/>
      <c r="BE163" s="178"/>
      <c r="BF163" s="178"/>
      <c r="BG163" s="178"/>
      <c r="BH163" s="178"/>
      <c r="BI163" s="178"/>
      <c r="BJ163" s="178"/>
      <c r="BK163" s="178"/>
      <c r="BL163" s="178"/>
      <c r="BM163" s="178"/>
      <c r="BN163" s="178"/>
      <c r="BO163" s="178"/>
      <c r="BP163" s="178"/>
      <c r="BQ163" s="178"/>
      <c r="BR163" s="178"/>
      <c r="BS163" s="178"/>
      <c r="BT163" s="178"/>
      <c r="BU163" s="178"/>
      <c r="BV163" s="178"/>
      <c r="BW163" s="178"/>
      <c r="BX163" s="178"/>
      <c r="BY163" s="178"/>
      <c r="BZ163" s="178"/>
      <c r="CA163" s="178"/>
    </row>
    <row r="164" spans="1:79" x14ac:dyDescent="0.25">
      <c r="A164" s="267"/>
      <c r="B164" s="221"/>
      <c r="C164" s="178"/>
      <c r="D164" s="178"/>
      <c r="E164" s="196"/>
      <c r="F164" s="196"/>
      <c r="G164" s="196"/>
      <c r="H164" s="195"/>
      <c r="I164" s="196"/>
      <c r="J164" s="196"/>
      <c r="K164" s="196"/>
      <c r="L164" s="196"/>
      <c r="M164" s="367"/>
      <c r="N164" s="367"/>
      <c r="O164" s="367"/>
      <c r="P164" s="367"/>
      <c r="Q164" s="196"/>
      <c r="R164" s="196"/>
      <c r="S164" s="196"/>
      <c r="T164" s="196"/>
      <c r="U164" s="196"/>
      <c r="V164" s="195"/>
      <c r="W164" s="196"/>
      <c r="X164" s="196"/>
      <c r="Y164" s="196"/>
      <c r="Z164" s="196"/>
      <c r="AA164" s="367"/>
      <c r="AB164" s="196"/>
      <c r="AC164" s="195"/>
      <c r="AD164" s="196"/>
      <c r="AE164" s="196"/>
      <c r="AF164" s="196"/>
      <c r="AG164" s="196"/>
      <c r="AH164" s="196"/>
      <c r="AI164" s="196"/>
      <c r="AJ164" s="178"/>
      <c r="AK164" s="178"/>
      <c r="AL164" s="178"/>
      <c r="AM164" s="178"/>
      <c r="AN164" s="178"/>
      <c r="AO164" s="178"/>
      <c r="AP164" s="178"/>
      <c r="AQ164" s="178"/>
      <c r="AR164" s="178"/>
      <c r="AS164" s="178"/>
      <c r="AT164" s="178"/>
      <c r="AU164" s="178"/>
      <c r="AV164" s="178"/>
      <c r="AW164" s="178"/>
      <c r="AX164" s="178"/>
      <c r="AY164" s="178"/>
      <c r="AZ164" s="178"/>
      <c r="BA164" s="178"/>
      <c r="BB164" s="178"/>
      <c r="BC164" s="178"/>
      <c r="BD164" s="178"/>
      <c r="BE164" s="178"/>
      <c r="BF164" s="178"/>
      <c r="BG164" s="178"/>
      <c r="BH164" s="178"/>
      <c r="BI164" s="178"/>
      <c r="BJ164" s="178"/>
      <c r="BK164" s="178"/>
      <c r="BL164" s="178"/>
      <c r="BM164" s="178"/>
      <c r="BN164" s="178"/>
      <c r="BO164" s="178"/>
      <c r="BP164" s="178"/>
      <c r="BQ164" s="178"/>
      <c r="BR164" s="178"/>
      <c r="BS164" s="178"/>
      <c r="BT164" s="178"/>
      <c r="BU164" s="178"/>
      <c r="BV164" s="178"/>
      <c r="BW164" s="178"/>
      <c r="BX164" s="178"/>
      <c r="BY164" s="178"/>
      <c r="BZ164" s="178"/>
      <c r="CA164" s="178"/>
    </row>
    <row r="165" spans="1:79" x14ac:dyDescent="0.25">
      <c r="A165" s="267"/>
      <c r="B165" s="221"/>
      <c r="C165" s="178"/>
      <c r="D165" s="178"/>
      <c r="E165" s="196"/>
      <c r="F165" s="196"/>
      <c r="G165" s="196"/>
      <c r="H165" s="195"/>
      <c r="I165" s="196"/>
      <c r="J165" s="196"/>
      <c r="K165" s="196"/>
      <c r="L165" s="196"/>
      <c r="M165" s="367"/>
      <c r="N165" s="367"/>
      <c r="O165" s="367"/>
      <c r="P165" s="367"/>
      <c r="Q165" s="196"/>
      <c r="R165" s="196"/>
      <c r="S165" s="196"/>
      <c r="T165" s="196"/>
      <c r="U165" s="196"/>
      <c r="V165" s="195"/>
      <c r="W165" s="196"/>
      <c r="X165" s="196"/>
      <c r="Y165" s="196"/>
      <c r="Z165" s="196"/>
      <c r="AA165" s="367"/>
      <c r="AB165" s="196"/>
      <c r="AC165" s="195"/>
      <c r="AD165" s="196"/>
      <c r="AE165" s="196"/>
      <c r="AF165" s="196"/>
      <c r="AG165" s="196"/>
      <c r="AH165" s="196"/>
      <c r="AI165" s="196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78"/>
      <c r="BI165" s="178"/>
      <c r="BJ165" s="178"/>
      <c r="BK165" s="178"/>
      <c r="BL165" s="178"/>
      <c r="BM165" s="178"/>
      <c r="BN165" s="178"/>
      <c r="BO165" s="178"/>
      <c r="BP165" s="178"/>
      <c r="BQ165" s="178"/>
      <c r="BR165" s="178"/>
      <c r="BS165" s="178"/>
      <c r="BT165" s="178"/>
      <c r="BU165" s="178"/>
      <c r="BV165" s="178"/>
      <c r="BW165" s="178"/>
      <c r="BX165" s="178"/>
      <c r="BY165" s="178"/>
      <c r="BZ165" s="178"/>
      <c r="CA165" s="178"/>
    </row>
    <row r="166" spans="1:79" x14ac:dyDescent="0.25">
      <c r="A166" s="267"/>
      <c r="B166" s="221"/>
      <c r="C166" s="178"/>
      <c r="D166" s="178"/>
      <c r="E166" s="196"/>
      <c r="F166" s="196"/>
      <c r="G166" s="196"/>
      <c r="H166" s="195"/>
      <c r="I166" s="196"/>
      <c r="J166" s="196"/>
      <c r="K166" s="196"/>
      <c r="L166" s="196"/>
      <c r="M166" s="367"/>
      <c r="N166" s="367"/>
      <c r="O166" s="367"/>
      <c r="P166" s="367"/>
      <c r="Q166" s="196"/>
      <c r="R166" s="196"/>
      <c r="S166" s="196"/>
      <c r="T166" s="196"/>
      <c r="U166" s="196"/>
      <c r="V166" s="195"/>
      <c r="W166" s="196"/>
      <c r="X166" s="196"/>
      <c r="Y166" s="196"/>
      <c r="Z166" s="196"/>
      <c r="AA166" s="367"/>
      <c r="AB166" s="196"/>
      <c r="AC166" s="195"/>
      <c r="AD166" s="196"/>
      <c r="AE166" s="196"/>
      <c r="AF166" s="196"/>
      <c r="AG166" s="196"/>
      <c r="AH166" s="196"/>
      <c r="AI166" s="196"/>
      <c r="AJ166" s="178"/>
      <c r="AK166" s="178"/>
      <c r="AL166" s="178"/>
      <c r="AM166" s="178"/>
      <c r="AN166" s="178"/>
      <c r="AO166" s="178"/>
      <c r="AP166" s="178"/>
      <c r="AQ166" s="178"/>
      <c r="AR166" s="178"/>
      <c r="AS166" s="178"/>
      <c r="AT166" s="178"/>
      <c r="AU166" s="178"/>
      <c r="AV166" s="178"/>
      <c r="AW166" s="178"/>
      <c r="AX166" s="178"/>
      <c r="AY166" s="178"/>
      <c r="AZ166" s="178"/>
      <c r="BA166" s="178"/>
      <c r="BB166" s="178"/>
      <c r="BC166" s="178"/>
      <c r="BD166" s="178"/>
      <c r="BE166" s="178"/>
      <c r="BF166" s="178"/>
      <c r="BG166" s="178"/>
      <c r="BH166" s="178"/>
      <c r="BI166" s="178"/>
      <c r="BJ166" s="178"/>
      <c r="BK166" s="178"/>
      <c r="BL166" s="178"/>
      <c r="BM166" s="178"/>
      <c r="BN166" s="178"/>
      <c r="BO166" s="178"/>
      <c r="BP166" s="178"/>
      <c r="BQ166" s="178"/>
      <c r="BR166" s="178"/>
      <c r="BS166" s="178"/>
      <c r="BT166" s="178"/>
      <c r="BU166" s="178"/>
      <c r="BV166" s="178"/>
      <c r="BW166" s="178"/>
      <c r="BX166" s="178"/>
      <c r="BY166" s="178"/>
      <c r="BZ166" s="178"/>
      <c r="CA166" s="178"/>
    </row>
    <row r="167" spans="1:79" x14ac:dyDescent="0.25">
      <c r="A167" s="267"/>
      <c r="B167" s="221"/>
      <c r="C167" s="178"/>
      <c r="D167" s="178"/>
      <c r="E167" s="196"/>
      <c r="F167" s="196"/>
      <c r="G167" s="196"/>
      <c r="H167" s="195"/>
      <c r="I167" s="196"/>
      <c r="J167" s="196"/>
      <c r="K167" s="196"/>
      <c r="L167" s="196"/>
      <c r="M167" s="367"/>
      <c r="N167" s="367"/>
      <c r="O167" s="367"/>
      <c r="P167" s="367"/>
      <c r="Q167" s="196"/>
      <c r="R167" s="196"/>
      <c r="S167" s="196"/>
      <c r="T167" s="196"/>
      <c r="U167" s="196"/>
      <c r="V167" s="195"/>
      <c r="W167" s="196"/>
      <c r="X167" s="196"/>
      <c r="Y167" s="196"/>
      <c r="Z167" s="196"/>
      <c r="AA167" s="367"/>
      <c r="AB167" s="196"/>
      <c r="AC167" s="195"/>
      <c r="AD167" s="196"/>
      <c r="AE167" s="196"/>
      <c r="AF167" s="196"/>
      <c r="AG167" s="196"/>
      <c r="AH167" s="196"/>
      <c r="AI167" s="196"/>
      <c r="AJ167" s="178"/>
      <c r="AK167" s="178"/>
      <c r="AL167" s="178"/>
      <c r="AM167" s="178"/>
      <c r="AN167" s="178"/>
      <c r="AO167" s="178"/>
      <c r="AP167" s="178"/>
      <c r="AQ167" s="178"/>
      <c r="AR167" s="178"/>
      <c r="AS167" s="178"/>
      <c r="AT167" s="178"/>
      <c r="AU167" s="178"/>
      <c r="AV167" s="178"/>
      <c r="AW167" s="178"/>
      <c r="AX167" s="178"/>
      <c r="AY167" s="178"/>
      <c r="AZ167" s="178"/>
      <c r="BA167" s="178"/>
      <c r="BB167" s="178"/>
      <c r="BC167" s="178"/>
      <c r="BD167" s="178"/>
      <c r="BE167" s="178"/>
      <c r="BF167" s="178"/>
      <c r="BG167" s="178"/>
      <c r="BH167" s="178"/>
      <c r="BI167" s="178"/>
      <c r="BJ167" s="178"/>
      <c r="BK167" s="178"/>
      <c r="BL167" s="178"/>
      <c r="BM167" s="178"/>
      <c r="BN167" s="178"/>
      <c r="BO167" s="178"/>
      <c r="BP167" s="178"/>
      <c r="BQ167" s="178"/>
      <c r="BR167" s="178"/>
      <c r="BS167" s="178"/>
      <c r="BT167" s="178"/>
      <c r="BU167" s="178"/>
      <c r="BV167" s="178"/>
      <c r="BW167" s="178"/>
      <c r="BX167" s="178"/>
      <c r="BY167" s="178"/>
      <c r="BZ167" s="178"/>
      <c r="CA167" s="178"/>
    </row>
    <row r="168" spans="1:79" x14ac:dyDescent="0.25">
      <c r="A168" s="267"/>
      <c r="B168" s="221"/>
      <c r="C168" s="178"/>
      <c r="D168" s="178"/>
      <c r="E168" s="196"/>
      <c r="F168" s="196"/>
      <c r="G168" s="196"/>
      <c r="H168" s="195"/>
      <c r="I168" s="196"/>
      <c r="J168" s="196"/>
      <c r="K168" s="196"/>
      <c r="L168" s="196"/>
      <c r="M168" s="367"/>
      <c r="N168" s="367"/>
      <c r="O168" s="367"/>
      <c r="P168" s="367"/>
      <c r="Q168" s="196"/>
      <c r="R168" s="196"/>
      <c r="S168" s="196"/>
      <c r="T168" s="196"/>
      <c r="U168" s="196"/>
      <c r="V168" s="195"/>
      <c r="W168" s="196"/>
      <c r="X168" s="196"/>
      <c r="Y168" s="196"/>
      <c r="Z168" s="196"/>
      <c r="AA168" s="367"/>
      <c r="AB168" s="196"/>
      <c r="AC168" s="195"/>
      <c r="AD168" s="196"/>
      <c r="AE168" s="196"/>
      <c r="AF168" s="196"/>
      <c r="AG168" s="196"/>
      <c r="AH168" s="196"/>
      <c r="AI168" s="196"/>
      <c r="AJ168" s="178"/>
      <c r="AK168" s="178"/>
      <c r="AL168" s="178"/>
      <c r="AM168" s="178"/>
      <c r="AN168" s="178"/>
      <c r="AO168" s="178"/>
      <c r="AP168" s="178"/>
      <c r="AQ168" s="178"/>
      <c r="AR168" s="178"/>
      <c r="AS168" s="178"/>
      <c r="AT168" s="178"/>
      <c r="AU168" s="178"/>
      <c r="AV168" s="178"/>
      <c r="AW168" s="178"/>
      <c r="AX168" s="178"/>
      <c r="AY168" s="178"/>
      <c r="AZ168" s="178"/>
      <c r="BA168" s="178"/>
      <c r="BB168" s="178"/>
      <c r="BC168" s="178"/>
      <c r="BD168" s="178"/>
      <c r="BE168" s="178"/>
      <c r="BF168" s="178"/>
      <c r="BG168" s="178"/>
      <c r="BH168" s="178"/>
      <c r="BI168" s="178"/>
      <c r="BJ168" s="178"/>
      <c r="BK168" s="178"/>
      <c r="BL168" s="178"/>
      <c r="BM168" s="178"/>
      <c r="BN168" s="178"/>
      <c r="BO168" s="178"/>
      <c r="BP168" s="178"/>
      <c r="BQ168" s="178"/>
      <c r="BR168" s="178"/>
      <c r="BS168" s="178"/>
      <c r="BT168" s="178"/>
      <c r="BU168" s="178"/>
      <c r="BV168" s="178"/>
      <c r="BW168" s="178"/>
      <c r="BX168" s="178"/>
      <c r="BY168" s="178"/>
      <c r="BZ168" s="178"/>
      <c r="CA168" s="178"/>
    </row>
    <row r="169" spans="1:79" x14ac:dyDescent="0.25">
      <c r="A169" s="267"/>
      <c r="B169" s="221"/>
      <c r="C169" s="178"/>
      <c r="D169" s="178"/>
      <c r="E169" s="196"/>
      <c r="F169" s="196"/>
      <c r="G169" s="196"/>
      <c r="H169" s="195"/>
      <c r="I169" s="196"/>
      <c r="J169" s="196"/>
      <c r="K169" s="196"/>
      <c r="L169" s="196"/>
      <c r="M169" s="367"/>
      <c r="N169" s="367"/>
      <c r="O169" s="367"/>
      <c r="P169" s="367"/>
      <c r="Q169" s="196"/>
      <c r="R169" s="196"/>
      <c r="S169" s="196"/>
      <c r="T169" s="196"/>
      <c r="U169" s="196"/>
      <c r="V169" s="195"/>
      <c r="W169" s="196"/>
      <c r="X169" s="196"/>
      <c r="Y169" s="196"/>
      <c r="Z169" s="196"/>
      <c r="AA169" s="367"/>
      <c r="AB169" s="196"/>
      <c r="AC169" s="195"/>
      <c r="AD169" s="196"/>
      <c r="AE169" s="196"/>
      <c r="AF169" s="196"/>
      <c r="AG169" s="196"/>
      <c r="AH169" s="196"/>
      <c r="AI169" s="196"/>
      <c r="AJ169" s="178"/>
      <c r="AK169" s="178"/>
      <c r="AL169" s="178"/>
      <c r="AM169" s="178"/>
      <c r="AN169" s="178"/>
      <c r="AO169" s="178"/>
      <c r="AP169" s="178"/>
      <c r="AQ169" s="178"/>
      <c r="AR169" s="178"/>
      <c r="AS169" s="178"/>
      <c r="AT169" s="178"/>
      <c r="AU169" s="178"/>
      <c r="AV169" s="178"/>
      <c r="AW169" s="178"/>
      <c r="AX169" s="178"/>
      <c r="AY169" s="178"/>
      <c r="AZ169" s="178"/>
      <c r="BA169" s="178"/>
      <c r="BB169" s="178"/>
      <c r="BC169" s="178"/>
      <c r="BD169" s="178"/>
      <c r="BE169" s="178"/>
      <c r="BF169" s="178"/>
      <c r="BG169" s="178"/>
      <c r="BH169" s="178"/>
      <c r="BI169" s="178"/>
      <c r="BJ169" s="178"/>
      <c r="BK169" s="178"/>
      <c r="BL169" s="178"/>
      <c r="BM169" s="178"/>
      <c r="BN169" s="178"/>
      <c r="BO169" s="178"/>
      <c r="BP169" s="178"/>
      <c r="BQ169" s="178"/>
      <c r="BR169" s="178"/>
      <c r="BS169" s="178"/>
      <c r="BT169" s="178"/>
      <c r="BU169" s="178"/>
      <c r="BV169" s="178"/>
      <c r="BW169" s="178"/>
      <c r="BX169" s="178"/>
      <c r="BY169" s="178"/>
      <c r="BZ169" s="178"/>
      <c r="CA169" s="178"/>
    </row>
    <row r="170" spans="1:79" x14ac:dyDescent="0.25">
      <c r="A170" s="267"/>
      <c r="B170" s="221"/>
      <c r="C170" s="178"/>
      <c r="D170" s="178"/>
      <c r="E170" s="196"/>
      <c r="F170" s="196"/>
      <c r="G170" s="196"/>
      <c r="H170" s="195"/>
      <c r="I170" s="196"/>
      <c r="J170" s="196"/>
      <c r="K170" s="196"/>
      <c r="L170" s="196"/>
      <c r="M170" s="367"/>
      <c r="N170" s="367"/>
      <c r="O170" s="367"/>
      <c r="P170" s="367"/>
      <c r="Q170" s="196"/>
      <c r="R170" s="196"/>
      <c r="S170" s="196"/>
      <c r="T170" s="196"/>
      <c r="U170" s="196"/>
      <c r="V170" s="195"/>
      <c r="W170" s="196"/>
      <c r="X170" s="196"/>
      <c r="Y170" s="196"/>
      <c r="Z170" s="196"/>
      <c r="AA170" s="367"/>
      <c r="AB170" s="196"/>
      <c r="AC170" s="195"/>
      <c r="AD170" s="196"/>
      <c r="AE170" s="196"/>
      <c r="AF170" s="196"/>
      <c r="AG170" s="196"/>
      <c r="AH170" s="196"/>
      <c r="AI170" s="196"/>
      <c r="AJ170" s="178"/>
      <c r="AK170" s="178"/>
      <c r="AL170" s="178"/>
      <c r="AM170" s="178"/>
      <c r="AN170" s="178"/>
      <c r="AO170" s="178"/>
      <c r="AP170" s="178"/>
      <c r="AQ170" s="178"/>
      <c r="AR170" s="178"/>
      <c r="AS170" s="178"/>
      <c r="AT170" s="178"/>
      <c r="AU170" s="178"/>
      <c r="AV170" s="178"/>
      <c r="AW170" s="178"/>
      <c r="AX170" s="178"/>
      <c r="AY170" s="178"/>
      <c r="AZ170" s="178"/>
      <c r="BA170" s="178"/>
      <c r="BB170" s="178"/>
      <c r="BC170" s="178"/>
      <c r="BD170" s="178"/>
      <c r="BE170" s="178"/>
      <c r="BF170" s="178"/>
      <c r="BG170" s="178"/>
      <c r="BH170" s="178"/>
      <c r="BI170" s="178"/>
      <c r="BJ170" s="178"/>
      <c r="BK170" s="178"/>
      <c r="BL170" s="178"/>
      <c r="BM170" s="178"/>
      <c r="BN170" s="178"/>
      <c r="BO170" s="178"/>
      <c r="BP170" s="178"/>
      <c r="BQ170" s="178"/>
      <c r="BR170" s="178"/>
      <c r="BS170" s="178"/>
      <c r="BT170" s="178"/>
      <c r="BU170" s="178"/>
      <c r="BV170" s="178"/>
      <c r="BW170" s="178"/>
      <c r="BX170" s="178"/>
      <c r="BY170" s="178"/>
      <c r="BZ170" s="178"/>
      <c r="CA170" s="178"/>
    </row>
    <row r="171" spans="1:79" x14ac:dyDescent="0.25">
      <c r="A171" s="267"/>
      <c r="B171" s="221"/>
      <c r="C171" s="178"/>
      <c r="D171" s="178"/>
      <c r="E171" s="196"/>
      <c r="F171" s="196"/>
      <c r="G171" s="196"/>
      <c r="H171" s="195"/>
      <c r="I171" s="196"/>
      <c r="J171" s="196"/>
      <c r="K171" s="196"/>
      <c r="L171" s="196"/>
      <c r="M171" s="367"/>
      <c r="N171" s="367"/>
      <c r="O171" s="367"/>
      <c r="P171" s="367"/>
      <c r="Q171" s="196"/>
      <c r="R171" s="196"/>
      <c r="S171" s="196"/>
      <c r="T171" s="196"/>
      <c r="U171" s="196"/>
      <c r="V171" s="195"/>
      <c r="W171" s="196"/>
      <c r="X171" s="196"/>
      <c r="Y171" s="196"/>
      <c r="Z171" s="196"/>
      <c r="AA171" s="367"/>
      <c r="AB171" s="196"/>
      <c r="AC171" s="195"/>
      <c r="AD171" s="196"/>
      <c r="AE171" s="196"/>
      <c r="AF171" s="196"/>
      <c r="AG171" s="196"/>
      <c r="AH171" s="196"/>
      <c r="AI171" s="196"/>
      <c r="AJ171" s="178"/>
      <c r="AK171" s="178"/>
      <c r="AL171" s="178"/>
      <c r="AM171" s="178"/>
      <c r="AN171" s="178"/>
      <c r="AO171" s="178"/>
      <c r="AP171" s="178"/>
      <c r="AQ171" s="178"/>
      <c r="AR171" s="178"/>
      <c r="AS171" s="178"/>
      <c r="AT171" s="178"/>
      <c r="AU171" s="178"/>
      <c r="AV171" s="178"/>
      <c r="AW171" s="178"/>
      <c r="AX171" s="178"/>
      <c r="AY171" s="178"/>
      <c r="AZ171" s="178"/>
      <c r="BA171" s="178"/>
      <c r="BB171" s="178"/>
      <c r="BC171" s="178"/>
      <c r="BD171" s="178"/>
      <c r="BE171" s="178"/>
      <c r="BF171" s="178"/>
      <c r="BG171" s="178"/>
      <c r="BH171" s="178"/>
      <c r="BI171" s="178"/>
      <c r="BJ171" s="178"/>
      <c r="BK171" s="178"/>
      <c r="BL171" s="178"/>
      <c r="BM171" s="178"/>
      <c r="BN171" s="178"/>
      <c r="BO171" s="178"/>
      <c r="BP171" s="178"/>
      <c r="BQ171" s="178"/>
      <c r="BR171" s="178"/>
      <c r="BS171" s="178"/>
      <c r="BT171" s="178"/>
      <c r="BU171" s="178"/>
      <c r="BV171" s="178"/>
      <c r="BW171" s="178"/>
      <c r="BX171" s="178"/>
      <c r="BY171" s="178"/>
      <c r="BZ171" s="178"/>
      <c r="CA171" s="178"/>
    </row>
    <row r="172" spans="1:79" x14ac:dyDescent="0.25">
      <c r="A172" s="267"/>
      <c r="B172" s="221"/>
      <c r="C172" s="178"/>
      <c r="D172" s="178"/>
      <c r="E172" s="196"/>
      <c r="F172" s="196"/>
      <c r="G172" s="196"/>
      <c r="H172" s="195"/>
      <c r="I172" s="196"/>
      <c r="J172" s="196"/>
      <c r="K172" s="196"/>
      <c r="L172" s="196"/>
      <c r="M172" s="367"/>
      <c r="N172" s="367"/>
      <c r="O172" s="367"/>
      <c r="P172" s="367"/>
      <c r="Q172" s="196"/>
      <c r="R172" s="196"/>
      <c r="S172" s="196"/>
      <c r="T172" s="196"/>
      <c r="U172" s="196"/>
      <c r="V172" s="195"/>
      <c r="W172" s="196"/>
      <c r="X172" s="196"/>
      <c r="Y172" s="196"/>
      <c r="Z172" s="196"/>
      <c r="AA172" s="367"/>
      <c r="AB172" s="196"/>
      <c r="AC172" s="195"/>
      <c r="AD172" s="196"/>
      <c r="AE172" s="196"/>
      <c r="AF172" s="196"/>
      <c r="AG172" s="196"/>
      <c r="AH172" s="196"/>
      <c r="AI172" s="196"/>
      <c r="AJ172" s="178"/>
      <c r="AK172" s="178"/>
      <c r="AL172" s="178"/>
      <c r="AM172" s="178"/>
      <c r="AN172" s="178"/>
      <c r="AO172" s="178"/>
      <c r="AP172" s="178"/>
      <c r="AQ172" s="178"/>
      <c r="AR172" s="178"/>
      <c r="AS172" s="178"/>
      <c r="AT172" s="178"/>
      <c r="AU172" s="178"/>
      <c r="AV172" s="178"/>
      <c r="AW172" s="178"/>
      <c r="AX172" s="178"/>
      <c r="AY172" s="178"/>
      <c r="AZ172" s="178"/>
      <c r="BA172" s="178"/>
      <c r="BB172" s="178"/>
      <c r="BC172" s="178"/>
      <c r="BD172" s="178"/>
      <c r="BE172" s="178"/>
      <c r="BF172" s="178"/>
      <c r="BG172" s="178"/>
      <c r="BH172" s="178"/>
      <c r="BI172" s="178"/>
      <c r="BJ172" s="178"/>
      <c r="BK172" s="178"/>
      <c r="BL172" s="178"/>
      <c r="BM172" s="178"/>
      <c r="BN172" s="178"/>
      <c r="BO172" s="178"/>
      <c r="BP172" s="178"/>
      <c r="BQ172" s="178"/>
      <c r="BR172" s="178"/>
      <c r="BS172" s="178"/>
      <c r="BT172" s="178"/>
      <c r="BU172" s="178"/>
      <c r="BV172" s="178"/>
      <c r="BW172" s="178"/>
      <c r="BX172" s="178"/>
      <c r="BY172" s="178"/>
      <c r="BZ172" s="178"/>
      <c r="CA172" s="178"/>
    </row>
    <row r="173" spans="1:79" x14ac:dyDescent="0.25">
      <c r="A173" s="267"/>
      <c r="B173" s="221"/>
      <c r="C173" s="178"/>
      <c r="D173" s="178"/>
      <c r="E173" s="196"/>
      <c r="F173" s="196"/>
      <c r="G173" s="196"/>
      <c r="H173" s="195"/>
      <c r="I173" s="196"/>
      <c r="J173" s="196"/>
      <c r="K173" s="196"/>
      <c r="L173" s="196"/>
      <c r="M173" s="367"/>
      <c r="N173" s="367"/>
      <c r="O173" s="367"/>
      <c r="P173" s="367"/>
      <c r="Q173" s="196"/>
      <c r="R173" s="196"/>
      <c r="S173" s="196"/>
      <c r="T173" s="196"/>
      <c r="U173" s="196"/>
      <c r="V173" s="195"/>
      <c r="W173" s="196"/>
      <c r="X173" s="196"/>
      <c r="Y173" s="196"/>
      <c r="Z173" s="196"/>
      <c r="AA173" s="367"/>
      <c r="AB173" s="196"/>
      <c r="AC173" s="195"/>
      <c r="AD173" s="196"/>
      <c r="AE173" s="196"/>
      <c r="AF173" s="196"/>
      <c r="AG173" s="196"/>
      <c r="AH173" s="196"/>
      <c r="AI173" s="196"/>
      <c r="AJ173" s="178"/>
      <c r="AK173" s="178"/>
      <c r="AL173" s="178"/>
      <c r="AM173" s="178"/>
      <c r="AN173" s="178"/>
      <c r="AO173" s="178"/>
      <c r="AP173" s="178"/>
      <c r="AQ173" s="178"/>
      <c r="AR173" s="178"/>
      <c r="AS173" s="178"/>
      <c r="AT173" s="178"/>
      <c r="AU173" s="178"/>
      <c r="AV173" s="178"/>
      <c r="AW173" s="178"/>
      <c r="AX173" s="178"/>
      <c r="AY173" s="178"/>
      <c r="AZ173" s="178"/>
      <c r="BA173" s="178"/>
      <c r="BB173" s="178"/>
      <c r="BC173" s="178"/>
      <c r="BD173" s="178"/>
      <c r="BE173" s="178"/>
      <c r="BF173" s="178"/>
      <c r="BG173" s="178"/>
      <c r="BH173" s="178"/>
      <c r="BI173" s="178"/>
      <c r="BJ173" s="178"/>
      <c r="BK173" s="178"/>
      <c r="BL173" s="178"/>
      <c r="BM173" s="178"/>
      <c r="BN173" s="178"/>
      <c r="BO173" s="178"/>
      <c r="BP173" s="178"/>
      <c r="BQ173" s="178"/>
      <c r="BR173" s="178"/>
      <c r="BS173" s="178"/>
      <c r="BT173" s="178"/>
      <c r="BU173" s="178"/>
      <c r="BV173" s="178"/>
      <c r="BW173" s="178"/>
      <c r="BX173" s="178"/>
      <c r="BY173" s="178"/>
      <c r="BZ173" s="178"/>
      <c r="CA173" s="178"/>
    </row>
    <row r="174" spans="1:79" x14ac:dyDescent="0.25">
      <c r="A174" s="267"/>
      <c r="B174" s="221"/>
      <c r="C174" s="178"/>
      <c r="D174" s="178"/>
      <c r="E174" s="196"/>
      <c r="F174" s="196"/>
      <c r="G174" s="196"/>
      <c r="H174" s="195"/>
      <c r="I174" s="196"/>
      <c r="J174" s="196"/>
      <c r="K174" s="196"/>
      <c r="L174" s="196"/>
      <c r="M174" s="367"/>
      <c r="N174" s="367"/>
      <c r="O174" s="367"/>
      <c r="P174" s="367"/>
      <c r="Q174" s="196"/>
      <c r="R174" s="196"/>
      <c r="S174" s="196"/>
      <c r="T174" s="196"/>
      <c r="U174" s="196"/>
      <c r="V174" s="195"/>
      <c r="W174" s="196"/>
      <c r="X174" s="196"/>
      <c r="Y174" s="196"/>
      <c r="Z174" s="196"/>
      <c r="AA174" s="367"/>
      <c r="AB174" s="196"/>
      <c r="AC174" s="195"/>
      <c r="AD174" s="196"/>
      <c r="AE174" s="196"/>
      <c r="AF174" s="196"/>
      <c r="AG174" s="196"/>
      <c r="AH174" s="196"/>
      <c r="AI174" s="196"/>
      <c r="AJ174" s="178"/>
      <c r="AK174" s="178"/>
      <c r="AL174" s="178"/>
      <c r="AM174" s="178"/>
      <c r="AN174" s="178"/>
      <c r="AO174" s="178"/>
      <c r="AP174" s="178"/>
      <c r="AQ174" s="178"/>
      <c r="AR174" s="178"/>
      <c r="AS174" s="178"/>
      <c r="AT174" s="178"/>
      <c r="AU174" s="178"/>
      <c r="AV174" s="178"/>
      <c r="AW174" s="178"/>
      <c r="AX174" s="178"/>
      <c r="AY174" s="178"/>
      <c r="AZ174" s="178"/>
      <c r="BA174" s="178"/>
      <c r="BB174" s="178"/>
      <c r="BC174" s="178"/>
      <c r="BD174" s="178"/>
      <c r="BE174" s="178"/>
      <c r="BF174" s="178"/>
      <c r="BG174" s="178"/>
      <c r="BH174" s="178"/>
      <c r="BI174" s="178"/>
      <c r="BJ174" s="178"/>
      <c r="BK174" s="178"/>
      <c r="BL174" s="178"/>
      <c r="BM174" s="178"/>
      <c r="BN174" s="178"/>
      <c r="BO174" s="178"/>
      <c r="BP174" s="178"/>
      <c r="BQ174" s="178"/>
      <c r="BR174" s="178"/>
      <c r="BS174" s="178"/>
      <c r="BT174" s="178"/>
      <c r="BU174" s="178"/>
      <c r="BV174" s="178"/>
      <c r="BW174" s="178"/>
      <c r="BX174" s="178"/>
      <c r="BY174" s="178"/>
      <c r="BZ174" s="178"/>
      <c r="CA174" s="178"/>
    </row>
    <row r="175" spans="1:79" x14ac:dyDescent="0.25">
      <c r="A175" s="267"/>
      <c r="B175" s="221"/>
      <c r="C175" s="178"/>
      <c r="D175" s="178"/>
      <c r="E175" s="196"/>
      <c r="F175" s="196"/>
      <c r="G175" s="196"/>
      <c r="H175" s="195"/>
      <c r="I175" s="196"/>
      <c r="J175" s="196"/>
      <c r="K175" s="196"/>
      <c r="L175" s="196"/>
      <c r="M175" s="367"/>
      <c r="N175" s="367"/>
      <c r="O175" s="367"/>
      <c r="P175" s="367"/>
      <c r="Q175" s="196"/>
      <c r="R175" s="196"/>
      <c r="S175" s="196"/>
      <c r="T175" s="196"/>
      <c r="U175" s="196"/>
      <c r="V175" s="195"/>
      <c r="W175" s="196"/>
      <c r="X175" s="196"/>
      <c r="Y175" s="196"/>
      <c r="Z175" s="196"/>
      <c r="AA175" s="367"/>
      <c r="AB175" s="196"/>
      <c r="AC175" s="195"/>
      <c r="AD175" s="196"/>
      <c r="AE175" s="196"/>
      <c r="AF175" s="196"/>
      <c r="AG175" s="196"/>
      <c r="AH175" s="196"/>
      <c r="AI175" s="196"/>
      <c r="AJ175" s="178"/>
      <c r="AK175" s="178"/>
      <c r="AL175" s="178"/>
      <c r="AM175" s="178"/>
      <c r="AN175" s="178"/>
      <c r="AO175" s="178"/>
      <c r="AP175" s="178"/>
      <c r="AQ175" s="178"/>
      <c r="AR175" s="178"/>
      <c r="AS175" s="178"/>
      <c r="AT175" s="178"/>
      <c r="AU175" s="178"/>
      <c r="AV175" s="178"/>
      <c r="AW175" s="178"/>
      <c r="AX175" s="178"/>
      <c r="AY175" s="178"/>
      <c r="AZ175" s="178"/>
      <c r="BA175" s="178"/>
      <c r="BB175" s="178"/>
      <c r="BC175" s="178"/>
      <c r="BD175" s="178"/>
      <c r="BE175" s="178"/>
      <c r="BF175" s="178"/>
      <c r="BG175" s="178"/>
      <c r="BH175" s="178"/>
      <c r="BI175" s="178"/>
      <c r="BJ175" s="178"/>
      <c r="BK175" s="178"/>
      <c r="BL175" s="178"/>
      <c r="BM175" s="178"/>
      <c r="BN175" s="178"/>
      <c r="BO175" s="178"/>
      <c r="BP175" s="178"/>
      <c r="BQ175" s="178"/>
      <c r="BR175" s="178"/>
      <c r="BS175" s="178"/>
      <c r="BT175" s="178"/>
      <c r="BU175" s="178"/>
      <c r="BV175" s="178"/>
      <c r="BW175" s="178"/>
      <c r="BX175" s="178"/>
      <c r="BY175" s="178"/>
      <c r="BZ175" s="178"/>
      <c r="CA175" s="178"/>
    </row>
    <row r="176" spans="1:79" x14ac:dyDescent="0.25">
      <c r="A176" s="267"/>
      <c r="B176" s="221"/>
      <c r="C176" s="178"/>
      <c r="D176" s="178"/>
      <c r="E176" s="196"/>
      <c r="F176" s="196"/>
      <c r="G176" s="196"/>
      <c r="H176" s="195"/>
      <c r="I176" s="196"/>
      <c r="J176" s="196"/>
      <c r="K176" s="196"/>
      <c r="L176" s="196"/>
      <c r="M176" s="367"/>
      <c r="N176" s="367"/>
      <c r="O176" s="367"/>
      <c r="P176" s="367"/>
      <c r="Q176" s="196"/>
      <c r="R176" s="196"/>
      <c r="S176" s="196"/>
      <c r="T176" s="196"/>
      <c r="U176" s="196"/>
      <c r="V176" s="195"/>
      <c r="W176" s="196"/>
      <c r="X176" s="196"/>
      <c r="Y176" s="196"/>
      <c r="Z176" s="196"/>
      <c r="AA176" s="367"/>
      <c r="AB176" s="196"/>
      <c r="AC176" s="195"/>
      <c r="AD176" s="196"/>
      <c r="AE176" s="196"/>
      <c r="AF176" s="196"/>
      <c r="AG176" s="196"/>
      <c r="AH176" s="196"/>
      <c r="AI176" s="196"/>
      <c r="AJ176" s="178"/>
      <c r="AK176" s="178"/>
      <c r="AL176" s="178"/>
      <c r="AM176" s="178"/>
      <c r="AN176" s="178"/>
      <c r="AO176" s="178"/>
      <c r="AP176" s="178"/>
      <c r="AQ176" s="178"/>
      <c r="AR176" s="178"/>
      <c r="AS176" s="178"/>
      <c r="AT176" s="178"/>
      <c r="AU176" s="178"/>
      <c r="AV176" s="178"/>
      <c r="AW176" s="178"/>
      <c r="AX176" s="178"/>
      <c r="AY176" s="178"/>
      <c r="AZ176" s="178"/>
      <c r="BA176" s="178"/>
      <c r="BB176" s="178"/>
      <c r="BC176" s="178"/>
      <c r="BD176" s="178"/>
      <c r="BE176" s="178"/>
      <c r="BF176" s="178"/>
      <c r="BG176" s="178"/>
      <c r="BH176" s="178"/>
      <c r="BI176" s="178"/>
      <c r="BJ176" s="178"/>
      <c r="BK176" s="178"/>
      <c r="BL176" s="178"/>
      <c r="BM176" s="178"/>
      <c r="BN176" s="178"/>
      <c r="BO176" s="178"/>
      <c r="BP176" s="178"/>
      <c r="BQ176" s="178"/>
      <c r="BR176" s="178"/>
      <c r="BS176" s="178"/>
      <c r="BT176" s="178"/>
      <c r="BU176" s="178"/>
      <c r="BV176" s="178"/>
      <c r="BW176" s="178"/>
      <c r="BX176" s="178"/>
      <c r="BY176" s="178"/>
      <c r="BZ176" s="178"/>
      <c r="CA176" s="178"/>
    </row>
    <row r="177" spans="1:79" x14ac:dyDescent="0.25">
      <c r="A177" s="267"/>
      <c r="B177" s="221"/>
      <c r="C177" s="178"/>
      <c r="D177" s="178"/>
      <c r="E177" s="196"/>
      <c r="F177" s="196"/>
      <c r="G177" s="196"/>
      <c r="H177" s="195"/>
      <c r="I177" s="196"/>
      <c r="J177" s="196"/>
      <c r="K177" s="196"/>
      <c r="L177" s="196"/>
      <c r="M177" s="367"/>
      <c r="N177" s="367"/>
      <c r="O177" s="367"/>
      <c r="P177" s="367"/>
      <c r="Q177" s="196"/>
      <c r="R177" s="196"/>
      <c r="S177" s="196"/>
      <c r="T177" s="196"/>
      <c r="U177" s="196"/>
      <c r="V177" s="195"/>
      <c r="W177" s="196"/>
      <c r="X177" s="196"/>
      <c r="Y177" s="196"/>
      <c r="Z177" s="196"/>
      <c r="AA177" s="367"/>
      <c r="AB177" s="196"/>
      <c r="AC177" s="195"/>
      <c r="AD177" s="196"/>
      <c r="AE177" s="196"/>
      <c r="AF177" s="196"/>
      <c r="AG177" s="196"/>
      <c r="AH177" s="196"/>
      <c r="AI177" s="196"/>
      <c r="AJ177" s="178"/>
      <c r="AK177" s="178"/>
      <c r="AL177" s="178"/>
      <c r="AM177" s="178"/>
      <c r="AN177" s="178"/>
      <c r="AO177" s="178"/>
      <c r="AP177" s="178"/>
      <c r="AQ177" s="178"/>
      <c r="AR177" s="178"/>
      <c r="AS177" s="178"/>
      <c r="AT177" s="178"/>
      <c r="AU177" s="178"/>
      <c r="AV177" s="178"/>
      <c r="AW177" s="178"/>
      <c r="AX177" s="178"/>
      <c r="AY177" s="178"/>
      <c r="AZ177" s="178"/>
      <c r="BA177" s="178"/>
      <c r="BB177" s="178"/>
      <c r="BC177" s="178"/>
      <c r="BD177" s="178"/>
      <c r="BE177" s="178"/>
      <c r="BF177" s="178"/>
      <c r="BG177" s="178"/>
      <c r="BH177" s="178"/>
      <c r="BI177" s="178"/>
      <c r="BJ177" s="178"/>
      <c r="BK177" s="178"/>
      <c r="BL177" s="178"/>
      <c r="BM177" s="178"/>
      <c r="BN177" s="178"/>
      <c r="BO177" s="178"/>
      <c r="BP177" s="178"/>
      <c r="BQ177" s="178"/>
      <c r="BR177" s="178"/>
      <c r="BS177" s="178"/>
      <c r="BT177" s="178"/>
      <c r="BU177" s="178"/>
      <c r="BV177" s="178"/>
      <c r="BW177" s="178"/>
      <c r="BX177" s="178"/>
      <c r="BY177" s="178"/>
      <c r="BZ177" s="178"/>
      <c r="CA177" s="178"/>
    </row>
    <row r="178" spans="1:79" x14ac:dyDescent="0.25">
      <c r="A178" s="267"/>
      <c r="B178" s="221"/>
      <c r="C178" s="178"/>
      <c r="D178" s="178"/>
      <c r="E178" s="196"/>
      <c r="F178" s="196"/>
      <c r="G178" s="196"/>
      <c r="H178" s="195"/>
      <c r="I178" s="196"/>
      <c r="J178" s="196"/>
      <c r="K178" s="196"/>
      <c r="L178" s="196"/>
      <c r="M178" s="367"/>
      <c r="N178" s="367"/>
      <c r="O178" s="367"/>
      <c r="P178" s="367"/>
      <c r="Q178" s="196"/>
      <c r="R178" s="196"/>
      <c r="S178" s="196"/>
      <c r="T178" s="196"/>
      <c r="U178" s="196"/>
      <c r="V178" s="195"/>
      <c r="W178" s="196"/>
      <c r="X178" s="196"/>
      <c r="Y178" s="196"/>
      <c r="Z178" s="196"/>
      <c r="AA178" s="367"/>
      <c r="AB178" s="196"/>
      <c r="AC178" s="195"/>
      <c r="AD178" s="196"/>
      <c r="AE178" s="196"/>
      <c r="AF178" s="196"/>
      <c r="AG178" s="196"/>
      <c r="AH178" s="196"/>
      <c r="AI178" s="196"/>
      <c r="AJ178" s="178"/>
      <c r="AK178" s="178"/>
      <c r="AL178" s="178"/>
      <c r="AM178" s="178"/>
      <c r="AN178" s="178"/>
      <c r="AO178" s="178"/>
      <c r="AP178" s="178"/>
      <c r="AQ178" s="178"/>
      <c r="AR178" s="178"/>
      <c r="AS178" s="178"/>
      <c r="AT178" s="178"/>
      <c r="AU178" s="178"/>
      <c r="AV178" s="178"/>
      <c r="AW178" s="178"/>
      <c r="AX178" s="178"/>
      <c r="AY178" s="178"/>
      <c r="AZ178" s="178"/>
      <c r="BA178" s="178"/>
      <c r="BB178" s="178"/>
      <c r="BC178" s="178"/>
      <c r="BD178" s="178"/>
      <c r="BE178" s="178"/>
      <c r="BF178" s="178"/>
      <c r="BG178" s="178"/>
      <c r="BH178" s="178"/>
      <c r="BI178" s="178"/>
      <c r="BJ178" s="178"/>
      <c r="BK178" s="178"/>
      <c r="BL178" s="178"/>
      <c r="BM178" s="178"/>
      <c r="BN178" s="178"/>
      <c r="BO178" s="178"/>
      <c r="BP178" s="178"/>
      <c r="BQ178" s="178"/>
      <c r="BR178" s="178"/>
      <c r="BS178" s="178"/>
      <c r="BT178" s="178"/>
      <c r="BU178" s="178"/>
      <c r="BV178" s="178"/>
      <c r="BW178" s="178"/>
      <c r="BX178" s="178"/>
      <c r="BY178" s="178"/>
      <c r="BZ178" s="178"/>
      <c r="CA178" s="178"/>
    </row>
    <row r="179" spans="1:79" x14ac:dyDescent="0.25">
      <c r="A179" s="267"/>
      <c r="B179" s="221"/>
      <c r="C179" s="178"/>
      <c r="D179" s="178"/>
      <c r="E179" s="196"/>
      <c r="F179" s="196"/>
      <c r="G179" s="196"/>
      <c r="H179" s="195"/>
      <c r="I179" s="196"/>
      <c r="J179" s="196"/>
      <c r="K179" s="196"/>
      <c r="L179" s="196"/>
      <c r="M179" s="367"/>
      <c r="N179" s="367"/>
      <c r="O179" s="367"/>
      <c r="P179" s="367"/>
      <c r="Q179" s="196"/>
      <c r="R179" s="196"/>
      <c r="S179" s="196"/>
      <c r="T179" s="196"/>
      <c r="U179" s="196"/>
      <c r="V179" s="195"/>
      <c r="W179" s="196"/>
      <c r="X179" s="196"/>
      <c r="Y179" s="196"/>
      <c r="Z179" s="196"/>
      <c r="AA179" s="367"/>
      <c r="AB179" s="196"/>
      <c r="AC179" s="195"/>
      <c r="AD179" s="196"/>
      <c r="AE179" s="196"/>
      <c r="AF179" s="196"/>
      <c r="AG179" s="196"/>
      <c r="AH179" s="196"/>
      <c r="AI179" s="196"/>
      <c r="AJ179" s="178"/>
      <c r="AK179" s="178"/>
      <c r="AL179" s="178"/>
      <c r="AM179" s="178"/>
      <c r="AN179" s="178"/>
      <c r="AO179" s="178"/>
      <c r="AP179" s="178"/>
      <c r="AQ179" s="178"/>
      <c r="AR179" s="178"/>
      <c r="AS179" s="178"/>
      <c r="AT179" s="178"/>
      <c r="AU179" s="178"/>
      <c r="AV179" s="178"/>
      <c r="AW179" s="178"/>
      <c r="AX179" s="178"/>
      <c r="AY179" s="178"/>
      <c r="AZ179" s="178"/>
      <c r="BA179" s="178"/>
      <c r="BB179" s="178"/>
      <c r="BC179" s="178"/>
      <c r="BD179" s="178"/>
      <c r="BE179" s="178"/>
      <c r="BF179" s="178"/>
      <c r="BG179" s="178"/>
      <c r="BH179" s="178"/>
      <c r="BI179" s="178"/>
      <c r="BJ179" s="178"/>
      <c r="BK179" s="178"/>
      <c r="BL179" s="178"/>
      <c r="BM179" s="178"/>
      <c r="BN179" s="178"/>
      <c r="BO179" s="178"/>
      <c r="BP179" s="178"/>
      <c r="BQ179" s="178"/>
      <c r="BR179" s="178"/>
      <c r="BS179" s="178"/>
      <c r="BT179" s="178"/>
      <c r="BU179" s="178"/>
      <c r="BV179" s="178"/>
      <c r="BW179" s="178"/>
      <c r="BX179" s="178"/>
      <c r="BY179" s="178"/>
      <c r="BZ179" s="178"/>
      <c r="CA179" s="178"/>
    </row>
    <row r="180" spans="1:79" x14ac:dyDescent="0.25">
      <c r="A180" s="267"/>
      <c r="B180" s="221"/>
      <c r="C180" s="178"/>
      <c r="D180" s="178"/>
      <c r="E180" s="196"/>
      <c r="F180" s="196"/>
      <c r="G180" s="196"/>
      <c r="H180" s="195"/>
      <c r="I180" s="196"/>
      <c r="J180" s="196"/>
      <c r="K180" s="196"/>
      <c r="L180" s="196"/>
      <c r="M180" s="367"/>
      <c r="N180" s="367"/>
      <c r="O180" s="367"/>
      <c r="P180" s="367"/>
      <c r="Q180" s="196"/>
      <c r="R180" s="196"/>
      <c r="S180" s="196"/>
      <c r="T180" s="196"/>
      <c r="U180" s="196"/>
      <c r="V180" s="195"/>
      <c r="W180" s="196"/>
      <c r="X180" s="196"/>
      <c r="Y180" s="196"/>
      <c r="Z180" s="196"/>
      <c r="AA180" s="367"/>
      <c r="AB180" s="196"/>
      <c r="AC180" s="195"/>
      <c r="AD180" s="196"/>
      <c r="AE180" s="196"/>
      <c r="AF180" s="196"/>
      <c r="AG180" s="196"/>
      <c r="AH180" s="196"/>
      <c r="AI180" s="196"/>
      <c r="AJ180" s="178"/>
      <c r="AK180" s="178"/>
      <c r="AL180" s="178"/>
      <c r="AM180" s="178"/>
      <c r="AN180" s="178"/>
      <c r="AO180" s="178"/>
      <c r="AP180" s="178"/>
      <c r="AQ180" s="178"/>
      <c r="AR180" s="178"/>
      <c r="AS180" s="178"/>
      <c r="AT180" s="178"/>
      <c r="AU180" s="178"/>
      <c r="AV180" s="178"/>
      <c r="AW180" s="178"/>
      <c r="AX180" s="178"/>
      <c r="AY180" s="178"/>
      <c r="AZ180" s="178"/>
      <c r="BA180" s="178"/>
      <c r="BB180" s="178"/>
      <c r="BC180" s="178"/>
      <c r="BD180" s="178"/>
      <c r="BE180" s="178"/>
      <c r="BF180" s="178"/>
      <c r="BG180" s="178"/>
      <c r="BH180" s="178"/>
      <c r="BI180" s="178"/>
      <c r="BJ180" s="178"/>
      <c r="BK180" s="178"/>
      <c r="BL180" s="178"/>
      <c r="BM180" s="178"/>
      <c r="BN180" s="178"/>
      <c r="BO180" s="178"/>
      <c r="BP180" s="178"/>
      <c r="BQ180" s="178"/>
      <c r="BR180" s="178"/>
      <c r="BS180" s="178"/>
      <c r="BT180" s="178"/>
      <c r="BU180" s="178"/>
      <c r="BV180" s="178"/>
      <c r="BW180" s="178"/>
      <c r="BX180" s="178"/>
      <c r="BY180" s="178"/>
      <c r="BZ180" s="178"/>
      <c r="CA180" s="178"/>
    </row>
    <row r="181" spans="1:79" x14ac:dyDescent="0.25">
      <c r="A181" s="267"/>
      <c r="B181" s="221"/>
      <c r="C181" s="178"/>
      <c r="D181" s="178"/>
      <c r="E181" s="196"/>
      <c r="F181" s="196"/>
      <c r="G181" s="196"/>
      <c r="H181" s="195"/>
      <c r="I181" s="196"/>
      <c r="J181" s="196"/>
      <c r="K181" s="196"/>
      <c r="L181" s="196"/>
      <c r="M181" s="367"/>
      <c r="N181" s="367"/>
      <c r="O181" s="367"/>
      <c r="P181" s="367"/>
      <c r="Q181" s="196"/>
      <c r="R181" s="196"/>
      <c r="S181" s="196"/>
      <c r="T181" s="196"/>
      <c r="U181" s="196"/>
      <c r="V181" s="195"/>
      <c r="W181" s="196"/>
      <c r="X181" s="196"/>
      <c r="Y181" s="196"/>
      <c r="Z181" s="196"/>
      <c r="AA181" s="367"/>
      <c r="AB181" s="196"/>
      <c r="AC181" s="195"/>
      <c r="AD181" s="196"/>
      <c r="AE181" s="196"/>
      <c r="AF181" s="196"/>
      <c r="AG181" s="196"/>
      <c r="AH181" s="196"/>
      <c r="AI181" s="196"/>
      <c r="AJ181" s="178"/>
      <c r="AK181" s="178"/>
      <c r="AL181" s="178"/>
      <c r="AM181" s="178"/>
      <c r="AN181" s="178"/>
      <c r="AO181" s="178"/>
      <c r="AP181" s="178"/>
      <c r="AQ181" s="178"/>
      <c r="AR181" s="178"/>
      <c r="AS181" s="178"/>
      <c r="AT181" s="178"/>
      <c r="AU181" s="178"/>
      <c r="AV181" s="178"/>
      <c r="AW181" s="178"/>
      <c r="AX181" s="178"/>
      <c r="AY181" s="178"/>
      <c r="AZ181" s="178"/>
      <c r="BA181" s="178"/>
      <c r="BB181" s="178"/>
      <c r="BC181" s="178"/>
      <c r="BD181" s="178"/>
      <c r="BE181" s="178"/>
      <c r="BF181" s="178"/>
      <c r="BG181" s="178"/>
      <c r="BH181" s="178"/>
      <c r="BI181" s="178"/>
      <c r="BJ181" s="178"/>
      <c r="BK181" s="178"/>
      <c r="BL181" s="178"/>
      <c r="BM181" s="178"/>
      <c r="BN181" s="178"/>
      <c r="BO181" s="178"/>
      <c r="BP181" s="178"/>
      <c r="BQ181" s="178"/>
      <c r="BR181" s="178"/>
      <c r="BS181" s="178"/>
      <c r="BT181" s="178"/>
      <c r="BU181" s="178"/>
      <c r="BV181" s="178"/>
      <c r="BW181" s="178"/>
      <c r="BX181" s="178"/>
      <c r="BY181" s="178"/>
      <c r="BZ181" s="178"/>
      <c r="CA181" s="178"/>
    </row>
    <row r="182" spans="1:79" x14ac:dyDescent="0.25">
      <c r="A182" s="267"/>
      <c r="B182" s="221"/>
      <c r="C182" s="178"/>
      <c r="D182" s="178"/>
      <c r="E182" s="196"/>
      <c r="F182" s="196"/>
      <c r="G182" s="196"/>
      <c r="H182" s="195"/>
      <c r="I182" s="196"/>
      <c r="J182" s="196"/>
      <c r="K182" s="196"/>
      <c r="L182" s="196"/>
      <c r="M182" s="367"/>
      <c r="N182" s="367"/>
      <c r="O182" s="367"/>
      <c r="P182" s="367"/>
      <c r="Q182" s="196"/>
      <c r="R182" s="196"/>
      <c r="S182" s="196"/>
      <c r="T182" s="196"/>
      <c r="U182" s="196"/>
      <c r="V182" s="195"/>
      <c r="W182" s="196"/>
      <c r="X182" s="196"/>
      <c r="Y182" s="196"/>
      <c r="Z182" s="196"/>
      <c r="AA182" s="367"/>
      <c r="AB182" s="196"/>
      <c r="AC182" s="195"/>
      <c r="AD182" s="196"/>
      <c r="AE182" s="196"/>
      <c r="AF182" s="196"/>
      <c r="AG182" s="196"/>
      <c r="AH182" s="196"/>
      <c r="AI182" s="196"/>
      <c r="AJ182" s="178"/>
      <c r="AK182" s="178"/>
      <c r="AL182" s="178"/>
      <c r="AM182" s="178"/>
      <c r="AN182" s="178"/>
      <c r="AO182" s="178"/>
      <c r="AP182" s="178"/>
      <c r="AQ182" s="178"/>
      <c r="AR182" s="178"/>
      <c r="AS182" s="178"/>
      <c r="AT182" s="178"/>
      <c r="AU182" s="178"/>
      <c r="AV182" s="178"/>
      <c r="AW182" s="178"/>
      <c r="AX182" s="178"/>
      <c r="AY182" s="178"/>
      <c r="AZ182" s="178"/>
      <c r="BA182" s="178"/>
      <c r="BB182" s="178"/>
      <c r="BC182" s="178"/>
      <c r="BD182" s="178"/>
      <c r="BE182" s="178"/>
      <c r="BF182" s="178"/>
      <c r="BG182" s="178"/>
      <c r="BH182" s="178"/>
      <c r="BI182" s="178"/>
      <c r="BJ182" s="178"/>
      <c r="BK182" s="178"/>
      <c r="BL182" s="178"/>
      <c r="BM182" s="178"/>
      <c r="BN182" s="178"/>
      <c r="BO182" s="178"/>
      <c r="BP182" s="178"/>
      <c r="BQ182" s="178"/>
      <c r="BR182" s="178"/>
      <c r="BS182" s="178"/>
      <c r="BT182" s="178"/>
      <c r="BU182" s="178"/>
      <c r="BV182" s="178"/>
      <c r="BW182" s="178"/>
      <c r="BX182" s="178"/>
      <c r="BY182" s="178"/>
      <c r="BZ182" s="178"/>
      <c r="CA182" s="178"/>
    </row>
    <row r="183" spans="1:79" x14ac:dyDescent="0.25">
      <c r="A183" s="267"/>
      <c r="B183" s="221"/>
      <c r="C183" s="178"/>
      <c r="D183" s="178"/>
      <c r="E183" s="196"/>
      <c r="F183" s="196"/>
      <c r="G183" s="196"/>
      <c r="H183" s="195"/>
      <c r="I183" s="196"/>
      <c r="J183" s="196"/>
      <c r="K183" s="196"/>
      <c r="L183" s="196"/>
      <c r="M183" s="367"/>
      <c r="N183" s="367"/>
      <c r="O183" s="367"/>
      <c r="P183" s="367"/>
      <c r="Q183" s="196"/>
      <c r="R183" s="196"/>
      <c r="S183" s="196"/>
      <c r="T183" s="196"/>
      <c r="U183" s="196"/>
      <c r="V183" s="195"/>
      <c r="W183" s="196"/>
      <c r="X183" s="196"/>
      <c r="Y183" s="196"/>
      <c r="Z183" s="196"/>
      <c r="AA183" s="367"/>
      <c r="AB183" s="196"/>
      <c r="AC183" s="195"/>
      <c r="AD183" s="196"/>
      <c r="AE183" s="196"/>
      <c r="AF183" s="196"/>
      <c r="AG183" s="196"/>
      <c r="AH183" s="196"/>
      <c r="AI183" s="196"/>
      <c r="AJ183" s="178"/>
      <c r="AK183" s="178"/>
      <c r="AL183" s="178"/>
      <c r="AM183" s="178"/>
      <c r="AN183" s="178"/>
      <c r="AO183" s="178"/>
      <c r="AP183" s="178"/>
      <c r="AQ183" s="178"/>
      <c r="AR183" s="178"/>
      <c r="AS183" s="178"/>
      <c r="AT183" s="178"/>
      <c r="AU183" s="178"/>
      <c r="AV183" s="178"/>
      <c r="AW183" s="178"/>
      <c r="AX183" s="178"/>
      <c r="AY183" s="178"/>
      <c r="AZ183" s="178"/>
      <c r="BA183" s="178"/>
      <c r="BB183" s="178"/>
      <c r="BC183" s="178"/>
      <c r="BD183" s="178"/>
      <c r="BE183" s="178"/>
      <c r="BF183" s="178"/>
      <c r="BG183" s="178"/>
      <c r="BH183" s="178"/>
      <c r="BI183" s="178"/>
      <c r="BJ183" s="178"/>
      <c r="BK183" s="178"/>
      <c r="BL183" s="178"/>
      <c r="BM183" s="178"/>
      <c r="BN183" s="178"/>
      <c r="BO183" s="178"/>
      <c r="BP183" s="178"/>
      <c r="BQ183" s="178"/>
      <c r="BR183" s="178"/>
      <c r="BS183" s="178"/>
      <c r="BT183" s="178"/>
      <c r="BU183" s="178"/>
      <c r="BV183" s="178"/>
      <c r="BW183" s="178"/>
      <c r="BX183" s="178"/>
      <c r="BY183" s="178"/>
      <c r="BZ183" s="178"/>
      <c r="CA183" s="178"/>
    </row>
    <row r="184" spans="1:79" x14ac:dyDescent="0.25">
      <c r="A184" s="267"/>
      <c r="B184" s="221"/>
      <c r="C184" s="178"/>
      <c r="D184" s="178"/>
      <c r="E184" s="196"/>
      <c r="F184" s="196"/>
      <c r="G184" s="196"/>
      <c r="H184" s="195"/>
      <c r="I184" s="196"/>
      <c r="J184" s="196"/>
      <c r="K184" s="196"/>
      <c r="L184" s="196"/>
      <c r="M184" s="367"/>
      <c r="N184" s="367"/>
      <c r="O184" s="367"/>
      <c r="P184" s="367"/>
      <c r="Q184" s="196"/>
      <c r="R184" s="196"/>
      <c r="S184" s="196"/>
      <c r="T184" s="196"/>
      <c r="U184" s="196"/>
      <c r="V184" s="195"/>
      <c r="W184" s="196"/>
      <c r="X184" s="196"/>
      <c r="Y184" s="196"/>
      <c r="Z184" s="196"/>
      <c r="AA184" s="367"/>
      <c r="AB184" s="196"/>
      <c r="AC184" s="195"/>
      <c r="AD184" s="196"/>
      <c r="AE184" s="196"/>
      <c r="AF184" s="196"/>
      <c r="AG184" s="196"/>
      <c r="AH184" s="196"/>
      <c r="AI184" s="196"/>
      <c r="AJ184" s="178"/>
      <c r="AK184" s="178"/>
      <c r="AL184" s="178"/>
      <c r="AM184" s="178"/>
      <c r="AN184" s="178"/>
      <c r="AO184" s="178"/>
      <c r="AP184" s="178"/>
      <c r="AQ184" s="178"/>
      <c r="AR184" s="178"/>
      <c r="AS184" s="178"/>
      <c r="AT184" s="178"/>
      <c r="AU184" s="178"/>
      <c r="AV184" s="178"/>
      <c r="AW184" s="178"/>
      <c r="AX184" s="178"/>
      <c r="AY184" s="178"/>
      <c r="AZ184" s="178"/>
      <c r="BA184" s="178"/>
      <c r="BB184" s="178"/>
      <c r="BC184" s="178"/>
      <c r="BD184" s="178"/>
      <c r="BE184" s="178"/>
      <c r="BF184" s="178"/>
      <c r="BG184" s="178"/>
      <c r="BH184" s="178"/>
      <c r="BI184" s="178"/>
      <c r="BJ184" s="178"/>
      <c r="BK184" s="178"/>
      <c r="BL184" s="178"/>
      <c r="BM184" s="178"/>
      <c r="BN184" s="178"/>
      <c r="BO184" s="178"/>
      <c r="BP184" s="178"/>
      <c r="BQ184" s="178"/>
      <c r="BR184" s="178"/>
      <c r="BS184" s="178"/>
      <c r="BT184" s="178"/>
      <c r="BU184" s="178"/>
      <c r="BV184" s="178"/>
      <c r="BW184" s="178"/>
      <c r="BX184" s="178"/>
      <c r="BY184" s="178"/>
      <c r="BZ184" s="178"/>
      <c r="CA184" s="178"/>
    </row>
    <row r="185" spans="1:79" x14ac:dyDescent="0.25">
      <c r="A185" s="267"/>
      <c r="B185" s="221"/>
      <c r="C185" s="178"/>
      <c r="D185" s="178"/>
      <c r="E185" s="196"/>
      <c r="F185" s="196"/>
      <c r="G185" s="196"/>
      <c r="H185" s="195"/>
      <c r="I185" s="196"/>
      <c r="J185" s="196"/>
      <c r="K185" s="196"/>
      <c r="L185" s="196"/>
      <c r="M185" s="367"/>
      <c r="N185" s="367"/>
      <c r="O185" s="367"/>
      <c r="P185" s="367"/>
      <c r="Q185" s="196"/>
      <c r="R185" s="196"/>
      <c r="S185" s="196"/>
      <c r="T185" s="196"/>
      <c r="U185" s="196"/>
      <c r="V185" s="195"/>
      <c r="W185" s="196"/>
      <c r="X185" s="196"/>
      <c r="Y185" s="196"/>
      <c r="Z185" s="196"/>
      <c r="AA185" s="367"/>
      <c r="AB185" s="196"/>
      <c r="AC185" s="195"/>
      <c r="AD185" s="196"/>
      <c r="AE185" s="196"/>
      <c r="AF185" s="196"/>
      <c r="AG185" s="196"/>
      <c r="AH185" s="196"/>
      <c r="AI185" s="196"/>
      <c r="AJ185" s="178"/>
      <c r="AK185" s="178"/>
      <c r="AL185" s="178"/>
      <c r="AM185" s="178"/>
      <c r="AN185" s="178"/>
      <c r="AO185" s="178"/>
      <c r="AP185" s="178"/>
      <c r="AQ185" s="178"/>
      <c r="AR185" s="178"/>
      <c r="AS185" s="178"/>
      <c r="AT185" s="178"/>
      <c r="AU185" s="178"/>
      <c r="AV185" s="178"/>
      <c r="AW185" s="178"/>
      <c r="AX185" s="178"/>
      <c r="AY185" s="178"/>
      <c r="AZ185" s="178"/>
      <c r="BA185" s="178"/>
      <c r="BB185" s="178"/>
      <c r="BC185" s="178"/>
      <c r="BD185" s="178"/>
      <c r="BE185" s="178"/>
      <c r="BF185" s="178"/>
      <c r="BG185" s="178"/>
      <c r="BH185" s="178"/>
      <c r="BI185" s="178"/>
      <c r="BJ185" s="178"/>
      <c r="BK185" s="178"/>
      <c r="BL185" s="178"/>
      <c r="BM185" s="178"/>
      <c r="BN185" s="178"/>
      <c r="BO185" s="178"/>
      <c r="BP185" s="178"/>
      <c r="BQ185" s="178"/>
      <c r="BR185" s="178"/>
      <c r="BS185" s="178"/>
      <c r="BT185" s="178"/>
      <c r="BU185" s="178"/>
      <c r="BV185" s="178"/>
      <c r="BW185" s="178"/>
      <c r="BX185" s="178"/>
      <c r="BY185" s="178"/>
      <c r="BZ185" s="178"/>
      <c r="CA185" s="178"/>
    </row>
    <row r="186" spans="1:79" x14ac:dyDescent="0.25">
      <c r="A186" s="267"/>
      <c r="B186" s="221"/>
      <c r="C186" s="178"/>
      <c r="D186" s="178"/>
      <c r="E186" s="196"/>
      <c r="F186" s="196"/>
      <c r="G186" s="196"/>
      <c r="H186" s="195"/>
      <c r="I186" s="196"/>
      <c r="J186" s="196"/>
      <c r="K186" s="196"/>
      <c r="L186" s="196"/>
      <c r="M186" s="367"/>
      <c r="N186" s="367"/>
      <c r="O186" s="367"/>
      <c r="P186" s="367"/>
      <c r="Q186" s="196"/>
      <c r="R186" s="196"/>
      <c r="S186" s="196"/>
      <c r="T186" s="196"/>
      <c r="U186" s="196"/>
      <c r="V186" s="195"/>
      <c r="W186" s="196"/>
      <c r="X186" s="196"/>
      <c r="Y186" s="196"/>
      <c r="Z186" s="196"/>
      <c r="AA186" s="367"/>
      <c r="AB186" s="196"/>
      <c r="AC186" s="195"/>
      <c r="AD186" s="196"/>
      <c r="AE186" s="196"/>
      <c r="AF186" s="196"/>
      <c r="AG186" s="196"/>
      <c r="AH186" s="196"/>
      <c r="AI186" s="196"/>
      <c r="AJ186" s="178"/>
      <c r="AK186" s="178"/>
      <c r="AL186" s="178"/>
      <c r="AM186" s="178"/>
      <c r="AN186" s="178"/>
      <c r="AO186" s="178"/>
      <c r="AP186" s="178"/>
      <c r="AQ186" s="178"/>
      <c r="AR186" s="178"/>
      <c r="AS186" s="178"/>
      <c r="AT186" s="178"/>
      <c r="AU186" s="178"/>
      <c r="AV186" s="178"/>
      <c r="AW186" s="178"/>
      <c r="AX186" s="178"/>
      <c r="AY186" s="178"/>
      <c r="AZ186" s="178"/>
      <c r="BA186" s="178"/>
      <c r="BB186" s="178"/>
      <c r="BC186" s="178"/>
      <c r="BD186" s="178"/>
      <c r="BE186" s="178"/>
      <c r="BF186" s="178"/>
      <c r="BG186" s="178"/>
      <c r="BH186" s="178"/>
      <c r="BI186" s="178"/>
      <c r="BJ186" s="178"/>
      <c r="BK186" s="178"/>
      <c r="BL186" s="178"/>
      <c r="BM186" s="178"/>
      <c r="BN186" s="178"/>
      <c r="BO186" s="178"/>
      <c r="BP186" s="178"/>
      <c r="BQ186" s="178"/>
      <c r="BR186" s="178"/>
      <c r="BS186" s="178"/>
      <c r="BT186" s="178"/>
      <c r="BU186" s="178"/>
      <c r="BV186" s="178"/>
      <c r="BW186" s="178"/>
      <c r="BX186" s="178"/>
      <c r="BY186" s="178"/>
      <c r="BZ186" s="178"/>
      <c r="CA186" s="178"/>
    </row>
    <row r="187" spans="1:79" x14ac:dyDescent="0.25">
      <c r="A187" s="267"/>
      <c r="B187" s="221"/>
      <c r="C187" s="178"/>
      <c r="D187" s="178"/>
      <c r="E187" s="196"/>
      <c r="F187" s="196"/>
      <c r="G187" s="196"/>
      <c r="H187" s="195"/>
      <c r="I187" s="196"/>
      <c r="J187" s="196"/>
      <c r="K187" s="196"/>
      <c r="L187" s="196"/>
      <c r="M187" s="367"/>
      <c r="N187" s="367"/>
      <c r="O187" s="367"/>
      <c r="P187" s="367"/>
      <c r="Q187" s="196"/>
      <c r="R187" s="196"/>
      <c r="S187" s="196"/>
      <c r="T187" s="196"/>
      <c r="U187" s="196"/>
      <c r="V187" s="195"/>
      <c r="W187" s="196"/>
      <c r="X187" s="196"/>
      <c r="Y187" s="196"/>
      <c r="Z187" s="196"/>
      <c r="AA187" s="367"/>
      <c r="AB187" s="196"/>
      <c r="AC187" s="195"/>
      <c r="AD187" s="196"/>
      <c r="AE187" s="196"/>
      <c r="AF187" s="196"/>
      <c r="AG187" s="196"/>
      <c r="AH187" s="196"/>
      <c r="AI187" s="196"/>
      <c r="AJ187" s="178"/>
      <c r="AK187" s="178"/>
      <c r="AL187" s="178"/>
      <c r="AM187" s="178"/>
      <c r="AN187" s="178"/>
      <c r="AO187" s="178"/>
      <c r="AP187" s="178"/>
      <c r="AQ187" s="178"/>
      <c r="AR187" s="178"/>
      <c r="AS187" s="178"/>
      <c r="AT187" s="178"/>
      <c r="AU187" s="178"/>
      <c r="AV187" s="178"/>
      <c r="AW187" s="178"/>
      <c r="AX187" s="178"/>
      <c r="AY187" s="178"/>
      <c r="AZ187" s="178"/>
      <c r="BA187" s="178"/>
      <c r="BB187" s="178"/>
      <c r="BC187" s="178"/>
      <c r="BD187" s="178"/>
      <c r="BE187" s="178"/>
      <c r="BF187" s="178"/>
      <c r="BG187" s="178"/>
      <c r="BH187" s="178"/>
      <c r="BI187" s="178"/>
      <c r="BJ187" s="178"/>
      <c r="BK187" s="178"/>
      <c r="BL187" s="178"/>
      <c r="BM187" s="178"/>
      <c r="BN187" s="178"/>
      <c r="BO187" s="178"/>
      <c r="BP187" s="178"/>
      <c r="BQ187" s="178"/>
      <c r="BR187" s="178"/>
      <c r="BS187" s="178"/>
      <c r="BT187" s="178"/>
      <c r="BU187" s="178"/>
      <c r="BV187" s="178"/>
      <c r="BW187" s="178"/>
      <c r="BX187" s="178"/>
      <c r="BY187" s="178"/>
      <c r="BZ187" s="178"/>
      <c r="CA187" s="178"/>
    </row>
    <row r="188" spans="1:79" x14ac:dyDescent="0.25">
      <c r="A188" s="267"/>
      <c r="B188" s="221"/>
      <c r="C188" s="178"/>
      <c r="D188" s="178"/>
      <c r="E188" s="196"/>
      <c r="F188" s="196"/>
      <c r="G188" s="196"/>
      <c r="H188" s="195"/>
      <c r="I188" s="196"/>
      <c r="J188" s="196"/>
      <c r="K188" s="196"/>
      <c r="L188" s="196"/>
      <c r="M188" s="367"/>
      <c r="N188" s="367"/>
      <c r="O188" s="367"/>
      <c r="P188" s="367"/>
      <c r="Q188" s="196"/>
      <c r="R188" s="196"/>
      <c r="S188" s="196"/>
      <c r="T188" s="196"/>
      <c r="U188" s="196"/>
      <c r="V188" s="195"/>
      <c r="W188" s="196"/>
      <c r="X188" s="196"/>
      <c r="Y188" s="196"/>
      <c r="Z188" s="196"/>
      <c r="AA188" s="367"/>
      <c r="AB188" s="196"/>
      <c r="AC188" s="195"/>
      <c r="AD188" s="196"/>
      <c r="AE188" s="196"/>
      <c r="AF188" s="196"/>
      <c r="AG188" s="196"/>
      <c r="AH188" s="196"/>
      <c r="AI188" s="196"/>
      <c r="AJ188" s="178"/>
      <c r="AK188" s="178"/>
      <c r="AL188" s="178"/>
      <c r="AM188" s="178"/>
      <c r="AN188" s="178"/>
      <c r="AO188" s="178"/>
      <c r="AP188" s="178"/>
      <c r="AQ188" s="178"/>
      <c r="AR188" s="178"/>
      <c r="AS188" s="178"/>
      <c r="AT188" s="178"/>
      <c r="AU188" s="178"/>
      <c r="AV188" s="178"/>
      <c r="AW188" s="178"/>
      <c r="AX188" s="178"/>
      <c r="AY188" s="178"/>
      <c r="AZ188" s="178"/>
      <c r="BA188" s="178"/>
      <c r="BB188" s="178"/>
      <c r="BC188" s="178"/>
      <c r="BD188" s="178"/>
      <c r="BE188" s="178"/>
      <c r="BF188" s="178"/>
      <c r="BG188" s="178"/>
      <c r="BH188" s="178"/>
      <c r="BI188" s="178"/>
      <c r="BJ188" s="178"/>
      <c r="BK188" s="178"/>
      <c r="BL188" s="178"/>
      <c r="BM188" s="178"/>
      <c r="BN188" s="178"/>
      <c r="BO188" s="178"/>
      <c r="BP188" s="178"/>
      <c r="BQ188" s="178"/>
      <c r="BR188" s="178"/>
      <c r="BS188" s="178"/>
      <c r="BT188" s="178"/>
      <c r="BU188" s="178"/>
      <c r="BV188" s="178"/>
      <c r="BW188" s="178"/>
      <c r="BX188" s="178"/>
      <c r="BY188" s="178"/>
      <c r="BZ188" s="178"/>
      <c r="CA188" s="178"/>
    </row>
    <row r="189" spans="1:79" x14ac:dyDescent="0.25">
      <c r="A189" s="267"/>
      <c r="B189" s="221"/>
      <c r="C189" s="178"/>
      <c r="D189" s="178"/>
      <c r="E189" s="196"/>
      <c r="F189" s="196"/>
      <c r="G189" s="196"/>
      <c r="H189" s="195"/>
      <c r="I189" s="196"/>
      <c r="J189" s="196"/>
      <c r="K189" s="196"/>
      <c r="L189" s="196"/>
      <c r="M189" s="367"/>
      <c r="N189" s="367"/>
      <c r="O189" s="367"/>
      <c r="P189" s="367"/>
      <c r="Q189" s="196"/>
      <c r="R189" s="196"/>
      <c r="S189" s="196"/>
      <c r="T189" s="196"/>
      <c r="U189" s="196"/>
      <c r="V189" s="195"/>
      <c r="W189" s="196"/>
      <c r="X189" s="196"/>
      <c r="Y189" s="196"/>
      <c r="Z189" s="196"/>
      <c r="AA189" s="367"/>
      <c r="AB189" s="196"/>
      <c r="AC189" s="195"/>
      <c r="AD189" s="196"/>
      <c r="AE189" s="196"/>
      <c r="AF189" s="196"/>
      <c r="AG189" s="196"/>
      <c r="AH189" s="196"/>
      <c r="AI189" s="196"/>
      <c r="AJ189" s="178"/>
      <c r="AK189" s="178"/>
      <c r="AL189" s="178"/>
      <c r="AM189" s="178"/>
      <c r="AN189" s="178"/>
      <c r="AO189" s="178"/>
      <c r="AP189" s="178"/>
      <c r="AQ189" s="178"/>
      <c r="AR189" s="178"/>
      <c r="AS189" s="178"/>
      <c r="AT189" s="178"/>
      <c r="AU189" s="178"/>
      <c r="AV189" s="178"/>
      <c r="AW189" s="178"/>
      <c r="AX189" s="178"/>
      <c r="AY189" s="178"/>
      <c r="AZ189" s="178"/>
      <c r="BA189" s="178"/>
      <c r="BB189" s="178"/>
      <c r="BC189" s="178"/>
      <c r="BD189" s="178"/>
      <c r="BE189" s="178"/>
      <c r="BF189" s="178"/>
      <c r="BG189" s="178"/>
      <c r="BH189" s="178"/>
      <c r="BI189" s="178"/>
      <c r="BJ189" s="178"/>
      <c r="BK189" s="178"/>
      <c r="BL189" s="178"/>
      <c r="BM189" s="178"/>
      <c r="BN189" s="178"/>
      <c r="BO189" s="178"/>
      <c r="BP189" s="178"/>
      <c r="BQ189" s="178"/>
      <c r="BR189" s="178"/>
      <c r="BS189" s="178"/>
      <c r="BT189" s="178"/>
      <c r="BU189" s="178"/>
      <c r="BV189" s="178"/>
      <c r="BW189" s="178"/>
      <c r="BX189" s="178"/>
      <c r="BY189" s="178"/>
      <c r="BZ189" s="178"/>
      <c r="CA189" s="178"/>
    </row>
    <row r="190" spans="1:79" x14ac:dyDescent="0.25">
      <c r="A190" s="267"/>
      <c r="B190" s="221"/>
      <c r="C190" s="178"/>
      <c r="D190" s="178"/>
      <c r="E190" s="196"/>
      <c r="F190" s="196"/>
      <c r="G190" s="196"/>
      <c r="H190" s="195"/>
      <c r="I190" s="196"/>
      <c r="J190" s="196"/>
      <c r="K190" s="196"/>
      <c r="L190" s="196"/>
      <c r="M190" s="367"/>
      <c r="N190" s="367"/>
      <c r="O190" s="367"/>
      <c r="P190" s="367"/>
      <c r="Q190" s="196"/>
      <c r="R190" s="196"/>
      <c r="S190" s="196"/>
      <c r="T190" s="196"/>
      <c r="U190" s="196"/>
      <c r="V190" s="195"/>
      <c r="W190" s="196"/>
      <c r="X190" s="196"/>
      <c r="Y190" s="196"/>
      <c r="Z190" s="196"/>
      <c r="AA190" s="367"/>
      <c r="AB190" s="196"/>
      <c r="AC190" s="195"/>
      <c r="AD190" s="196"/>
      <c r="AE190" s="196"/>
      <c r="AF190" s="196"/>
      <c r="AG190" s="196"/>
      <c r="AH190" s="196"/>
      <c r="AI190" s="196"/>
      <c r="AJ190" s="178"/>
      <c r="AK190" s="178"/>
      <c r="AL190" s="178"/>
      <c r="AM190" s="178"/>
      <c r="AN190" s="178"/>
      <c r="AO190" s="178"/>
      <c r="AP190" s="178"/>
      <c r="AQ190" s="178"/>
      <c r="AR190" s="178"/>
      <c r="AS190" s="178"/>
      <c r="AT190" s="178"/>
      <c r="AU190" s="178"/>
      <c r="AV190" s="178"/>
      <c r="AW190" s="178"/>
      <c r="AX190" s="178"/>
      <c r="AY190" s="178"/>
      <c r="AZ190" s="178"/>
      <c r="BA190" s="178"/>
      <c r="BB190" s="178"/>
      <c r="BC190" s="178"/>
      <c r="BD190" s="178"/>
      <c r="BE190" s="178"/>
      <c r="BF190" s="178"/>
      <c r="BG190" s="178"/>
      <c r="BH190" s="178"/>
      <c r="BI190" s="178"/>
      <c r="BJ190" s="178"/>
      <c r="BK190" s="178"/>
      <c r="BL190" s="178"/>
      <c r="BM190" s="178"/>
      <c r="BN190" s="178"/>
      <c r="BO190" s="178"/>
      <c r="BP190" s="178"/>
      <c r="BQ190" s="178"/>
      <c r="BR190" s="178"/>
      <c r="BS190" s="178"/>
      <c r="BT190" s="178"/>
      <c r="BU190" s="178"/>
      <c r="BV190" s="178"/>
      <c r="BW190" s="178"/>
      <c r="BX190" s="178"/>
      <c r="BY190" s="178"/>
      <c r="BZ190" s="178"/>
      <c r="CA190" s="178"/>
    </row>
    <row r="191" spans="1:79" x14ac:dyDescent="0.25">
      <c r="A191" s="267"/>
      <c r="B191" s="221"/>
      <c r="C191" s="178"/>
      <c r="D191" s="178"/>
      <c r="E191" s="196"/>
      <c r="F191" s="196"/>
      <c r="G191" s="196"/>
      <c r="H191" s="195"/>
      <c r="I191" s="196"/>
      <c r="J191" s="196"/>
      <c r="K191" s="196"/>
      <c r="L191" s="196"/>
      <c r="M191" s="367"/>
      <c r="N191" s="367"/>
      <c r="O191" s="367"/>
      <c r="P191" s="367"/>
      <c r="Q191" s="196"/>
      <c r="R191" s="196"/>
      <c r="S191" s="196"/>
      <c r="T191" s="196"/>
      <c r="U191" s="196"/>
      <c r="V191" s="195"/>
      <c r="W191" s="196"/>
      <c r="X191" s="196"/>
      <c r="Y191" s="196"/>
      <c r="Z191" s="196"/>
      <c r="AA191" s="367"/>
      <c r="AB191" s="196"/>
      <c r="AC191" s="195"/>
      <c r="AD191" s="196"/>
      <c r="AE191" s="196"/>
      <c r="AF191" s="196"/>
      <c r="AG191" s="196"/>
      <c r="AH191" s="196"/>
      <c r="AI191" s="196"/>
      <c r="AJ191" s="178"/>
      <c r="AK191" s="178"/>
      <c r="AL191" s="178"/>
      <c r="AM191" s="178"/>
      <c r="AN191" s="178"/>
      <c r="AO191" s="178"/>
      <c r="AP191" s="178"/>
      <c r="AQ191" s="178"/>
      <c r="AR191" s="178"/>
      <c r="AS191" s="178"/>
      <c r="AT191" s="178"/>
      <c r="AU191" s="178"/>
      <c r="AV191" s="178"/>
      <c r="AW191" s="178"/>
      <c r="AX191" s="178"/>
      <c r="AY191" s="178"/>
      <c r="AZ191" s="178"/>
      <c r="BA191" s="178"/>
      <c r="BB191" s="178"/>
      <c r="BC191" s="178"/>
      <c r="BD191" s="178"/>
      <c r="BE191" s="178"/>
      <c r="BF191" s="178"/>
      <c r="BG191" s="178"/>
      <c r="BH191" s="178"/>
      <c r="BI191" s="178"/>
      <c r="BJ191" s="178"/>
      <c r="BK191" s="178"/>
      <c r="BL191" s="178"/>
      <c r="BM191" s="178"/>
      <c r="BN191" s="178"/>
      <c r="BO191" s="178"/>
      <c r="BP191" s="178"/>
      <c r="BQ191" s="178"/>
      <c r="BR191" s="178"/>
      <c r="BS191" s="178"/>
      <c r="BT191" s="178"/>
      <c r="BU191" s="178"/>
      <c r="BV191" s="178"/>
      <c r="BW191" s="178"/>
      <c r="BX191" s="178"/>
      <c r="BY191" s="178"/>
      <c r="BZ191" s="178"/>
      <c r="CA191" s="178"/>
    </row>
    <row r="192" spans="1:79" x14ac:dyDescent="0.25">
      <c r="A192" s="267"/>
      <c r="B192" s="221"/>
      <c r="C192" s="178"/>
      <c r="D192" s="178"/>
      <c r="E192" s="196"/>
      <c r="F192" s="196"/>
      <c r="G192" s="196"/>
      <c r="H192" s="195"/>
      <c r="I192" s="196"/>
      <c r="J192" s="196"/>
      <c r="K192" s="196"/>
      <c r="L192" s="196"/>
      <c r="M192" s="367"/>
      <c r="N192" s="367"/>
      <c r="O192" s="367"/>
      <c r="P192" s="367"/>
      <c r="Q192" s="196"/>
      <c r="R192" s="196"/>
      <c r="S192" s="196"/>
      <c r="T192" s="196"/>
      <c r="U192" s="196"/>
      <c r="V192" s="195"/>
      <c r="W192" s="196"/>
      <c r="X192" s="196"/>
      <c r="Y192" s="196"/>
      <c r="Z192" s="196"/>
      <c r="AA192" s="367"/>
      <c r="AB192" s="196"/>
      <c r="AC192" s="195"/>
      <c r="AD192" s="196"/>
      <c r="AE192" s="196"/>
      <c r="AF192" s="196"/>
      <c r="AG192" s="196"/>
      <c r="AH192" s="196"/>
      <c r="AI192" s="196"/>
      <c r="AJ192" s="178"/>
      <c r="AK192" s="178"/>
      <c r="AL192" s="178"/>
      <c r="AM192" s="178"/>
      <c r="AN192" s="178"/>
      <c r="AO192" s="178"/>
      <c r="AP192" s="178"/>
      <c r="AQ192" s="178"/>
      <c r="AR192" s="178"/>
      <c r="AS192" s="178"/>
      <c r="AT192" s="178"/>
      <c r="AU192" s="178"/>
      <c r="AV192" s="178"/>
      <c r="AW192" s="178"/>
      <c r="AX192" s="178"/>
      <c r="AY192" s="178"/>
      <c r="AZ192" s="178"/>
      <c r="BA192" s="178"/>
      <c r="BB192" s="178"/>
      <c r="BC192" s="178"/>
      <c r="BD192" s="178"/>
      <c r="BE192" s="178"/>
      <c r="BF192" s="178"/>
      <c r="BG192" s="178"/>
      <c r="BH192" s="178"/>
      <c r="BI192" s="178"/>
      <c r="BJ192" s="178"/>
      <c r="BK192" s="178"/>
      <c r="BL192" s="178"/>
      <c r="BM192" s="178"/>
      <c r="BN192" s="178"/>
      <c r="BO192" s="178"/>
      <c r="BP192" s="178"/>
      <c r="BQ192" s="178"/>
      <c r="BR192" s="178"/>
      <c r="BS192" s="178"/>
      <c r="BT192" s="178"/>
      <c r="BU192" s="178"/>
      <c r="BV192" s="178"/>
      <c r="BW192" s="178"/>
      <c r="BX192" s="178"/>
      <c r="BY192" s="178"/>
      <c r="BZ192" s="178"/>
      <c r="CA192" s="178"/>
    </row>
    <row r="193" spans="1:79" x14ac:dyDescent="0.25">
      <c r="A193" s="267"/>
      <c r="B193" s="221"/>
      <c r="C193" s="178"/>
      <c r="D193" s="178"/>
      <c r="E193" s="196"/>
      <c r="F193" s="196"/>
      <c r="G193" s="196"/>
      <c r="H193" s="195"/>
      <c r="I193" s="196"/>
      <c r="J193" s="196"/>
      <c r="K193" s="196"/>
      <c r="L193" s="196"/>
      <c r="M193" s="367"/>
      <c r="N193" s="367"/>
      <c r="O193" s="367"/>
      <c r="P193" s="367"/>
      <c r="Q193" s="196"/>
      <c r="R193" s="196"/>
      <c r="S193" s="196"/>
      <c r="T193" s="196"/>
      <c r="U193" s="196"/>
      <c r="V193" s="195"/>
      <c r="W193" s="196"/>
      <c r="X193" s="196"/>
      <c r="Y193" s="196"/>
      <c r="Z193" s="196"/>
      <c r="AA193" s="367"/>
      <c r="AB193" s="196"/>
      <c r="AC193" s="195"/>
      <c r="AD193" s="196"/>
      <c r="AE193" s="196"/>
      <c r="AF193" s="196"/>
      <c r="AG193" s="196"/>
      <c r="AH193" s="196"/>
      <c r="AI193" s="196"/>
      <c r="AJ193" s="178"/>
      <c r="AK193" s="178"/>
      <c r="AL193" s="178"/>
      <c r="AM193" s="178"/>
      <c r="AN193" s="178"/>
      <c r="AO193" s="178"/>
      <c r="AP193" s="178"/>
      <c r="AQ193" s="178"/>
      <c r="AR193" s="178"/>
      <c r="AS193" s="178"/>
      <c r="AT193" s="178"/>
      <c r="AU193" s="178"/>
      <c r="AV193" s="178"/>
      <c r="AW193" s="178"/>
      <c r="AX193" s="178"/>
      <c r="AY193" s="178"/>
      <c r="AZ193" s="178"/>
      <c r="BA193" s="178"/>
      <c r="BB193" s="178"/>
      <c r="BC193" s="178"/>
      <c r="BD193" s="178"/>
      <c r="BE193" s="178"/>
      <c r="BF193" s="178"/>
      <c r="BG193" s="178"/>
      <c r="BH193" s="178"/>
      <c r="BI193" s="178"/>
      <c r="BJ193" s="178"/>
      <c r="BK193" s="178"/>
      <c r="BL193" s="178"/>
      <c r="BM193" s="178"/>
      <c r="BN193" s="178"/>
      <c r="BO193" s="178"/>
      <c r="BP193" s="178"/>
      <c r="BQ193" s="178"/>
      <c r="BR193" s="178"/>
      <c r="BS193" s="178"/>
      <c r="BT193" s="178"/>
      <c r="BU193" s="178"/>
      <c r="BV193" s="178"/>
      <c r="BW193" s="178"/>
      <c r="BX193" s="178"/>
      <c r="BY193" s="178"/>
      <c r="BZ193" s="178"/>
      <c r="CA193" s="178"/>
    </row>
    <row r="194" spans="1:79" x14ac:dyDescent="0.25">
      <c r="A194" s="267"/>
      <c r="B194" s="221"/>
      <c r="C194" s="178"/>
      <c r="D194" s="178"/>
      <c r="E194" s="196"/>
      <c r="F194" s="196"/>
      <c r="G194" s="196"/>
      <c r="H194" s="195"/>
      <c r="I194" s="196"/>
      <c r="J194" s="196"/>
      <c r="K194" s="196"/>
      <c r="L194" s="196"/>
      <c r="M194" s="367"/>
      <c r="N194" s="367"/>
      <c r="O194" s="367"/>
      <c r="P194" s="367"/>
      <c r="Q194" s="196"/>
      <c r="R194" s="196"/>
      <c r="S194" s="196"/>
      <c r="T194" s="196"/>
      <c r="U194" s="196"/>
      <c r="V194" s="195"/>
      <c r="W194" s="196"/>
      <c r="X194" s="196"/>
      <c r="Y194" s="196"/>
      <c r="Z194" s="196"/>
      <c r="AA194" s="367"/>
      <c r="AB194" s="196"/>
      <c r="AC194" s="195"/>
      <c r="AD194" s="196"/>
      <c r="AE194" s="196"/>
      <c r="AF194" s="196"/>
      <c r="AG194" s="196"/>
      <c r="AH194" s="196"/>
      <c r="AI194" s="196"/>
      <c r="AJ194" s="178"/>
      <c r="AK194" s="178"/>
      <c r="AL194" s="178"/>
      <c r="AM194" s="178"/>
      <c r="AN194" s="178"/>
      <c r="AO194" s="178"/>
      <c r="AP194" s="178"/>
      <c r="AQ194" s="178"/>
      <c r="AR194" s="178"/>
      <c r="AS194" s="178"/>
      <c r="AT194" s="178"/>
      <c r="AU194" s="178"/>
      <c r="AV194" s="178"/>
      <c r="AW194" s="178"/>
      <c r="AX194" s="178"/>
      <c r="AY194" s="178"/>
      <c r="AZ194" s="178"/>
      <c r="BA194" s="178"/>
      <c r="BB194" s="178"/>
      <c r="BC194" s="178"/>
      <c r="BD194" s="178"/>
      <c r="BE194" s="178"/>
      <c r="BF194" s="178"/>
      <c r="BG194" s="178"/>
      <c r="BH194" s="178"/>
      <c r="BI194" s="178"/>
      <c r="BJ194" s="178"/>
      <c r="BK194" s="178"/>
      <c r="BL194" s="178"/>
      <c r="BM194" s="178"/>
      <c r="BN194" s="178"/>
      <c r="BO194" s="178"/>
      <c r="BP194" s="178"/>
      <c r="BQ194" s="178"/>
      <c r="BR194" s="178"/>
      <c r="BS194" s="178"/>
      <c r="BT194" s="178"/>
      <c r="BU194" s="178"/>
      <c r="BV194" s="178"/>
      <c r="BW194" s="178"/>
      <c r="BX194" s="178"/>
      <c r="BY194" s="178"/>
      <c r="BZ194" s="178"/>
      <c r="CA194" s="178"/>
    </row>
    <row r="195" spans="1:79" x14ac:dyDescent="0.25">
      <c r="A195" s="267"/>
      <c r="B195" s="221"/>
      <c r="C195" s="178"/>
      <c r="D195" s="178"/>
      <c r="E195" s="196"/>
      <c r="F195" s="196"/>
      <c r="G195" s="196"/>
      <c r="H195" s="195"/>
      <c r="I195" s="196"/>
      <c r="J195" s="196"/>
      <c r="K195" s="196"/>
      <c r="L195" s="196"/>
      <c r="M195" s="367"/>
      <c r="N195" s="367"/>
      <c r="O195" s="367"/>
      <c r="P195" s="367"/>
      <c r="Q195" s="196"/>
      <c r="R195" s="196"/>
      <c r="S195" s="196"/>
      <c r="T195" s="196"/>
      <c r="U195" s="196"/>
      <c r="V195" s="195"/>
      <c r="W195" s="196"/>
      <c r="X195" s="196"/>
      <c r="Y195" s="196"/>
      <c r="Z195" s="196"/>
      <c r="AA195" s="367"/>
      <c r="AB195" s="196"/>
      <c r="AC195" s="195"/>
      <c r="AD195" s="196"/>
      <c r="AE195" s="196"/>
      <c r="AF195" s="196"/>
      <c r="AG195" s="196"/>
      <c r="AH195" s="196"/>
      <c r="AI195" s="196"/>
      <c r="AJ195" s="178"/>
      <c r="AK195" s="178"/>
      <c r="AL195" s="178"/>
      <c r="AM195" s="178"/>
      <c r="AN195" s="178"/>
      <c r="AO195" s="178"/>
      <c r="AP195" s="178"/>
      <c r="AQ195" s="178"/>
      <c r="AR195" s="178"/>
      <c r="AS195" s="178"/>
      <c r="AT195" s="178"/>
      <c r="AU195" s="178"/>
      <c r="AV195" s="178"/>
      <c r="AW195" s="178"/>
      <c r="AX195" s="178"/>
      <c r="AY195" s="178"/>
      <c r="AZ195" s="178"/>
      <c r="BA195" s="178"/>
      <c r="BB195" s="178"/>
      <c r="BC195" s="178"/>
      <c r="BD195" s="178"/>
      <c r="BE195" s="178"/>
      <c r="BF195" s="178"/>
      <c r="BG195" s="178"/>
      <c r="BH195" s="178"/>
      <c r="BI195" s="178"/>
      <c r="BJ195" s="178"/>
      <c r="BK195" s="178"/>
      <c r="BL195" s="178"/>
      <c r="BM195" s="178"/>
      <c r="BN195" s="178"/>
      <c r="BO195" s="178"/>
      <c r="BP195" s="178"/>
      <c r="BQ195" s="178"/>
      <c r="BR195" s="178"/>
      <c r="BS195" s="178"/>
      <c r="BT195" s="178"/>
      <c r="BU195" s="178"/>
      <c r="BV195" s="178"/>
      <c r="BW195" s="178"/>
      <c r="BX195" s="178"/>
      <c r="BY195" s="178"/>
      <c r="BZ195" s="178"/>
      <c r="CA195" s="178"/>
    </row>
    <row r="196" spans="1:79" x14ac:dyDescent="0.25">
      <c r="A196" s="267"/>
      <c r="B196" s="221"/>
      <c r="C196" s="178"/>
      <c r="D196" s="178"/>
      <c r="E196" s="196"/>
      <c r="F196" s="196"/>
      <c r="G196" s="196"/>
      <c r="H196" s="195"/>
      <c r="I196" s="196"/>
      <c r="J196" s="196"/>
      <c r="K196" s="196"/>
      <c r="L196" s="196"/>
      <c r="M196" s="367"/>
      <c r="N196" s="367"/>
      <c r="O196" s="367"/>
      <c r="P196" s="367"/>
      <c r="Q196" s="196"/>
      <c r="R196" s="196"/>
      <c r="S196" s="196"/>
      <c r="T196" s="196"/>
      <c r="U196" s="196"/>
      <c r="V196" s="195"/>
      <c r="W196" s="196"/>
      <c r="X196" s="196"/>
      <c r="Y196" s="196"/>
      <c r="Z196" s="196"/>
      <c r="AA196" s="367"/>
      <c r="AB196" s="196"/>
      <c r="AC196" s="195"/>
      <c r="AD196" s="196"/>
      <c r="AE196" s="196"/>
      <c r="AF196" s="196"/>
      <c r="AG196" s="196"/>
      <c r="AH196" s="196"/>
      <c r="AI196" s="196"/>
      <c r="AJ196" s="178"/>
      <c r="AK196" s="178"/>
      <c r="AL196" s="178"/>
      <c r="AM196" s="178"/>
      <c r="AN196" s="178"/>
      <c r="AO196" s="178"/>
      <c r="AP196" s="178"/>
      <c r="AQ196" s="178"/>
      <c r="AR196" s="178"/>
      <c r="AS196" s="178"/>
      <c r="AT196" s="178"/>
      <c r="AU196" s="178"/>
      <c r="AV196" s="178"/>
      <c r="AW196" s="178"/>
      <c r="AX196" s="178"/>
      <c r="AY196" s="178"/>
      <c r="AZ196" s="178"/>
      <c r="BA196" s="178"/>
      <c r="BB196" s="178"/>
      <c r="BC196" s="178"/>
      <c r="BD196" s="178"/>
      <c r="BE196" s="178"/>
      <c r="BF196" s="178"/>
      <c r="BG196" s="178"/>
      <c r="BH196" s="178"/>
      <c r="BI196" s="178"/>
      <c r="BJ196" s="178"/>
      <c r="BK196" s="178"/>
      <c r="BL196" s="178"/>
      <c r="BM196" s="178"/>
      <c r="BN196" s="178"/>
      <c r="BO196" s="178"/>
      <c r="BP196" s="178"/>
      <c r="BQ196" s="178"/>
      <c r="BR196" s="178"/>
      <c r="BS196" s="178"/>
      <c r="BT196" s="178"/>
      <c r="BU196" s="178"/>
      <c r="BV196" s="178"/>
      <c r="BW196" s="178"/>
      <c r="BX196" s="178"/>
      <c r="BY196" s="178"/>
      <c r="BZ196" s="178"/>
      <c r="CA196" s="178"/>
    </row>
    <row r="197" spans="1:79" x14ac:dyDescent="0.25">
      <c r="A197" s="267"/>
      <c r="B197" s="221"/>
      <c r="C197" s="178"/>
      <c r="D197" s="178"/>
      <c r="E197" s="196"/>
      <c r="F197" s="196"/>
      <c r="G197" s="196"/>
      <c r="H197" s="195"/>
      <c r="I197" s="196"/>
      <c r="J197" s="196"/>
      <c r="K197" s="196"/>
      <c r="L197" s="196"/>
      <c r="M197" s="367"/>
      <c r="N197" s="367"/>
      <c r="O197" s="367"/>
      <c r="P197" s="367"/>
      <c r="Q197" s="196"/>
      <c r="R197" s="196"/>
      <c r="S197" s="196"/>
      <c r="T197" s="196"/>
      <c r="U197" s="196"/>
      <c r="V197" s="195"/>
      <c r="W197" s="196"/>
      <c r="X197" s="196"/>
      <c r="Y197" s="196"/>
      <c r="Z197" s="196"/>
      <c r="AA197" s="367"/>
      <c r="AB197" s="196"/>
      <c r="AC197" s="195"/>
      <c r="AD197" s="196"/>
      <c r="AE197" s="196"/>
      <c r="AF197" s="196"/>
      <c r="AG197" s="196"/>
      <c r="AH197" s="196"/>
      <c r="AI197" s="196"/>
      <c r="AJ197" s="178"/>
      <c r="AK197" s="178"/>
      <c r="AL197" s="178"/>
      <c r="AM197" s="178"/>
      <c r="AN197" s="178"/>
      <c r="AO197" s="178"/>
      <c r="AP197" s="178"/>
      <c r="AQ197" s="178"/>
      <c r="AR197" s="178"/>
      <c r="AS197" s="178"/>
      <c r="AT197" s="178"/>
      <c r="AU197" s="178"/>
      <c r="AV197" s="178"/>
      <c r="AW197" s="178"/>
      <c r="AX197" s="178"/>
      <c r="AY197" s="178"/>
      <c r="AZ197" s="178"/>
      <c r="BA197" s="178"/>
      <c r="BB197" s="178"/>
      <c r="BC197" s="178"/>
      <c r="BD197" s="178"/>
      <c r="BE197" s="178"/>
      <c r="BF197" s="178"/>
      <c r="BG197" s="178"/>
      <c r="BH197" s="178"/>
      <c r="BI197" s="178"/>
      <c r="BJ197" s="178"/>
      <c r="BK197" s="178"/>
      <c r="BL197" s="178"/>
      <c r="BM197" s="178"/>
      <c r="BN197" s="178"/>
      <c r="BO197" s="178"/>
      <c r="BP197" s="178"/>
      <c r="BQ197" s="178"/>
      <c r="BR197" s="178"/>
      <c r="BS197" s="178"/>
      <c r="BT197" s="178"/>
      <c r="BU197" s="178"/>
      <c r="BV197" s="178"/>
      <c r="BW197" s="178"/>
      <c r="BX197" s="178"/>
      <c r="BY197" s="178"/>
      <c r="BZ197" s="178"/>
      <c r="CA197" s="178"/>
    </row>
    <row r="198" spans="1:79" x14ac:dyDescent="0.25">
      <c r="A198" s="267"/>
      <c r="B198" s="221"/>
      <c r="C198" s="178"/>
      <c r="D198" s="178"/>
      <c r="E198" s="196"/>
      <c r="F198" s="196"/>
      <c r="G198" s="196"/>
      <c r="H198" s="195"/>
      <c r="I198" s="196"/>
      <c r="J198" s="196"/>
      <c r="K198" s="196"/>
      <c r="L198" s="196"/>
      <c r="M198" s="367"/>
      <c r="N198" s="367"/>
      <c r="O198" s="367"/>
      <c r="P198" s="367"/>
      <c r="Q198" s="196"/>
      <c r="R198" s="196"/>
      <c r="S198" s="196"/>
      <c r="T198" s="196"/>
      <c r="U198" s="196"/>
      <c r="V198" s="195"/>
      <c r="W198" s="196"/>
      <c r="X198" s="196"/>
      <c r="Y198" s="196"/>
      <c r="Z198" s="196"/>
      <c r="AA198" s="367"/>
      <c r="AB198" s="196"/>
      <c r="AC198" s="195"/>
      <c r="AD198" s="196"/>
      <c r="AE198" s="196"/>
      <c r="AF198" s="196"/>
      <c r="AG198" s="196"/>
      <c r="AH198" s="196"/>
      <c r="AI198" s="196"/>
      <c r="AJ198" s="178"/>
      <c r="AK198" s="178"/>
      <c r="AL198" s="178"/>
      <c r="AM198" s="178"/>
      <c r="AN198" s="178"/>
      <c r="AO198" s="178"/>
      <c r="AP198" s="178"/>
      <c r="AQ198" s="178"/>
      <c r="AR198" s="178"/>
      <c r="AS198" s="178"/>
      <c r="AT198" s="178"/>
      <c r="AU198" s="178"/>
      <c r="AV198" s="178"/>
      <c r="AW198" s="178"/>
      <c r="AX198" s="178"/>
      <c r="AY198" s="178"/>
      <c r="AZ198" s="178"/>
      <c r="BA198" s="178"/>
      <c r="BB198" s="178"/>
      <c r="BC198" s="178"/>
      <c r="BD198" s="178"/>
      <c r="BE198" s="178"/>
      <c r="BF198" s="178"/>
      <c r="BG198" s="178"/>
      <c r="BH198" s="178"/>
      <c r="BI198" s="178"/>
      <c r="BJ198" s="178"/>
      <c r="BK198" s="178"/>
      <c r="BL198" s="178"/>
      <c r="BM198" s="178"/>
      <c r="BN198" s="178"/>
      <c r="BO198" s="178"/>
      <c r="BP198" s="178"/>
      <c r="BQ198" s="178"/>
      <c r="BR198" s="178"/>
      <c r="BS198" s="178"/>
      <c r="BT198" s="178"/>
      <c r="BU198" s="178"/>
      <c r="BV198" s="178"/>
      <c r="BW198" s="178"/>
      <c r="BX198" s="178"/>
      <c r="BY198" s="178"/>
      <c r="BZ198" s="178"/>
      <c r="CA198" s="178"/>
    </row>
    <row r="199" spans="1:79" x14ac:dyDescent="0.25">
      <c r="A199" s="267"/>
      <c r="B199" s="221"/>
      <c r="C199" s="178"/>
      <c r="D199" s="178"/>
      <c r="E199" s="196"/>
      <c r="F199" s="196"/>
      <c r="G199" s="196"/>
      <c r="H199" s="195"/>
      <c r="I199" s="196"/>
      <c r="J199" s="196"/>
      <c r="K199" s="196"/>
      <c r="L199" s="196"/>
      <c r="M199" s="367"/>
      <c r="N199" s="367"/>
      <c r="O199" s="367"/>
      <c r="P199" s="367"/>
      <c r="Q199" s="196"/>
      <c r="R199" s="196"/>
      <c r="S199" s="196"/>
      <c r="T199" s="196"/>
      <c r="U199" s="196"/>
      <c r="V199" s="195"/>
      <c r="W199" s="196"/>
      <c r="X199" s="196"/>
      <c r="Y199" s="196"/>
      <c r="Z199" s="196"/>
      <c r="AA199" s="367"/>
      <c r="AB199" s="196"/>
      <c r="AC199" s="195"/>
      <c r="AD199" s="196"/>
      <c r="AE199" s="196"/>
      <c r="AF199" s="196"/>
      <c r="AG199" s="196"/>
      <c r="AH199" s="196"/>
      <c r="AI199" s="196"/>
      <c r="AJ199" s="178"/>
      <c r="AK199" s="178"/>
      <c r="AL199" s="178"/>
      <c r="AM199" s="178"/>
      <c r="AN199" s="178"/>
      <c r="AO199" s="178"/>
      <c r="AP199" s="178"/>
      <c r="AQ199" s="178"/>
      <c r="AR199" s="178"/>
      <c r="AS199" s="178"/>
      <c r="AT199" s="178"/>
      <c r="AU199" s="178"/>
      <c r="AV199" s="178"/>
      <c r="AW199" s="178"/>
      <c r="AX199" s="178"/>
      <c r="AY199" s="178"/>
      <c r="AZ199" s="178"/>
      <c r="BA199" s="178"/>
      <c r="BB199" s="178"/>
      <c r="BC199" s="178"/>
      <c r="BD199" s="178"/>
      <c r="BE199" s="178"/>
      <c r="BF199" s="178"/>
      <c r="BG199" s="178"/>
      <c r="BH199" s="178"/>
      <c r="BI199" s="178"/>
      <c r="BJ199" s="178"/>
      <c r="BK199" s="178"/>
      <c r="BL199" s="178"/>
      <c r="BM199" s="178"/>
      <c r="BN199" s="178"/>
      <c r="BO199" s="178"/>
      <c r="BP199" s="178"/>
      <c r="BQ199" s="178"/>
      <c r="BR199" s="178"/>
      <c r="BS199" s="178"/>
      <c r="BT199" s="178"/>
      <c r="BU199" s="178"/>
      <c r="BV199" s="178"/>
      <c r="BW199" s="178"/>
      <c r="BX199" s="178"/>
      <c r="BY199" s="178"/>
      <c r="BZ199" s="178"/>
      <c r="CA199" s="178"/>
    </row>
    <row r="200" spans="1:79" x14ac:dyDescent="0.25">
      <c r="A200" s="267"/>
      <c r="B200" s="221"/>
      <c r="C200" s="178"/>
      <c r="D200" s="178"/>
      <c r="E200" s="196"/>
      <c r="F200" s="196"/>
      <c r="G200" s="196"/>
      <c r="H200" s="195"/>
      <c r="I200" s="196"/>
      <c r="J200" s="196"/>
      <c r="K200" s="196"/>
      <c r="L200" s="196"/>
      <c r="M200" s="367"/>
      <c r="N200" s="367"/>
      <c r="O200" s="367"/>
      <c r="P200" s="367"/>
      <c r="Q200" s="196"/>
      <c r="R200" s="196"/>
      <c r="S200" s="196"/>
      <c r="T200" s="196"/>
      <c r="U200" s="196"/>
      <c r="V200" s="195"/>
      <c r="W200" s="196"/>
      <c r="X200" s="196"/>
      <c r="Y200" s="196"/>
      <c r="Z200" s="196"/>
      <c r="AA200" s="367"/>
      <c r="AB200" s="196"/>
      <c r="AC200" s="195"/>
      <c r="AD200" s="196"/>
      <c r="AE200" s="196"/>
      <c r="AF200" s="196"/>
      <c r="AG200" s="196"/>
      <c r="AH200" s="196"/>
      <c r="AI200" s="196"/>
      <c r="AJ200" s="178"/>
      <c r="AK200" s="178"/>
      <c r="AL200" s="178"/>
      <c r="AM200" s="178"/>
      <c r="AN200" s="178"/>
      <c r="AO200" s="178"/>
      <c r="AP200" s="178"/>
      <c r="AQ200" s="178"/>
      <c r="AR200" s="178"/>
      <c r="AS200" s="178"/>
      <c r="AT200" s="178"/>
      <c r="AU200" s="178"/>
      <c r="AV200" s="178"/>
      <c r="AW200" s="178"/>
      <c r="AX200" s="178"/>
      <c r="AY200" s="178"/>
      <c r="AZ200" s="178"/>
      <c r="BA200" s="178"/>
      <c r="BB200" s="178"/>
      <c r="BC200" s="178"/>
      <c r="BD200" s="178"/>
      <c r="BE200" s="178"/>
      <c r="BF200" s="178"/>
      <c r="BG200" s="178"/>
      <c r="BH200" s="178"/>
      <c r="BI200" s="178"/>
      <c r="BJ200" s="178"/>
      <c r="BK200" s="178"/>
      <c r="BL200" s="178"/>
      <c r="BM200" s="178"/>
      <c r="BN200" s="178"/>
      <c r="BO200" s="178"/>
      <c r="BP200" s="178"/>
      <c r="BQ200" s="178"/>
      <c r="BR200" s="178"/>
      <c r="BS200" s="178"/>
      <c r="BT200" s="178"/>
      <c r="BU200" s="178"/>
      <c r="BV200" s="178"/>
      <c r="BW200" s="178"/>
      <c r="BX200" s="178"/>
      <c r="BY200" s="178"/>
      <c r="BZ200" s="178"/>
      <c r="CA200" s="178"/>
    </row>
    <row r="201" spans="1:79" x14ac:dyDescent="0.25">
      <c r="A201" s="267"/>
      <c r="B201" s="221"/>
      <c r="C201" s="178"/>
      <c r="D201" s="178"/>
      <c r="E201" s="196"/>
      <c r="F201" s="196"/>
      <c r="G201" s="196"/>
      <c r="H201" s="195"/>
      <c r="I201" s="196"/>
      <c r="J201" s="196"/>
      <c r="K201" s="196"/>
      <c r="L201" s="196"/>
      <c r="M201" s="367"/>
      <c r="N201" s="367"/>
      <c r="O201" s="367"/>
      <c r="P201" s="367"/>
      <c r="Q201" s="196"/>
      <c r="R201" s="196"/>
      <c r="S201" s="196"/>
      <c r="T201" s="196"/>
      <c r="U201" s="196"/>
      <c r="V201" s="195"/>
      <c r="W201" s="196"/>
      <c r="X201" s="196"/>
      <c r="Y201" s="196"/>
      <c r="Z201" s="196"/>
      <c r="AA201" s="367"/>
      <c r="AB201" s="196"/>
      <c r="AC201" s="195"/>
      <c r="AD201" s="196"/>
      <c r="AE201" s="196"/>
      <c r="AF201" s="196"/>
      <c r="AG201" s="196"/>
      <c r="AH201" s="196"/>
      <c r="AI201" s="196"/>
      <c r="AJ201" s="178"/>
      <c r="AK201" s="178"/>
      <c r="AL201" s="178"/>
      <c r="AM201" s="178"/>
      <c r="AN201" s="178"/>
      <c r="AO201" s="178"/>
      <c r="AP201" s="178"/>
      <c r="AQ201" s="178"/>
      <c r="AR201" s="178"/>
      <c r="AS201" s="178"/>
      <c r="AT201" s="178"/>
      <c r="AU201" s="178"/>
      <c r="AV201" s="178"/>
      <c r="AW201" s="178"/>
      <c r="AX201" s="178"/>
      <c r="AY201" s="178"/>
      <c r="AZ201" s="178"/>
      <c r="BA201" s="178"/>
      <c r="BB201" s="178"/>
      <c r="BC201" s="178"/>
      <c r="BD201" s="178"/>
      <c r="BE201" s="178"/>
      <c r="BF201" s="178"/>
      <c r="BG201" s="178"/>
      <c r="BH201" s="178"/>
      <c r="BI201" s="178"/>
      <c r="BJ201" s="178"/>
      <c r="BK201" s="178"/>
      <c r="BL201" s="178"/>
      <c r="BM201" s="178"/>
      <c r="BN201" s="178"/>
      <c r="BO201" s="178"/>
      <c r="BP201" s="178"/>
      <c r="BQ201" s="178"/>
      <c r="BR201" s="178"/>
      <c r="BS201" s="178"/>
      <c r="BT201" s="178"/>
      <c r="BU201" s="178"/>
      <c r="BV201" s="178"/>
      <c r="BW201" s="178"/>
      <c r="BX201" s="178"/>
      <c r="BY201" s="178"/>
      <c r="BZ201" s="178"/>
      <c r="CA201" s="178"/>
    </row>
    <row r="202" spans="1:79" x14ac:dyDescent="0.25">
      <c r="A202" s="267"/>
      <c r="B202" s="221"/>
      <c r="C202" s="178"/>
      <c r="D202" s="178"/>
      <c r="E202" s="196"/>
      <c r="F202" s="196"/>
      <c r="G202" s="196"/>
      <c r="H202" s="195"/>
      <c r="I202" s="196"/>
      <c r="J202" s="196"/>
      <c r="K202" s="196"/>
      <c r="L202" s="196"/>
      <c r="M202" s="367"/>
      <c r="N202" s="367"/>
      <c r="O202" s="367"/>
      <c r="P202" s="367"/>
      <c r="Q202" s="196"/>
      <c r="R202" s="196"/>
      <c r="S202" s="196"/>
      <c r="T202" s="196"/>
      <c r="U202" s="196"/>
      <c r="V202" s="195"/>
      <c r="W202" s="196"/>
      <c r="X202" s="196"/>
      <c r="Y202" s="196"/>
      <c r="Z202" s="196"/>
      <c r="AA202" s="367"/>
      <c r="AB202" s="196"/>
      <c r="AC202" s="195"/>
      <c r="AD202" s="196"/>
      <c r="AE202" s="196"/>
      <c r="AF202" s="196"/>
      <c r="AG202" s="196"/>
      <c r="AH202" s="196"/>
      <c r="AI202" s="196"/>
      <c r="AJ202" s="178"/>
      <c r="AK202" s="178"/>
      <c r="AL202" s="178"/>
      <c r="AM202" s="178"/>
      <c r="AN202" s="178"/>
      <c r="AO202" s="178"/>
      <c r="AP202" s="178"/>
      <c r="AQ202" s="178"/>
      <c r="AR202" s="178"/>
      <c r="AS202" s="178"/>
      <c r="AT202" s="178"/>
      <c r="AU202" s="178"/>
      <c r="AV202" s="178"/>
      <c r="AW202" s="178"/>
      <c r="AX202" s="178"/>
      <c r="AY202" s="178"/>
      <c r="AZ202" s="178"/>
      <c r="BA202" s="178"/>
      <c r="BB202" s="178"/>
      <c r="BC202" s="178"/>
      <c r="BD202" s="178"/>
      <c r="BE202" s="178"/>
      <c r="BF202" s="178"/>
      <c r="BG202" s="178"/>
      <c r="BH202" s="178"/>
      <c r="BI202" s="178"/>
      <c r="BJ202" s="178"/>
      <c r="BK202" s="178"/>
      <c r="BL202" s="178"/>
      <c r="BM202" s="178"/>
      <c r="BN202" s="178"/>
      <c r="BO202" s="178"/>
      <c r="BP202" s="178"/>
      <c r="BQ202" s="178"/>
      <c r="BR202" s="178"/>
      <c r="BS202" s="178"/>
      <c r="BT202" s="178"/>
      <c r="BU202" s="178"/>
      <c r="BV202" s="178"/>
      <c r="BW202" s="178"/>
      <c r="BX202" s="178"/>
      <c r="BY202" s="178"/>
      <c r="BZ202" s="178"/>
      <c r="CA202" s="178"/>
    </row>
    <row r="203" spans="1:79" x14ac:dyDescent="0.25">
      <c r="A203" s="267"/>
      <c r="B203" s="221"/>
      <c r="C203" s="178"/>
      <c r="D203" s="178"/>
      <c r="E203" s="196"/>
      <c r="F203" s="196"/>
      <c r="G203" s="196"/>
      <c r="H203" s="195"/>
      <c r="I203" s="196"/>
      <c r="J203" s="196"/>
      <c r="K203" s="196"/>
      <c r="L203" s="196"/>
      <c r="M203" s="367"/>
      <c r="N203" s="367"/>
      <c r="O203" s="367"/>
      <c r="P203" s="367"/>
      <c r="Q203" s="196"/>
      <c r="R203" s="196"/>
      <c r="S203" s="196"/>
      <c r="T203" s="196"/>
      <c r="U203" s="196"/>
      <c r="V203" s="195"/>
      <c r="W203" s="196"/>
      <c r="X203" s="196"/>
      <c r="Y203" s="196"/>
      <c r="Z203" s="196"/>
      <c r="AA203" s="367"/>
      <c r="AB203" s="196"/>
      <c r="AC203" s="195"/>
      <c r="AD203" s="196"/>
      <c r="AE203" s="196"/>
      <c r="AF203" s="196"/>
      <c r="AG203" s="196"/>
      <c r="AH203" s="196"/>
      <c r="AI203" s="196"/>
      <c r="AJ203" s="178"/>
      <c r="AK203" s="178"/>
      <c r="AL203" s="178"/>
      <c r="AM203" s="178"/>
      <c r="AN203" s="178"/>
      <c r="AO203" s="178"/>
      <c r="AP203" s="178"/>
      <c r="AQ203" s="178"/>
      <c r="AR203" s="178"/>
      <c r="AS203" s="178"/>
      <c r="AT203" s="178"/>
      <c r="AU203" s="178"/>
      <c r="AV203" s="178"/>
      <c r="AW203" s="178"/>
      <c r="AX203" s="178"/>
      <c r="AY203" s="178"/>
      <c r="AZ203" s="178"/>
      <c r="BA203" s="178"/>
      <c r="BB203" s="178"/>
      <c r="BC203" s="178"/>
      <c r="BD203" s="178"/>
      <c r="BE203" s="178"/>
      <c r="BF203" s="178"/>
      <c r="BG203" s="178"/>
      <c r="BH203" s="178"/>
      <c r="BI203" s="178"/>
      <c r="BJ203" s="178"/>
      <c r="BK203" s="178"/>
      <c r="BL203" s="178"/>
      <c r="BM203" s="178"/>
      <c r="BN203" s="178"/>
      <c r="BO203" s="178"/>
      <c r="BP203" s="178"/>
      <c r="BQ203" s="178"/>
      <c r="BR203" s="178"/>
      <c r="BS203" s="178"/>
      <c r="BT203" s="178"/>
      <c r="BU203" s="178"/>
      <c r="BV203" s="178"/>
      <c r="BW203" s="178"/>
      <c r="BX203" s="178"/>
      <c r="BY203" s="178"/>
      <c r="BZ203" s="178"/>
      <c r="CA203" s="178"/>
    </row>
    <row r="204" spans="1:79" x14ac:dyDescent="0.25">
      <c r="A204" s="267"/>
      <c r="B204" s="221"/>
      <c r="C204" s="178"/>
      <c r="D204" s="178"/>
      <c r="E204" s="196"/>
      <c r="F204" s="196"/>
      <c r="G204" s="196"/>
      <c r="H204" s="195"/>
      <c r="I204" s="196"/>
      <c r="J204" s="196"/>
      <c r="K204" s="196"/>
      <c r="L204" s="196"/>
      <c r="M204" s="367"/>
      <c r="N204" s="367"/>
      <c r="O204" s="367"/>
      <c r="P204" s="367"/>
      <c r="Q204" s="196"/>
      <c r="R204" s="196"/>
      <c r="S204" s="196"/>
      <c r="T204" s="196"/>
      <c r="U204" s="196"/>
      <c r="V204" s="195"/>
      <c r="W204" s="196"/>
      <c r="X204" s="196"/>
      <c r="Y204" s="196"/>
      <c r="Z204" s="196"/>
      <c r="AA204" s="367"/>
      <c r="AB204" s="196"/>
      <c r="AC204" s="195"/>
      <c r="AD204" s="196"/>
      <c r="AE204" s="196"/>
      <c r="AF204" s="196"/>
      <c r="AG204" s="196"/>
      <c r="AH204" s="196"/>
      <c r="AI204" s="196"/>
      <c r="AJ204" s="178"/>
      <c r="AK204" s="178"/>
      <c r="AL204" s="178"/>
      <c r="AM204" s="178"/>
      <c r="AN204" s="178"/>
      <c r="AO204" s="178"/>
      <c r="AP204" s="178"/>
      <c r="AQ204" s="178"/>
      <c r="AR204" s="178"/>
      <c r="AS204" s="178"/>
      <c r="AT204" s="178"/>
      <c r="AU204" s="178"/>
      <c r="AV204" s="178"/>
      <c r="AW204" s="178"/>
      <c r="AX204" s="178"/>
      <c r="AY204" s="178"/>
      <c r="AZ204" s="178"/>
      <c r="BA204" s="178"/>
      <c r="BB204" s="178"/>
      <c r="BC204" s="178"/>
      <c r="BD204" s="178"/>
      <c r="BE204" s="178"/>
      <c r="BF204" s="178"/>
      <c r="BG204" s="178"/>
      <c r="BH204" s="178"/>
      <c r="BI204" s="178"/>
      <c r="BJ204" s="178"/>
      <c r="BK204" s="178"/>
      <c r="BL204" s="178"/>
      <c r="BM204" s="178"/>
      <c r="BN204" s="178"/>
      <c r="BO204" s="178"/>
      <c r="BP204" s="178"/>
      <c r="BQ204" s="178"/>
      <c r="BR204" s="178"/>
      <c r="BS204" s="178"/>
      <c r="BT204" s="178"/>
      <c r="BU204" s="178"/>
      <c r="BV204" s="178"/>
      <c r="BW204" s="178"/>
      <c r="BX204" s="178"/>
      <c r="BY204" s="178"/>
      <c r="BZ204" s="178"/>
      <c r="CA204" s="178"/>
    </row>
    <row r="205" spans="1:79" x14ac:dyDescent="0.25">
      <c r="A205" s="267"/>
      <c r="B205" s="221"/>
      <c r="C205" s="178"/>
      <c r="D205" s="178"/>
      <c r="E205" s="196"/>
      <c r="F205" s="196"/>
      <c r="G205" s="196"/>
      <c r="H205" s="195"/>
      <c r="I205" s="196"/>
      <c r="J205" s="196"/>
      <c r="K205" s="196"/>
      <c r="L205" s="196"/>
      <c r="M205" s="367"/>
      <c r="N205" s="367"/>
      <c r="O205" s="367"/>
      <c r="P205" s="367"/>
      <c r="Q205" s="196"/>
      <c r="R205" s="196"/>
      <c r="S205" s="196"/>
      <c r="T205" s="196"/>
      <c r="U205" s="196"/>
      <c r="V205" s="195"/>
      <c r="W205" s="196"/>
      <c r="X205" s="196"/>
      <c r="Y205" s="196"/>
      <c r="Z205" s="196"/>
      <c r="AA205" s="367"/>
      <c r="AB205" s="196"/>
      <c r="AC205" s="195"/>
      <c r="AD205" s="196"/>
      <c r="AE205" s="196"/>
      <c r="AF205" s="196"/>
      <c r="AG205" s="196"/>
      <c r="AH205" s="196"/>
      <c r="AI205" s="196"/>
      <c r="AJ205" s="178"/>
      <c r="AK205" s="178"/>
      <c r="AL205" s="178"/>
      <c r="AM205" s="178"/>
      <c r="AN205" s="178"/>
      <c r="AO205" s="178"/>
      <c r="AP205" s="178"/>
      <c r="AQ205" s="178"/>
      <c r="AR205" s="178"/>
      <c r="AS205" s="178"/>
      <c r="AT205" s="178"/>
      <c r="AU205" s="178"/>
      <c r="AV205" s="178"/>
      <c r="AW205" s="178"/>
      <c r="AX205" s="178"/>
      <c r="AY205" s="178"/>
      <c r="AZ205" s="178"/>
      <c r="BA205" s="178"/>
      <c r="BB205" s="178"/>
      <c r="BC205" s="178"/>
      <c r="BD205" s="178"/>
      <c r="BE205" s="178"/>
      <c r="BF205" s="178"/>
      <c r="BG205" s="178"/>
      <c r="BH205" s="178"/>
      <c r="BI205" s="178"/>
      <c r="BJ205" s="178"/>
      <c r="BK205" s="178"/>
      <c r="BL205" s="178"/>
      <c r="BM205" s="178"/>
      <c r="BN205" s="178"/>
      <c r="BO205" s="178"/>
      <c r="BP205" s="178"/>
      <c r="BQ205" s="178"/>
      <c r="BR205" s="178"/>
      <c r="BS205" s="178"/>
      <c r="BT205" s="178"/>
      <c r="BU205" s="178"/>
      <c r="BV205" s="178"/>
      <c r="BW205" s="178"/>
      <c r="BX205" s="178"/>
      <c r="BY205" s="178"/>
      <c r="BZ205" s="178"/>
      <c r="CA205" s="178"/>
    </row>
    <row r="206" spans="1:79" x14ac:dyDescent="0.25">
      <c r="A206" s="267"/>
      <c r="B206" s="221"/>
      <c r="C206" s="178"/>
      <c r="D206" s="178"/>
      <c r="E206" s="196"/>
      <c r="F206" s="196"/>
      <c r="G206" s="196"/>
      <c r="H206" s="195"/>
      <c r="I206" s="196"/>
      <c r="J206" s="196"/>
      <c r="K206" s="196"/>
      <c r="L206" s="196"/>
      <c r="M206" s="367"/>
      <c r="N206" s="367"/>
      <c r="O206" s="367"/>
      <c r="P206" s="367"/>
      <c r="Q206" s="196"/>
      <c r="R206" s="196"/>
      <c r="S206" s="196"/>
      <c r="T206" s="196"/>
      <c r="U206" s="196"/>
      <c r="V206" s="195"/>
      <c r="W206" s="196"/>
      <c r="X206" s="196"/>
      <c r="Y206" s="196"/>
      <c r="Z206" s="196"/>
      <c r="AA206" s="367"/>
      <c r="AB206" s="196"/>
      <c r="AC206" s="195"/>
      <c r="AD206" s="196"/>
      <c r="AE206" s="196"/>
      <c r="AF206" s="196"/>
      <c r="AG206" s="196"/>
      <c r="AH206" s="196"/>
      <c r="AI206" s="196"/>
      <c r="AJ206" s="178"/>
      <c r="AK206" s="178"/>
      <c r="AL206" s="178"/>
      <c r="AM206" s="178"/>
      <c r="AN206" s="178"/>
      <c r="AO206" s="178"/>
      <c r="AP206" s="178"/>
      <c r="AQ206" s="178"/>
      <c r="AR206" s="178"/>
      <c r="AS206" s="178"/>
      <c r="AT206" s="178"/>
      <c r="AU206" s="178"/>
      <c r="AV206" s="178"/>
      <c r="AW206" s="178"/>
      <c r="AX206" s="178"/>
      <c r="AY206" s="178"/>
      <c r="AZ206" s="178"/>
      <c r="BA206" s="178"/>
      <c r="BB206" s="178"/>
      <c r="BC206" s="178"/>
      <c r="BD206" s="178"/>
      <c r="BE206" s="178"/>
      <c r="BF206" s="178"/>
      <c r="BG206" s="178"/>
      <c r="BH206" s="178"/>
      <c r="BI206" s="178"/>
      <c r="BJ206" s="178"/>
      <c r="BK206" s="178"/>
      <c r="BL206" s="178"/>
      <c r="BM206" s="178"/>
      <c r="BN206" s="178"/>
      <c r="BO206" s="178"/>
      <c r="BP206" s="178"/>
      <c r="BQ206" s="178"/>
      <c r="BR206" s="178"/>
      <c r="BS206" s="178"/>
      <c r="BT206" s="178"/>
      <c r="BU206" s="178"/>
      <c r="BV206" s="178"/>
      <c r="BW206" s="178"/>
      <c r="BX206" s="178"/>
      <c r="BY206" s="178"/>
      <c r="BZ206" s="178"/>
      <c r="CA206" s="178"/>
    </row>
    <row r="207" spans="1:79" x14ac:dyDescent="0.25">
      <c r="A207" s="267"/>
      <c r="B207" s="221"/>
      <c r="C207" s="178"/>
      <c r="D207" s="178"/>
      <c r="E207" s="196"/>
      <c r="F207" s="196"/>
      <c r="G207" s="196"/>
      <c r="H207" s="195"/>
      <c r="I207" s="196"/>
      <c r="J207" s="196"/>
      <c r="K207" s="196"/>
      <c r="L207" s="196"/>
      <c r="M207" s="367"/>
      <c r="N207" s="367"/>
      <c r="O207" s="367"/>
      <c r="P207" s="367"/>
      <c r="Q207" s="196"/>
      <c r="R207" s="196"/>
      <c r="S207" s="196"/>
      <c r="T207" s="196"/>
      <c r="U207" s="196"/>
      <c r="V207" s="195"/>
      <c r="W207" s="196"/>
      <c r="X207" s="196"/>
      <c r="Y207" s="196"/>
      <c r="Z207" s="196"/>
      <c r="AA207" s="367"/>
      <c r="AB207" s="196"/>
      <c r="AC207" s="195"/>
      <c r="AD207" s="196"/>
      <c r="AE207" s="196"/>
      <c r="AF207" s="196"/>
      <c r="AG207" s="196"/>
      <c r="AH207" s="196"/>
      <c r="AI207" s="196"/>
      <c r="AJ207" s="178"/>
      <c r="AK207" s="178"/>
      <c r="AL207" s="178"/>
      <c r="AM207" s="178"/>
      <c r="AN207" s="178"/>
      <c r="AO207" s="178"/>
      <c r="AP207" s="178"/>
      <c r="AQ207" s="178"/>
      <c r="AR207" s="178"/>
      <c r="AS207" s="178"/>
      <c r="AT207" s="178"/>
      <c r="AU207" s="178"/>
      <c r="AV207" s="178"/>
      <c r="AW207" s="178"/>
      <c r="AX207" s="178"/>
      <c r="AY207" s="178"/>
      <c r="AZ207" s="178"/>
      <c r="BA207" s="178"/>
      <c r="BB207" s="178"/>
      <c r="BC207" s="178"/>
      <c r="BD207" s="178"/>
      <c r="BE207" s="178"/>
      <c r="BF207" s="178"/>
      <c r="BG207" s="178"/>
      <c r="BH207" s="178"/>
      <c r="BI207" s="178"/>
      <c r="BJ207" s="178"/>
      <c r="BK207" s="178"/>
      <c r="BL207" s="178"/>
      <c r="BM207" s="178"/>
      <c r="BN207" s="178"/>
      <c r="BO207" s="178"/>
      <c r="BP207" s="178"/>
      <c r="BQ207" s="178"/>
      <c r="BR207" s="178"/>
      <c r="BS207" s="178"/>
      <c r="BT207" s="178"/>
      <c r="BU207" s="178"/>
      <c r="BV207" s="178"/>
      <c r="BW207" s="178"/>
      <c r="BX207" s="178"/>
      <c r="BY207" s="178"/>
      <c r="BZ207" s="178"/>
      <c r="CA207" s="178"/>
    </row>
    <row r="208" spans="1:79" x14ac:dyDescent="0.25">
      <c r="A208" s="267"/>
      <c r="B208" s="221"/>
      <c r="C208" s="178"/>
      <c r="D208" s="178"/>
      <c r="E208" s="196"/>
      <c r="F208" s="196"/>
      <c r="G208" s="196"/>
      <c r="H208" s="195"/>
      <c r="I208" s="196"/>
      <c r="J208" s="196"/>
      <c r="K208" s="196"/>
      <c r="L208" s="196"/>
      <c r="M208" s="367"/>
      <c r="N208" s="367"/>
      <c r="O208" s="367"/>
      <c r="P208" s="367"/>
      <c r="Q208" s="196"/>
      <c r="R208" s="196"/>
      <c r="S208" s="196"/>
      <c r="T208" s="196"/>
      <c r="U208" s="196"/>
      <c r="V208" s="195"/>
      <c r="W208" s="196"/>
      <c r="X208" s="196"/>
      <c r="Y208" s="196"/>
      <c r="Z208" s="196"/>
      <c r="AA208" s="367"/>
      <c r="AB208" s="196"/>
      <c r="AC208" s="195"/>
      <c r="AD208" s="196"/>
      <c r="AE208" s="196"/>
      <c r="AF208" s="196"/>
      <c r="AG208" s="196"/>
      <c r="AH208" s="196"/>
      <c r="AI208" s="196"/>
      <c r="AJ208" s="178"/>
      <c r="AK208" s="178"/>
      <c r="AL208" s="178"/>
      <c r="AM208" s="178"/>
      <c r="AN208" s="178"/>
      <c r="AO208" s="178"/>
      <c r="AP208" s="178"/>
      <c r="AQ208" s="178"/>
      <c r="AR208" s="178"/>
      <c r="AS208" s="178"/>
      <c r="AT208" s="178"/>
      <c r="AU208" s="178"/>
      <c r="AV208" s="178"/>
      <c r="AW208" s="178"/>
      <c r="AX208" s="178"/>
      <c r="AY208" s="178"/>
      <c r="AZ208" s="178"/>
      <c r="BA208" s="178"/>
      <c r="BB208" s="178"/>
      <c r="BC208" s="178"/>
      <c r="BD208" s="178"/>
      <c r="BE208" s="178"/>
      <c r="BF208" s="178"/>
      <c r="BG208" s="178"/>
      <c r="BH208" s="178"/>
      <c r="BI208" s="178"/>
      <c r="BJ208" s="178"/>
      <c r="BK208" s="178"/>
      <c r="BL208" s="178"/>
      <c r="BM208" s="178"/>
      <c r="BN208" s="178"/>
      <c r="BO208" s="178"/>
      <c r="BP208" s="178"/>
      <c r="BQ208" s="178"/>
      <c r="BR208" s="178"/>
      <c r="BS208" s="178"/>
      <c r="BT208" s="178"/>
      <c r="BU208" s="178"/>
      <c r="BV208" s="178"/>
      <c r="BW208" s="178"/>
      <c r="BX208" s="178"/>
      <c r="BY208" s="178"/>
      <c r="BZ208" s="178"/>
      <c r="CA208" s="178"/>
    </row>
    <row r="209" spans="1:79" x14ac:dyDescent="0.25">
      <c r="A209" s="267"/>
      <c r="B209" s="221"/>
      <c r="C209" s="178"/>
      <c r="D209" s="178"/>
      <c r="E209" s="196"/>
      <c r="F209" s="196"/>
      <c r="G209" s="196"/>
      <c r="H209" s="195"/>
      <c r="I209" s="196"/>
      <c r="J209" s="196"/>
      <c r="K209" s="196"/>
      <c r="L209" s="196"/>
      <c r="M209" s="367"/>
      <c r="N209" s="367"/>
      <c r="O209" s="367"/>
      <c r="P209" s="367"/>
      <c r="Q209" s="196"/>
      <c r="R209" s="196"/>
      <c r="S209" s="196"/>
      <c r="T209" s="196"/>
      <c r="U209" s="196"/>
      <c r="V209" s="195"/>
      <c r="W209" s="196"/>
      <c r="X209" s="196"/>
      <c r="Y209" s="196"/>
      <c r="Z209" s="196"/>
      <c r="AA209" s="367"/>
      <c r="AB209" s="196"/>
      <c r="AC209" s="195"/>
      <c r="AD209" s="196"/>
      <c r="AE209" s="196"/>
      <c r="AF209" s="196"/>
      <c r="AG209" s="196"/>
      <c r="AH209" s="196"/>
      <c r="AI209" s="196"/>
      <c r="AJ209" s="178"/>
      <c r="AK209" s="178"/>
      <c r="AL209" s="178"/>
      <c r="AM209" s="178"/>
      <c r="AN209" s="178"/>
      <c r="AO209" s="178"/>
      <c r="AP209" s="178"/>
      <c r="AQ209" s="178"/>
      <c r="AR209" s="178"/>
      <c r="AS209" s="178"/>
      <c r="AT209" s="178"/>
      <c r="AU209" s="178"/>
      <c r="AV209" s="178"/>
      <c r="AW209" s="178"/>
      <c r="AX209" s="178"/>
      <c r="AY209" s="178"/>
      <c r="AZ209" s="178"/>
      <c r="BA209" s="178"/>
      <c r="BB209" s="178"/>
      <c r="BC209" s="178"/>
      <c r="BD209" s="178"/>
      <c r="BE209" s="178"/>
      <c r="BF209" s="178"/>
      <c r="BG209" s="178"/>
      <c r="BH209" s="178"/>
      <c r="BI209" s="178"/>
      <c r="BJ209" s="178"/>
      <c r="BK209" s="178"/>
      <c r="BL209" s="178"/>
      <c r="BM209" s="178"/>
      <c r="BN209" s="178"/>
      <c r="BO209" s="178"/>
      <c r="BP209" s="178"/>
      <c r="BQ209" s="178"/>
      <c r="BR209" s="178"/>
      <c r="BS209" s="178"/>
      <c r="BT209" s="178"/>
      <c r="BU209" s="178"/>
      <c r="BV209" s="178"/>
      <c r="BW209" s="178"/>
      <c r="BX209" s="178"/>
      <c r="BY209" s="178"/>
      <c r="BZ209" s="178"/>
      <c r="CA209" s="178"/>
    </row>
    <row r="210" spans="1:79" x14ac:dyDescent="0.25">
      <c r="A210" s="267"/>
      <c r="B210" s="221"/>
      <c r="C210" s="178"/>
      <c r="D210" s="178"/>
      <c r="E210" s="196"/>
      <c r="F210" s="196"/>
      <c r="G210" s="196"/>
      <c r="H210" s="195"/>
      <c r="I210" s="196"/>
      <c r="J210" s="196"/>
      <c r="K210" s="196"/>
      <c r="L210" s="196"/>
      <c r="M210" s="367"/>
      <c r="N210" s="367"/>
      <c r="O210" s="367"/>
      <c r="P210" s="367"/>
      <c r="Q210" s="196"/>
      <c r="R210" s="196"/>
      <c r="S210" s="196"/>
      <c r="T210" s="196"/>
      <c r="U210" s="196"/>
      <c r="V210" s="195"/>
      <c r="W210" s="196"/>
      <c r="X210" s="196"/>
      <c r="Y210" s="196"/>
      <c r="Z210" s="196"/>
      <c r="AA210" s="367"/>
      <c r="AB210" s="196"/>
      <c r="AC210" s="195"/>
      <c r="AD210" s="196"/>
      <c r="AE210" s="196"/>
      <c r="AF210" s="196"/>
      <c r="AG210" s="196"/>
      <c r="AH210" s="196"/>
      <c r="AI210" s="196"/>
      <c r="AJ210" s="178"/>
      <c r="AK210" s="178"/>
      <c r="AL210" s="178"/>
      <c r="AM210" s="178"/>
      <c r="AN210" s="178"/>
      <c r="AO210" s="178"/>
      <c r="AP210" s="178"/>
      <c r="AQ210" s="178"/>
      <c r="AR210" s="178"/>
      <c r="AS210" s="178"/>
      <c r="AT210" s="178"/>
      <c r="AU210" s="178"/>
      <c r="AV210" s="178"/>
      <c r="AW210" s="178"/>
      <c r="AX210" s="178"/>
      <c r="AY210" s="178"/>
      <c r="AZ210" s="178"/>
      <c r="BA210" s="178"/>
      <c r="BB210" s="178"/>
      <c r="BC210" s="178"/>
      <c r="BD210" s="178"/>
      <c r="BE210" s="178"/>
      <c r="BF210" s="178"/>
      <c r="BG210" s="178"/>
      <c r="BH210" s="178"/>
      <c r="BI210" s="178"/>
      <c r="BJ210" s="178"/>
      <c r="BK210" s="178"/>
      <c r="BL210" s="178"/>
      <c r="BM210" s="178"/>
      <c r="BN210" s="178"/>
      <c r="BO210" s="178"/>
      <c r="BP210" s="178"/>
      <c r="BQ210" s="178"/>
      <c r="BR210" s="178"/>
      <c r="BS210" s="178"/>
      <c r="BT210" s="178"/>
      <c r="BU210" s="178"/>
      <c r="BV210" s="178"/>
      <c r="BW210" s="178"/>
      <c r="BX210" s="178"/>
      <c r="BY210" s="178"/>
      <c r="BZ210" s="178"/>
      <c r="CA210" s="178"/>
    </row>
    <row r="211" spans="1:79" x14ac:dyDescent="0.25">
      <c r="A211" s="267"/>
      <c r="B211" s="221"/>
      <c r="C211" s="178"/>
      <c r="D211" s="178"/>
      <c r="E211" s="196"/>
      <c r="F211" s="196"/>
      <c r="G211" s="196"/>
      <c r="H211" s="195"/>
      <c r="I211" s="196"/>
      <c r="J211" s="196"/>
      <c r="K211" s="196"/>
      <c r="L211" s="196"/>
      <c r="M211" s="367"/>
      <c r="N211" s="367"/>
      <c r="O211" s="367"/>
      <c r="P211" s="367"/>
      <c r="Q211" s="196"/>
      <c r="R211" s="196"/>
      <c r="S211" s="196"/>
      <c r="T211" s="196"/>
      <c r="U211" s="196"/>
      <c r="V211" s="195"/>
      <c r="W211" s="196"/>
      <c r="X211" s="196"/>
      <c r="Y211" s="196"/>
      <c r="Z211" s="196"/>
      <c r="AA211" s="367"/>
      <c r="AB211" s="196"/>
      <c r="AC211" s="195"/>
      <c r="AD211" s="196"/>
      <c r="AE211" s="196"/>
      <c r="AF211" s="196"/>
      <c r="AG211" s="196"/>
      <c r="AH211" s="196"/>
      <c r="AI211" s="196"/>
      <c r="AJ211" s="178"/>
      <c r="AK211" s="178"/>
      <c r="AL211" s="178"/>
      <c r="AM211" s="178"/>
      <c r="AN211" s="178"/>
      <c r="AO211" s="178"/>
      <c r="AP211" s="178"/>
      <c r="AQ211" s="178"/>
      <c r="AR211" s="178"/>
      <c r="AS211" s="178"/>
      <c r="AT211" s="178"/>
      <c r="AU211" s="178"/>
      <c r="AV211" s="178"/>
      <c r="AW211" s="178"/>
      <c r="AX211" s="178"/>
      <c r="AY211" s="178"/>
      <c r="AZ211" s="178"/>
      <c r="BA211" s="178"/>
      <c r="BB211" s="178"/>
      <c r="BC211" s="178"/>
      <c r="BD211" s="178"/>
      <c r="BE211" s="178"/>
      <c r="BF211" s="178"/>
      <c r="BG211" s="178"/>
      <c r="BH211" s="178"/>
      <c r="BI211" s="178"/>
      <c r="BJ211" s="178"/>
      <c r="BK211" s="178"/>
      <c r="BL211" s="178"/>
      <c r="BM211" s="178"/>
      <c r="BN211" s="178"/>
      <c r="BO211" s="178"/>
      <c r="BP211" s="178"/>
      <c r="BQ211" s="178"/>
      <c r="BR211" s="178"/>
      <c r="BS211" s="178"/>
      <c r="BT211" s="178"/>
      <c r="BU211" s="178"/>
      <c r="BV211" s="178"/>
      <c r="BW211" s="178"/>
      <c r="BX211" s="178"/>
      <c r="BY211" s="178"/>
      <c r="BZ211" s="178"/>
      <c r="CA211" s="178"/>
    </row>
    <row r="212" spans="1:79" x14ac:dyDescent="0.25">
      <c r="A212" s="267"/>
      <c r="B212" s="221"/>
      <c r="C212" s="178"/>
      <c r="D212" s="178"/>
      <c r="E212" s="196"/>
      <c r="F212" s="196"/>
      <c r="G212" s="196"/>
      <c r="H212" s="195"/>
      <c r="I212" s="196"/>
      <c r="J212" s="196"/>
      <c r="K212" s="196"/>
      <c r="L212" s="196"/>
      <c r="M212" s="367"/>
      <c r="N212" s="367"/>
      <c r="O212" s="367"/>
      <c r="P212" s="367"/>
      <c r="Q212" s="196"/>
      <c r="R212" s="196"/>
      <c r="S212" s="196"/>
      <c r="T212" s="196"/>
      <c r="U212" s="196"/>
      <c r="V212" s="195"/>
      <c r="W212" s="196"/>
      <c r="X212" s="196"/>
      <c r="Y212" s="196"/>
      <c r="Z212" s="196"/>
      <c r="AA212" s="367"/>
      <c r="AB212" s="196"/>
      <c r="AC212" s="195"/>
      <c r="AD212" s="196"/>
      <c r="AE212" s="196"/>
      <c r="AF212" s="196"/>
      <c r="AG212" s="196"/>
      <c r="AH212" s="196"/>
      <c r="AI212" s="196"/>
      <c r="AJ212" s="178"/>
      <c r="AK212" s="178"/>
      <c r="AL212" s="178"/>
      <c r="AM212" s="178"/>
      <c r="AN212" s="178"/>
      <c r="AO212" s="178"/>
      <c r="AP212" s="178"/>
      <c r="AQ212" s="178"/>
      <c r="AR212" s="178"/>
      <c r="AS212" s="178"/>
      <c r="AT212" s="178"/>
      <c r="AU212" s="178"/>
      <c r="AV212" s="178"/>
      <c r="AW212" s="178"/>
      <c r="AX212" s="178"/>
      <c r="AY212" s="178"/>
      <c r="AZ212" s="178"/>
      <c r="BA212" s="178"/>
      <c r="BB212" s="178"/>
      <c r="BC212" s="178"/>
      <c r="BD212" s="178"/>
      <c r="BE212" s="178"/>
      <c r="BF212" s="178"/>
      <c r="BG212" s="178"/>
      <c r="BH212" s="178"/>
      <c r="BI212" s="178"/>
      <c r="BJ212" s="178"/>
      <c r="BK212" s="178"/>
      <c r="BL212" s="178"/>
      <c r="BM212" s="178"/>
      <c r="BN212" s="178"/>
      <c r="BO212" s="178"/>
      <c r="BP212" s="178"/>
      <c r="BQ212" s="178"/>
      <c r="BR212" s="178"/>
      <c r="BS212" s="178"/>
      <c r="BT212" s="178"/>
      <c r="BU212" s="178"/>
      <c r="BV212" s="178"/>
      <c r="BW212" s="178"/>
      <c r="BX212" s="178"/>
      <c r="BY212" s="178"/>
      <c r="BZ212" s="178"/>
      <c r="CA212" s="178"/>
    </row>
    <row r="213" spans="1:79" x14ac:dyDescent="0.25">
      <c r="A213" s="267"/>
      <c r="B213" s="221"/>
      <c r="C213" s="178"/>
      <c r="D213" s="178"/>
      <c r="E213" s="196"/>
      <c r="F213" s="196"/>
      <c r="G213" s="196"/>
      <c r="H213" s="195"/>
      <c r="I213" s="196"/>
      <c r="J213" s="196"/>
      <c r="K213" s="196"/>
      <c r="L213" s="196"/>
      <c r="M213" s="367"/>
      <c r="N213" s="367"/>
      <c r="O213" s="367"/>
      <c r="P213" s="367"/>
      <c r="Q213" s="196"/>
      <c r="R213" s="196"/>
      <c r="S213" s="196"/>
      <c r="T213" s="196"/>
      <c r="U213" s="196"/>
      <c r="V213" s="195"/>
      <c r="W213" s="196"/>
      <c r="X213" s="196"/>
      <c r="Y213" s="196"/>
      <c r="Z213" s="196"/>
      <c r="AA213" s="367"/>
      <c r="AB213" s="196"/>
      <c r="AC213" s="195"/>
      <c r="AD213" s="196"/>
      <c r="AE213" s="196"/>
      <c r="AF213" s="196"/>
      <c r="AG213" s="196"/>
      <c r="AH213" s="196"/>
      <c r="AI213" s="196"/>
      <c r="AJ213" s="178"/>
      <c r="AK213" s="178"/>
      <c r="AL213" s="178"/>
      <c r="AM213" s="178"/>
      <c r="AN213" s="178"/>
      <c r="AO213" s="178"/>
      <c r="AP213" s="178"/>
      <c r="AQ213" s="178"/>
      <c r="AR213" s="178"/>
      <c r="AS213" s="178"/>
      <c r="AT213" s="178"/>
      <c r="AU213" s="178"/>
      <c r="AV213" s="178"/>
      <c r="AW213" s="178"/>
      <c r="AX213" s="178"/>
      <c r="AY213" s="178"/>
      <c r="AZ213" s="178"/>
      <c r="BA213" s="178"/>
      <c r="BB213" s="178"/>
      <c r="BC213" s="178"/>
      <c r="BD213" s="178"/>
      <c r="BE213" s="178"/>
      <c r="BF213" s="178"/>
      <c r="BG213" s="178"/>
      <c r="BH213" s="178"/>
      <c r="BI213" s="178"/>
      <c r="BJ213" s="178"/>
      <c r="BK213" s="178"/>
      <c r="BL213" s="178"/>
      <c r="BM213" s="178"/>
      <c r="BN213" s="178"/>
      <c r="BO213" s="178"/>
      <c r="BP213" s="178"/>
      <c r="BQ213" s="178"/>
      <c r="BR213" s="178"/>
      <c r="BS213" s="178"/>
      <c r="BT213" s="178"/>
      <c r="BU213" s="178"/>
      <c r="BV213" s="178"/>
      <c r="BW213" s="178"/>
      <c r="BX213" s="178"/>
      <c r="BY213" s="178"/>
      <c r="BZ213" s="178"/>
      <c r="CA213" s="178"/>
    </row>
    <row r="214" spans="1:79" x14ac:dyDescent="0.25">
      <c r="A214" s="267"/>
      <c r="B214" s="221"/>
      <c r="C214" s="178"/>
      <c r="D214" s="178"/>
      <c r="E214" s="196"/>
      <c r="F214" s="196"/>
      <c r="G214" s="196"/>
      <c r="H214" s="195"/>
      <c r="I214" s="196"/>
      <c r="J214" s="196"/>
      <c r="K214" s="196"/>
      <c r="L214" s="196"/>
      <c r="M214" s="367"/>
      <c r="N214" s="367"/>
      <c r="O214" s="367"/>
      <c r="P214" s="367"/>
      <c r="Q214" s="196"/>
      <c r="R214" s="196"/>
      <c r="S214" s="196"/>
      <c r="T214" s="196"/>
      <c r="U214" s="196"/>
      <c r="V214" s="195"/>
      <c r="W214" s="196"/>
      <c r="X214" s="196"/>
      <c r="Y214" s="196"/>
      <c r="Z214" s="196"/>
      <c r="AA214" s="367"/>
      <c r="AB214" s="196"/>
      <c r="AC214" s="195"/>
      <c r="AD214" s="196"/>
      <c r="AE214" s="196"/>
      <c r="AF214" s="196"/>
      <c r="AG214" s="196"/>
      <c r="AH214" s="196"/>
      <c r="AI214" s="196"/>
      <c r="AJ214" s="178"/>
      <c r="AK214" s="178"/>
      <c r="AL214" s="178"/>
      <c r="AM214" s="178"/>
      <c r="AN214" s="178"/>
      <c r="AO214" s="178"/>
      <c r="AP214" s="178"/>
      <c r="AQ214" s="178"/>
      <c r="AR214" s="178"/>
      <c r="AS214" s="178"/>
      <c r="AT214" s="178"/>
      <c r="AU214" s="178"/>
      <c r="AV214" s="178"/>
      <c r="AW214" s="178"/>
      <c r="AX214" s="178"/>
      <c r="AY214" s="178"/>
      <c r="AZ214" s="178"/>
      <c r="BA214" s="178"/>
      <c r="BB214" s="178"/>
      <c r="BC214" s="178"/>
      <c r="BD214" s="178"/>
      <c r="BE214" s="178"/>
      <c r="BF214" s="178"/>
      <c r="BG214" s="178"/>
      <c r="BH214" s="178"/>
      <c r="BI214" s="178"/>
      <c r="BJ214" s="178"/>
      <c r="BK214" s="178"/>
      <c r="BL214" s="178"/>
      <c r="BM214" s="178"/>
      <c r="BN214" s="178"/>
      <c r="BO214" s="178"/>
      <c r="BP214" s="178"/>
      <c r="BQ214" s="178"/>
      <c r="BR214" s="178"/>
      <c r="BS214" s="178"/>
      <c r="BT214" s="178"/>
      <c r="BU214" s="178"/>
      <c r="BV214" s="178"/>
      <c r="BW214" s="178"/>
      <c r="BX214" s="178"/>
      <c r="BY214" s="178"/>
      <c r="BZ214" s="178"/>
      <c r="CA214" s="178"/>
    </row>
    <row r="215" spans="1:79" x14ac:dyDescent="0.25">
      <c r="A215" s="267"/>
      <c r="B215" s="221"/>
      <c r="C215" s="178"/>
      <c r="D215" s="178"/>
      <c r="E215" s="196"/>
      <c r="F215" s="196"/>
      <c r="G215" s="196"/>
      <c r="H215" s="195"/>
      <c r="I215" s="196"/>
      <c r="J215" s="196"/>
      <c r="K215" s="196"/>
      <c r="L215" s="196"/>
      <c r="M215" s="367"/>
      <c r="N215" s="367"/>
      <c r="O215" s="367"/>
      <c r="P215" s="367"/>
      <c r="Q215" s="196"/>
      <c r="R215" s="196"/>
      <c r="S215" s="196"/>
      <c r="T215" s="196"/>
      <c r="U215" s="196"/>
      <c r="V215" s="195"/>
      <c r="W215" s="196"/>
      <c r="X215" s="196"/>
      <c r="Y215" s="196"/>
      <c r="Z215" s="196"/>
      <c r="AA215" s="367"/>
      <c r="AB215" s="196"/>
      <c r="AC215" s="195"/>
      <c r="AD215" s="196"/>
      <c r="AE215" s="196"/>
      <c r="AF215" s="196"/>
      <c r="AG215" s="196"/>
      <c r="AH215" s="196"/>
      <c r="AI215" s="196"/>
      <c r="AJ215" s="178"/>
      <c r="AK215" s="178"/>
      <c r="AL215" s="178"/>
      <c r="AM215" s="178"/>
      <c r="AN215" s="178"/>
      <c r="AO215" s="178"/>
      <c r="AP215" s="178"/>
      <c r="AQ215" s="178"/>
      <c r="AR215" s="178"/>
      <c r="AS215" s="178"/>
      <c r="AT215" s="178"/>
      <c r="AU215" s="178"/>
      <c r="AV215" s="178"/>
      <c r="AW215" s="178"/>
      <c r="AX215" s="178"/>
      <c r="AY215" s="178"/>
      <c r="AZ215" s="178"/>
      <c r="BA215" s="178"/>
      <c r="BB215" s="178"/>
      <c r="BC215" s="178"/>
      <c r="BD215" s="178"/>
      <c r="BE215" s="178"/>
      <c r="BF215" s="178"/>
      <c r="BG215" s="178"/>
      <c r="BH215" s="178"/>
      <c r="BI215" s="178"/>
      <c r="BJ215" s="178"/>
      <c r="BK215" s="178"/>
      <c r="BL215" s="178"/>
      <c r="BM215" s="178"/>
      <c r="BN215" s="178"/>
      <c r="BO215" s="178"/>
      <c r="BP215" s="178"/>
      <c r="BQ215" s="178"/>
      <c r="BR215" s="178"/>
      <c r="BS215" s="178"/>
      <c r="BT215" s="178"/>
      <c r="BU215" s="178"/>
      <c r="BV215" s="178"/>
      <c r="BW215" s="178"/>
      <c r="BX215" s="178"/>
      <c r="BY215" s="178"/>
      <c r="BZ215" s="178"/>
      <c r="CA215" s="178"/>
    </row>
    <row r="216" spans="1:79" x14ac:dyDescent="0.25">
      <c r="A216" s="267"/>
      <c r="B216" s="221"/>
      <c r="C216" s="178"/>
      <c r="D216" s="178"/>
      <c r="E216" s="196"/>
      <c r="F216" s="196"/>
      <c r="G216" s="196"/>
      <c r="H216" s="195"/>
      <c r="I216" s="196"/>
      <c r="J216" s="196"/>
      <c r="K216" s="196"/>
      <c r="L216" s="196"/>
      <c r="M216" s="367"/>
      <c r="N216" s="367"/>
      <c r="O216" s="367"/>
      <c r="P216" s="367"/>
      <c r="Q216" s="196"/>
      <c r="R216" s="196"/>
      <c r="S216" s="196"/>
      <c r="T216" s="196"/>
      <c r="U216" s="196"/>
      <c r="V216" s="195"/>
      <c r="W216" s="196"/>
      <c r="X216" s="196"/>
      <c r="Y216" s="196"/>
      <c r="Z216" s="196"/>
      <c r="AA216" s="367"/>
      <c r="AB216" s="196"/>
      <c r="AC216" s="195"/>
      <c r="AD216" s="196"/>
      <c r="AE216" s="196"/>
      <c r="AF216" s="196"/>
      <c r="AG216" s="196"/>
      <c r="AH216" s="196"/>
      <c r="AI216" s="196"/>
      <c r="AJ216" s="178"/>
      <c r="AK216" s="178"/>
      <c r="AL216" s="178"/>
      <c r="AM216" s="178"/>
      <c r="AN216" s="178"/>
      <c r="AO216" s="178"/>
      <c r="AP216" s="178"/>
      <c r="AQ216" s="178"/>
      <c r="AR216" s="178"/>
      <c r="AS216" s="178"/>
      <c r="AT216" s="178"/>
      <c r="AU216" s="178"/>
      <c r="AV216" s="178"/>
      <c r="AW216" s="178"/>
      <c r="AX216" s="178"/>
      <c r="AY216" s="178"/>
      <c r="AZ216" s="178"/>
      <c r="BA216" s="178"/>
      <c r="BB216" s="178"/>
      <c r="BC216" s="178"/>
      <c r="BD216" s="178"/>
      <c r="BE216" s="178"/>
      <c r="BF216" s="178"/>
      <c r="BG216" s="178"/>
      <c r="BH216" s="178"/>
      <c r="BI216" s="178"/>
      <c r="BJ216" s="178"/>
      <c r="BK216" s="178"/>
      <c r="BL216" s="178"/>
      <c r="BM216" s="178"/>
      <c r="BN216" s="178"/>
      <c r="BO216" s="178"/>
      <c r="BP216" s="178"/>
      <c r="BQ216" s="178"/>
      <c r="BR216" s="178"/>
      <c r="BS216" s="178"/>
      <c r="BT216" s="178"/>
      <c r="BU216" s="178"/>
      <c r="BV216" s="178"/>
      <c r="BW216" s="178"/>
      <c r="BX216" s="178"/>
      <c r="BY216" s="178"/>
      <c r="BZ216" s="178"/>
      <c r="CA216" s="178"/>
    </row>
    <row r="217" spans="1:79" x14ac:dyDescent="0.25">
      <c r="A217" s="267"/>
      <c r="B217" s="221"/>
      <c r="C217" s="178"/>
      <c r="D217" s="178"/>
      <c r="E217" s="196"/>
      <c r="F217" s="196"/>
      <c r="G217" s="196"/>
      <c r="H217" s="195"/>
      <c r="I217" s="196"/>
      <c r="J217" s="196"/>
      <c r="K217" s="196"/>
      <c r="L217" s="196"/>
      <c r="M217" s="367"/>
      <c r="N217" s="367"/>
      <c r="O217" s="367"/>
      <c r="P217" s="367"/>
      <c r="Q217" s="196"/>
      <c r="R217" s="196"/>
      <c r="S217" s="196"/>
      <c r="T217" s="196"/>
      <c r="U217" s="196"/>
      <c r="V217" s="195"/>
      <c r="W217" s="196"/>
      <c r="X217" s="196"/>
      <c r="Y217" s="196"/>
      <c r="Z217" s="196"/>
      <c r="AA217" s="367"/>
      <c r="AB217" s="196"/>
      <c r="AC217" s="195"/>
      <c r="AD217" s="196"/>
      <c r="AE217" s="196"/>
      <c r="AF217" s="196"/>
      <c r="AG217" s="196"/>
      <c r="AH217" s="196"/>
      <c r="AI217" s="196"/>
      <c r="AJ217" s="178"/>
      <c r="AK217" s="178"/>
      <c r="AL217" s="178"/>
      <c r="AM217" s="178"/>
      <c r="AN217" s="178"/>
      <c r="AO217" s="178"/>
      <c r="AP217" s="178"/>
      <c r="AQ217" s="178"/>
      <c r="AR217" s="178"/>
      <c r="AS217" s="178"/>
      <c r="AT217" s="178"/>
      <c r="AU217" s="178"/>
      <c r="AV217" s="178"/>
      <c r="AW217" s="178"/>
      <c r="AX217" s="178"/>
      <c r="AY217" s="178"/>
      <c r="AZ217" s="178"/>
      <c r="BA217" s="178"/>
      <c r="BB217" s="178"/>
      <c r="BC217" s="178"/>
      <c r="BD217" s="178"/>
      <c r="BE217" s="178"/>
      <c r="BF217" s="178"/>
      <c r="BG217" s="178"/>
      <c r="BH217" s="178"/>
      <c r="BI217" s="178"/>
      <c r="BJ217" s="178"/>
      <c r="BK217" s="178"/>
      <c r="BL217" s="178"/>
      <c r="BM217" s="178"/>
      <c r="BN217" s="178"/>
      <c r="BO217" s="178"/>
      <c r="BP217" s="178"/>
      <c r="BQ217" s="178"/>
      <c r="BR217" s="178"/>
      <c r="BS217" s="178"/>
      <c r="BT217" s="178"/>
      <c r="BU217" s="178"/>
      <c r="BV217" s="178"/>
      <c r="BW217" s="178"/>
      <c r="BX217" s="178"/>
      <c r="BY217" s="178"/>
      <c r="BZ217" s="178"/>
      <c r="CA217" s="178"/>
    </row>
    <row r="218" spans="1:79" x14ac:dyDescent="0.25">
      <c r="A218" s="267"/>
      <c r="B218" s="221"/>
      <c r="C218" s="178"/>
      <c r="D218" s="178"/>
      <c r="E218" s="196"/>
      <c r="F218" s="196"/>
      <c r="G218" s="196"/>
      <c r="H218" s="195"/>
      <c r="I218" s="196"/>
      <c r="J218" s="196"/>
      <c r="K218" s="196"/>
      <c r="L218" s="196"/>
      <c r="M218" s="367"/>
      <c r="N218" s="367"/>
      <c r="O218" s="367"/>
      <c r="P218" s="367"/>
      <c r="Q218" s="196"/>
      <c r="R218" s="196"/>
      <c r="S218" s="196"/>
      <c r="T218" s="196"/>
      <c r="U218" s="196"/>
      <c r="V218" s="195"/>
      <c r="W218" s="196"/>
      <c r="X218" s="196"/>
      <c r="Y218" s="196"/>
      <c r="Z218" s="196"/>
      <c r="AA218" s="367"/>
      <c r="AB218" s="196"/>
      <c r="AC218" s="195"/>
      <c r="AD218" s="196"/>
      <c r="AE218" s="196"/>
      <c r="AF218" s="196"/>
      <c r="AG218" s="196"/>
      <c r="AH218" s="196"/>
      <c r="AI218" s="196"/>
      <c r="AJ218" s="178"/>
      <c r="AK218" s="178"/>
      <c r="AL218" s="178"/>
      <c r="AM218" s="178"/>
      <c r="AN218" s="178"/>
      <c r="AO218" s="178"/>
      <c r="AP218" s="178"/>
      <c r="AQ218" s="178"/>
      <c r="AR218" s="178"/>
      <c r="AS218" s="178"/>
      <c r="AT218" s="178"/>
      <c r="AU218" s="178"/>
      <c r="AV218" s="178"/>
      <c r="AW218" s="178"/>
      <c r="AX218" s="178"/>
      <c r="AY218" s="178"/>
      <c r="AZ218" s="178"/>
      <c r="BA218" s="178"/>
      <c r="BB218" s="178"/>
      <c r="BC218" s="178"/>
      <c r="BD218" s="178"/>
      <c r="BE218" s="178"/>
      <c r="BF218" s="178"/>
      <c r="BG218" s="178"/>
      <c r="BH218" s="178"/>
      <c r="BI218" s="178"/>
      <c r="BJ218" s="178"/>
      <c r="BK218" s="178"/>
      <c r="BL218" s="178"/>
      <c r="BM218" s="178"/>
      <c r="BN218" s="178"/>
      <c r="BO218" s="178"/>
      <c r="BP218" s="178"/>
      <c r="BQ218" s="178"/>
      <c r="BR218" s="178"/>
      <c r="BS218" s="178"/>
      <c r="BT218" s="178"/>
      <c r="BU218" s="178"/>
      <c r="BV218" s="178"/>
      <c r="BW218" s="178"/>
      <c r="BX218" s="178"/>
      <c r="BY218" s="178"/>
      <c r="BZ218" s="178"/>
      <c r="CA218" s="178"/>
    </row>
    <row r="219" spans="1:79" x14ac:dyDescent="0.25">
      <c r="A219" s="267"/>
      <c r="B219" s="221"/>
      <c r="C219" s="178"/>
      <c r="D219" s="178"/>
      <c r="E219" s="196"/>
      <c r="F219" s="196"/>
      <c r="G219" s="196"/>
      <c r="H219" s="195"/>
      <c r="I219" s="196"/>
      <c r="J219" s="196"/>
      <c r="K219" s="196"/>
      <c r="L219" s="196"/>
      <c r="M219" s="367"/>
      <c r="N219" s="367"/>
      <c r="O219" s="367"/>
      <c r="P219" s="367"/>
      <c r="Q219" s="196"/>
      <c r="R219" s="196"/>
      <c r="S219" s="196"/>
      <c r="T219" s="196"/>
      <c r="U219" s="196"/>
      <c r="V219" s="195"/>
      <c r="W219" s="196"/>
      <c r="X219" s="196"/>
      <c r="Y219" s="196"/>
      <c r="Z219" s="196"/>
      <c r="AA219" s="367"/>
      <c r="AB219" s="196"/>
      <c r="AC219" s="195"/>
      <c r="AD219" s="196"/>
      <c r="AE219" s="196"/>
      <c r="AF219" s="196"/>
      <c r="AG219" s="196"/>
      <c r="AH219" s="196"/>
      <c r="AI219" s="196"/>
      <c r="AJ219" s="178"/>
      <c r="AK219" s="178"/>
      <c r="AL219" s="178"/>
      <c r="AM219" s="178"/>
      <c r="AN219" s="178"/>
      <c r="AO219" s="178"/>
      <c r="AP219" s="178"/>
      <c r="AQ219" s="178"/>
      <c r="AR219" s="178"/>
      <c r="AS219" s="178"/>
      <c r="AT219" s="178"/>
      <c r="AU219" s="178"/>
      <c r="AV219" s="178"/>
      <c r="AW219" s="178"/>
      <c r="AX219" s="178"/>
      <c r="AY219" s="178"/>
      <c r="AZ219" s="178"/>
      <c r="BA219" s="178"/>
      <c r="BB219" s="178"/>
      <c r="BC219" s="178"/>
      <c r="BD219" s="178"/>
      <c r="BE219" s="178"/>
      <c r="BF219" s="178"/>
      <c r="BG219" s="178"/>
      <c r="BH219" s="178"/>
      <c r="BI219" s="178"/>
      <c r="BJ219" s="178"/>
      <c r="BK219" s="178"/>
      <c r="BL219" s="178"/>
      <c r="BM219" s="178"/>
      <c r="BN219" s="178"/>
      <c r="BO219" s="178"/>
      <c r="BP219" s="178"/>
      <c r="BQ219" s="178"/>
      <c r="BR219" s="178"/>
      <c r="BS219" s="178"/>
      <c r="BT219" s="178"/>
      <c r="BU219" s="178"/>
      <c r="BV219" s="178"/>
      <c r="BW219" s="178"/>
      <c r="BX219" s="178"/>
      <c r="BY219" s="178"/>
      <c r="BZ219" s="178"/>
      <c r="CA219" s="178"/>
    </row>
    <row r="220" spans="1:79" x14ac:dyDescent="0.25">
      <c r="A220" s="267"/>
      <c r="B220" s="221"/>
      <c r="C220" s="178"/>
      <c r="D220" s="178"/>
      <c r="E220" s="196"/>
      <c r="F220" s="196"/>
      <c r="G220" s="196"/>
      <c r="H220" s="195"/>
      <c r="I220" s="196"/>
      <c r="J220" s="196"/>
      <c r="K220" s="196"/>
      <c r="L220" s="196"/>
      <c r="M220" s="367"/>
      <c r="N220" s="367"/>
      <c r="O220" s="367"/>
      <c r="P220" s="367"/>
      <c r="Q220" s="196"/>
      <c r="R220" s="196"/>
      <c r="S220" s="196"/>
      <c r="T220" s="196"/>
      <c r="U220" s="196"/>
      <c r="V220" s="195"/>
      <c r="W220" s="196"/>
      <c r="X220" s="196"/>
      <c r="Y220" s="196"/>
      <c r="Z220" s="196"/>
      <c r="AA220" s="367"/>
      <c r="AB220" s="196"/>
      <c r="AC220" s="195"/>
      <c r="AD220" s="196"/>
      <c r="AE220" s="196"/>
      <c r="AF220" s="196"/>
      <c r="AG220" s="196"/>
      <c r="AH220" s="196"/>
      <c r="AI220" s="196"/>
      <c r="AJ220" s="178"/>
      <c r="AK220" s="178"/>
      <c r="AL220" s="178"/>
      <c r="AM220" s="178"/>
      <c r="AN220" s="178"/>
      <c r="AO220" s="178"/>
      <c r="AP220" s="178"/>
      <c r="AQ220" s="178"/>
      <c r="AR220" s="178"/>
      <c r="AS220" s="178"/>
      <c r="AT220" s="178"/>
      <c r="AU220" s="178"/>
      <c r="AV220" s="178"/>
      <c r="AW220" s="178"/>
      <c r="AX220" s="178"/>
      <c r="AY220" s="178"/>
      <c r="AZ220" s="178"/>
      <c r="BA220" s="178"/>
      <c r="BB220" s="178"/>
      <c r="BC220" s="178"/>
      <c r="BD220" s="178"/>
      <c r="BE220" s="178"/>
      <c r="BF220" s="178"/>
      <c r="BG220" s="178"/>
      <c r="BH220" s="178"/>
      <c r="BI220" s="178"/>
      <c r="BJ220" s="178"/>
      <c r="BK220" s="178"/>
      <c r="BL220" s="178"/>
      <c r="BM220" s="178"/>
      <c r="BN220" s="178"/>
      <c r="BO220" s="178"/>
      <c r="BP220" s="178"/>
      <c r="BQ220" s="178"/>
      <c r="BR220" s="178"/>
      <c r="BS220" s="178"/>
      <c r="BT220" s="178"/>
      <c r="BU220" s="178"/>
      <c r="BV220" s="178"/>
      <c r="BW220" s="178"/>
      <c r="BX220" s="178"/>
      <c r="BY220" s="178"/>
      <c r="BZ220" s="178"/>
      <c r="CA220" s="178"/>
    </row>
    <row r="221" spans="1:79" x14ac:dyDescent="0.25">
      <c r="A221" s="267"/>
      <c r="B221" s="221"/>
      <c r="C221" s="178"/>
      <c r="D221" s="178"/>
      <c r="E221" s="196"/>
      <c r="F221" s="196"/>
      <c r="G221" s="196"/>
      <c r="H221" s="195"/>
      <c r="I221" s="196"/>
      <c r="J221" s="196"/>
      <c r="K221" s="196"/>
      <c r="L221" s="196"/>
      <c r="M221" s="367"/>
      <c r="N221" s="367"/>
      <c r="O221" s="367"/>
      <c r="P221" s="367"/>
      <c r="Q221" s="196"/>
      <c r="R221" s="196"/>
      <c r="S221" s="196"/>
      <c r="T221" s="196"/>
      <c r="U221" s="196"/>
      <c r="V221" s="195"/>
      <c r="W221" s="196"/>
      <c r="X221" s="196"/>
      <c r="Y221" s="196"/>
      <c r="Z221" s="196"/>
      <c r="AA221" s="367"/>
      <c r="AB221" s="196"/>
      <c r="AC221" s="195"/>
      <c r="AD221" s="196"/>
      <c r="AE221" s="196"/>
      <c r="AF221" s="196"/>
      <c r="AG221" s="196"/>
      <c r="AH221" s="196"/>
      <c r="AI221" s="196"/>
      <c r="AJ221" s="178"/>
      <c r="AK221" s="178"/>
      <c r="AL221" s="178"/>
      <c r="AM221" s="178"/>
      <c r="AN221" s="178"/>
      <c r="AO221" s="178"/>
      <c r="AP221" s="178"/>
      <c r="AQ221" s="178"/>
      <c r="AR221" s="178"/>
      <c r="AS221" s="178"/>
      <c r="AT221" s="178"/>
      <c r="AU221" s="178"/>
      <c r="AV221" s="178"/>
      <c r="AW221" s="178"/>
      <c r="AX221" s="178"/>
      <c r="AY221" s="178"/>
      <c r="AZ221" s="178"/>
      <c r="BA221" s="178"/>
      <c r="BB221" s="178"/>
      <c r="BC221" s="178"/>
      <c r="BD221" s="178"/>
      <c r="BE221" s="178"/>
      <c r="BF221" s="178"/>
      <c r="BG221" s="178"/>
      <c r="BH221" s="178"/>
      <c r="BI221" s="178"/>
      <c r="BJ221" s="178"/>
      <c r="BK221" s="178"/>
      <c r="BL221" s="178"/>
      <c r="BM221" s="178"/>
      <c r="BN221" s="178"/>
      <c r="BO221" s="178"/>
      <c r="BP221" s="178"/>
      <c r="BQ221" s="178"/>
      <c r="BR221" s="178"/>
      <c r="BS221" s="178"/>
      <c r="BT221" s="178"/>
      <c r="BU221" s="178"/>
      <c r="BV221" s="178"/>
      <c r="BW221" s="178"/>
      <c r="BX221" s="178"/>
      <c r="BY221" s="178"/>
      <c r="BZ221" s="178"/>
      <c r="CA221" s="178"/>
    </row>
    <row r="222" spans="1:79" x14ac:dyDescent="0.25">
      <c r="A222" s="267"/>
      <c r="B222" s="221"/>
      <c r="C222" s="178"/>
      <c r="D222" s="178"/>
      <c r="E222" s="196"/>
      <c r="F222" s="196"/>
      <c r="G222" s="196"/>
      <c r="H222" s="195"/>
      <c r="I222" s="196"/>
      <c r="J222" s="196"/>
      <c r="K222" s="196"/>
      <c r="L222" s="196"/>
      <c r="M222" s="367"/>
      <c r="N222" s="367"/>
      <c r="O222" s="367"/>
      <c r="P222" s="367"/>
      <c r="Q222" s="196"/>
      <c r="R222" s="196"/>
      <c r="S222" s="196"/>
      <c r="T222" s="196"/>
      <c r="U222" s="196"/>
      <c r="V222" s="195"/>
      <c r="W222" s="196"/>
      <c r="X222" s="196"/>
      <c r="Y222" s="196"/>
      <c r="Z222" s="196"/>
      <c r="AA222" s="367"/>
      <c r="AB222" s="196"/>
      <c r="AC222" s="195"/>
      <c r="AD222" s="196"/>
      <c r="AE222" s="196"/>
      <c r="AF222" s="196"/>
      <c r="AG222" s="196"/>
      <c r="AH222" s="196"/>
      <c r="AI222" s="196"/>
      <c r="AJ222" s="178"/>
      <c r="AK222" s="178"/>
      <c r="AL222" s="178"/>
      <c r="AM222" s="178"/>
      <c r="AN222" s="178"/>
      <c r="AO222" s="178"/>
      <c r="AP222" s="178"/>
      <c r="AQ222" s="178"/>
      <c r="AR222" s="178"/>
      <c r="AS222" s="178"/>
      <c r="AT222" s="178"/>
      <c r="AU222" s="178"/>
      <c r="AV222" s="178"/>
      <c r="AW222" s="178"/>
      <c r="AX222" s="178"/>
      <c r="AY222" s="178"/>
      <c r="AZ222" s="178"/>
      <c r="BA222" s="178"/>
      <c r="BB222" s="178"/>
      <c r="BC222" s="178"/>
      <c r="BD222" s="178"/>
      <c r="BE222" s="178"/>
      <c r="BF222" s="178"/>
      <c r="BG222" s="178"/>
      <c r="BH222" s="178"/>
      <c r="BI222" s="178"/>
      <c r="BJ222" s="178"/>
      <c r="BK222" s="178"/>
      <c r="BL222" s="178"/>
      <c r="BM222" s="178"/>
      <c r="BN222" s="178"/>
      <c r="BO222" s="178"/>
      <c r="BP222" s="178"/>
      <c r="BQ222" s="178"/>
      <c r="BR222" s="178"/>
      <c r="BS222" s="178"/>
      <c r="BT222" s="178"/>
      <c r="BU222" s="178"/>
      <c r="BV222" s="178"/>
      <c r="BW222" s="178"/>
      <c r="BX222" s="178"/>
      <c r="BY222" s="178"/>
      <c r="BZ222" s="178"/>
      <c r="CA222" s="178"/>
    </row>
    <row r="223" spans="1:79" x14ac:dyDescent="0.25">
      <c r="A223" s="267"/>
      <c r="B223" s="221"/>
      <c r="C223" s="178"/>
      <c r="D223" s="178"/>
      <c r="E223" s="196"/>
      <c r="F223" s="196"/>
      <c r="G223" s="196"/>
      <c r="H223" s="195"/>
      <c r="I223" s="196"/>
      <c r="J223" s="196"/>
      <c r="K223" s="196"/>
      <c r="L223" s="196"/>
      <c r="M223" s="367"/>
      <c r="N223" s="367"/>
      <c r="O223" s="367"/>
      <c r="P223" s="367"/>
      <c r="Q223" s="196"/>
      <c r="R223" s="196"/>
      <c r="S223" s="196"/>
      <c r="T223" s="196"/>
      <c r="U223" s="196"/>
      <c r="V223" s="195"/>
      <c r="W223" s="196"/>
      <c r="X223" s="196"/>
      <c r="Y223" s="196"/>
      <c r="Z223" s="196"/>
      <c r="AA223" s="367"/>
      <c r="AB223" s="196"/>
      <c r="AC223" s="195"/>
      <c r="AD223" s="196"/>
      <c r="AE223" s="196"/>
      <c r="AF223" s="196"/>
      <c r="AG223" s="196"/>
      <c r="AH223" s="196"/>
      <c r="AI223" s="196"/>
      <c r="AJ223" s="178"/>
      <c r="AK223" s="178"/>
      <c r="AL223" s="178"/>
      <c r="AM223" s="178"/>
      <c r="AN223" s="178"/>
      <c r="AO223" s="178"/>
      <c r="AP223" s="178"/>
      <c r="AQ223" s="178"/>
      <c r="AR223" s="178"/>
      <c r="AS223" s="178"/>
      <c r="AT223" s="178"/>
      <c r="AU223" s="178"/>
      <c r="AV223" s="178"/>
      <c r="AW223" s="178"/>
      <c r="AX223" s="178"/>
      <c r="AY223" s="178"/>
      <c r="AZ223" s="178"/>
      <c r="BA223" s="178"/>
      <c r="BB223" s="178"/>
      <c r="BC223" s="178"/>
      <c r="BD223" s="178"/>
      <c r="BE223" s="178"/>
      <c r="BF223" s="178"/>
      <c r="BG223" s="178"/>
      <c r="BH223" s="178"/>
      <c r="BI223" s="178"/>
      <c r="BJ223" s="178"/>
      <c r="BK223" s="178"/>
      <c r="BL223" s="178"/>
      <c r="BM223" s="178"/>
      <c r="BN223" s="178"/>
      <c r="BO223" s="178"/>
      <c r="BP223" s="178"/>
      <c r="BQ223" s="178"/>
      <c r="BR223" s="178"/>
      <c r="BS223" s="178"/>
      <c r="BT223" s="178"/>
      <c r="BU223" s="178"/>
      <c r="BV223" s="178"/>
      <c r="BW223" s="178"/>
      <c r="BX223" s="178"/>
      <c r="BY223" s="178"/>
      <c r="BZ223" s="178"/>
      <c r="CA223" s="178"/>
    </row>
    <row r="224" spans="1:79" x14ac:dyDescent="0.25">
      <c r="A224" s="267"/>
      <c r="B224" s="221"/>
      <c r="C224" s="178"/>
      <c r="D224" s="178"/>
      <c r="E224" s="196"/>
      <c r="F224" s="196"/>
      <c r="G224" s="196"/>
      <c r="H224" s="195"/>
      <c r="I224" s="196"/>
      <c r="J224" s="196"/>
      <c r="K224" s="196"/>
      <c r="L224" s="196"/>
      <c r="M224" s="367"/>
      <c r="N224" s="367"/>
      <c r="O224" s="367"/>
      <c r="P224" s="367"/>
      <c r="Q224" s="196"/>
      <c r="R224" s="196"/>
      <c r="S224" s="196"/>
      <c r="T224" s="196"/>
      <c r="U224" s="196"/>
      <c r="V224" s="195"/>
      <c r="W224" s="196"/>
      <c r="X224" s="196"/>
      <c r="Y224" s="196"/>
      <c r="Z224" s="196"/>
      <c r="AA224" s="367"/>
      <c r="AB224" s="196"/>
      <c r="AC224" s="195"/>
      <c r="AD224" s="196"/>
      <c r="AE224" s="196"/>
      <c r="AF224" s="196"/>
      <c r="AG224" s="196"/>
      <c r="AH224" s="196"/>
      <c r="AI224" s="196"/>
      <c r="AJ224" s="178"/>
      <c r="AK224" s="178"/>
      <c r="AL224" s="178"/>
      <c r="AM224" s="178"/>
      <c r="AN224" s="178"/>
      <c r="AO224" s="178"/>
      <c r="AP224" s="178"/>
      <c r="AQ224" s="178"/>
      <c r="AR224" s="178"/>
      <c r="AS224" s="178"/>
      <c r="AT224" s="178"/>
      <c r="AU224" s="178"/>
      <c r="AV224" s="178"/>
      <c r="AW224" s="178"/>
      <c r="AX224" s="178"/>
      <c r="AY224" s="178"/>
      <c r="AZ224" s="178"/>
      <c r="BA224" s="178"/>
      <c r="BB224" s="178"/>
      <c r="BC224" s="178"/>
      <c r="BD224" s="178"/>
      <c r="BE224" s="178"/>
      <c r="BF224" s="178"/>
      <c r="BG224" s="178"/>
      <c r="BH224" s="178"/>
      <c r="BI224" s="178"/>
      <c r="BJ224" s="178"/>
      <c r="BK224" s="178"/>
      <c r="BL224" s="178"/>
      <c r="BM224" s="178"/>
      <c r="BN224" s="178"/>
      <c r="BO224" s="178"/>
      <c r="BP224" s="178"/>
      <c r="BQ224" s="178"/>
      <c r="BR224" s="178"/>
      <c r="BS224" s="178"/>
      <c r="BT224" s="178"/>
      <c r="BU224" s="178"/>
      <c r="BV224" s="178"/>
      <c r="BW224" s="178"/>
      <c r="BX224" s="178"/>
      <c r="BY224" s="178"/>
      <c r="BZ224" s="178"/>
      <c r="CA224" s="178"/>
    </row>
    <row r="225" spans="1:79" x14ac:dyDescent="0.25">
      <c r="A225" s="267"/>
      <c r="B225" s="221"/>
      <c r="C225" s="178"/>
      <c r="D225" s="178"/>
      <c r="E225" s="196"/>
      <c r="F225" s="196"/>
      <c r="G225" s="196"/>
      <c r="H225" s="195"/>
      <c r="I225" s="196"/>
      <c r="J225" s="196"/>
      <c r="K225" s="196"/>
      <c r="L225" s="196"/>
      <c r="M225" s="367"/>
      <c r="N225" s="367"/>
      <c r="O225" s="367"/>
      <c r="P225" s="367"/>
      <c r="Q225" s="196"/>
      <c r="R225" s="196"/>
      <c r="S225" s="196"/>
      <c r="T225" s="196"/>
      <c r="U225" s="196"/>
      <c r="V225" s="195"/>
      <c r="W225" s="196"/>
      <c r="X225" s="196"/>
      <c r="Y225" s="196"/>
      <c r="Z225" s="196"/>
      <c r="AA225" s="367"/>
      <c r="AB225" s="196"/>
      <c r="AC225" s="195"/>
      <c r="AD225" s="196"/>
      <c r="AE225" s="196"/>
      <c r="AF225" s="196"/>
      <c r="AG225" s="196"/>
      <c r="AH225" s="196"/>
      <c r="AI225" s="196"/>
      <c r="AJ225" s="178"/>
      <c r="AK225" s="178"/>
      <c r="AL225" s="178"/>
      <c r="AM225" s="178"/>
      <c r="AN225" s="178"/>
      <c r="AO225" s="178"/>
      <c r="AP225" s="178"/>
      <c r="AQ225" s="178"/>
      <c r="AR225" s="178"/>
      <c r="AS225" s="178"/>
      <c r="AT225" s="178"/>
      <c r="AU225" s="178"/>
      <c r="AV225" s="178"/>
      <c r="AW225" s="178"/>
      <c r="AX225" s="178"/>
      <c r="AY225" s="178"/>
      <c r="AZ225" s="178"/>
      <c r="BA225" s="178"/>
      <c r="BB225" s="178"/>
      <c r="BC225" s="178"/>
      <c r="BD225" s="178"/>
      <c r="BE225" s="178"/>
      <c r="BF225" s="178"/>
      <c r="BG225" s="178"/>
      <c r="BH225" s="178"/>
      <c r="BI225" s="178"/>
      <c r="BJ225" s="178"/>
      <c r="BK225" s="178"/>
      <c r="BL225" s="178"/>
      <c r="BM225" s="178"/>
      <c r="BN225" s="178"/>
      <c r="BO225" s="178"/>
      <c r="BP225" s="178"/>
      <c r="BQ225" s="178"/>
      <c r="BR225" s="178"/>
      <c r="BS225" s="178"/>
      <c r="BT225" s="178"/>
      <c r="BU225" s="178"/>
      <c r="BV225" s="178"/>
      <c r="BW225" s="178"/>
      <c r="BX225" s="178"/>
      <c r="BY225" s="178"/>
      <c r="BZ225" s="178"/>
      <c r="CA225" s="178"/>
    </row>
    <row r="226" spans="1:79" x14ac:dyDescent="0.25">
      <c r="A226" s="267"/>
      <c r="B226" s="221"/>
      <c r="C226" s="178"/>
      <c r="D226" s="178"/>
      <c r="E226" s="196"/>
      <c r="F226" s="196"/>
      <c r="G226" s="196"/>
      <c r="H226" s="195"/>
      <c r="I226" s="196"/>
      <c r="J226" s="196"/>
      <c r="K226" s="196"/>
      <c r="L226" s="196"/>
      <c r="M226" s="367"/>
      <c r="N226" s="367"/>
      <c r="O226" s="367"/>
      <c r="P226" s="367"/>
      <c r="Q226" s="196"/>
      <c r="R226" s="196"/>
      <c r="S226" s="196"/>
      <c r="T226" s="196"/>
      <c r="U226" s="196"/>
      <c r="V226" s="195"/>
      <c r="W226" s="196"/>
      <c r="X226" s="196"/>
      <c r="Y226" s="196"/>
      <c r="Z226" s="196"/>
      <c r="AA226" s="367"/>
      <c r="AB226" s="196"/>
      <c r="AC226" s="195"/>
      <c r="AD226" s="196"/>
      <c r="AE226" s="196"/>
      <c r="AF226" s="196"/>
      <c r="AG226" s="196"/>
      <c r="AH226" s="196"/>
      <c r="AI226" s="196"/>
      <c r="AJ226" s="178"/>
      <c r="AK226" s="178"/>
      <c r="AL226" s="178"/>
      <c r="AM226" s="178"/>
      <c r="AN226" s="178"/>
      <c r="AO226" s="178"/>
      <c r="AP226" s="178"/>
      <c r="AQ226" s="178"/>
      <c r="AR226" s="178"/>
      <c r="AS226" s="178"/>
      <c r="AT226" s="178"/>
      <c r="AU226" s="178"/>
      <c r="AV226" s="178"/>
      <c r="AW226" s="178"/>
      <c r="AX226" s="178"/>
      <c r="AY226" s="178"/>
      <c r="AZ226" s="178"/>
      <c r="BA226" s="178"/>
      <c r="BB226" s="178"/>
      <c r="BC226" s="178"/>
      <c r="BD226" s="178"/>
      <c r="BE226" s="178"/>
      <c r="BF226" s="178"/>
      <c r="BG226" s="178"/>
      <c r="BH226" s="178"/>
      <c r="BI226" s="178"/>
      <c r="BJ226" s="178"/>
      <c r="BK226" s="178"/>
      <c r="BL226" s="178"/>
      <c r="BM226" s="178"/>
      <c r="BN226" s="178"/>
      <c r="BO226" s="178"/>
      <c r="BP226" s="178"/>
      <c r="BQ226" s="178"/>
      <c r="BR226" s="178"/>
      <c r="BS226" s="178"/>
      <c r="BT226" s="178"/>
      <c r="BU226" s="178"/>
      <c r="BV226" s="178"/>
      <c r="BW226" s="178"/>
      <c r="BX226" s="178"/>
      <c r="BY226" s="178"/>
      <c r="BZ226" s="178"/>
      <c r="CA226" s="178"/>
    </row>
    <row r="227" spans="1:79" x14ac:dyDescent="0.25">
      <c r="A227" s="267"/>
      <c r="B227" s="221"/>
      <c r="C227" s="178"/>
      <c r="D227" s="178"/>
      <c r="E227" s="196"/>
      <c r="F227" s="196"/>
      <c r="G227" s="196"/>
      <c r="H227" s="195"/>
      <c r="I227" s="196"/>
      <c r="J227" s="196"/>
      <c r="K227" s="196"/>
      <c r="L227" s="196"/>
      <c r="M227" s="367"/>
      <c r="N227" s="367"/>
      <c r="O227" s="367"/>
      <c r="P227" s="367"/>
      <c r="Q227" s="196"/>
      <c r="R227" s="196"/>
      <c r="S227" s="196"/>
      <c r="T227" s="196"/>
      <c r="U227" s="196"/>
      <c r="V227" s="195"/>
      <c r="W227" s="196"/>
      <c r="X227" s="196"/>
      <c r="Y227" s="196"/>
      <c r="Z227" s="196"/>
      <c r="AA227" s="367"/>
      <c r="AB227" s="196"/>
      <c r="AC227" s="195"/>
      <c r="AD227" s="196"/>
      <c r="AE227" s="196"/>
      <c r="AF227" s="196"/>
      <c r="AG227" s="196"/>
      <c r="AH227" s="196"/>
      <c r="AI227" s="196"/>
      <c r="AJ227" s="178"/>
      <c r="AK227" s="178"/>
      <c r="AL227" s="178"/>
      <c r="AM227" s="178"/>
      <c r="AN227" s="178"/>
      <c r="AO227" s="178"/>
      <c r="AP227" s="178"/>
      <c r="AQ227" s="178"/>
      <c r="AR227" s="178"/>
      <c r="AS227" s="178"/>
      <c r="AT227" s="178"/>
      <c r="AU227" s="178"/>
      <c r="AV227" s="178"/>
      <c r="AW227" s="178"/>
      <c r="AX227" s="178"/>
      <c r="AY227" s="178"/>
      <c r="AZ227" s="178"/>
      <c r="BA227" s="178"/>
      <c r="BB227" s="178"/>
      <c r="BC227" s="178"/>
      <c r="BD227" s="178"/>
      <c r="BE227" s="178"/>
      <c r="BF227" s="178"/>
      <c r="BG227" s="178"/>
      <c r="BH227" s="178"/>
      <c r="BI227" s="178"/>
      <c r="BJ227" s="178"/>
      <c r="BK227" s="178"/>
      <c r="BL227" s="178"/>
      <c r="BM227" s="178"/>
      <c r="BN227" s="178"/>
      <c r="BO227" s="178"/>
      <c r="BP227" s="178"/>
      <c r="BQ227" s="178"/>
      <c r="BR227" s="178"/>
      <c r="BS227" s="178"/>
      <c r="BT227" s="178"/>
      <c r="BU227" s="178"/>
      <c r="BV227" s="178"/>
      <c r="BW227" s="178"/>
      <c r="BX227" s="178"/>
      <c r="BY227" s="178"/>
      <c r="BZ227" s="178"/>
      <c r="CA227" s="178"/>
    </row>
    <row r="228" spans="1:79" x14ac:dyDescent="0.25">
      <c r="A228" s="267"/>
      <c r="B228" s="221"/>
      <c r="C228" s="178"/>
      <c r="D228" s="178"/>
      <c r="E228" s="196"/>
      <c r="F228" s="196"/>
      <c r="G228" s="196"/>
      <c r="H228" s="195"/>
      <c r="I228" s="196"/>
      <c r="J228" s="196"/>
      <c r="K228" s="196"/>
      <c r="L228" s="196"/>
      <c r="M228" s="367"/>
      <c r="N228" s="367"/>
      <c r="O228" s="367"/>
      <c r="P228" s="367"/>
      <c r="Q228" s="196"/>
      <c r="R228" s="196"/>
      <c r="S228" s="196"/>
      <c r="T228" s="196"/>
      <c r="U228" s="196"/>
      <c r="V228" s="195"/>
      <c r="W228" s="196"/>
      <c r="X228" s="196"/>
      <c r="Y228" s="196"/>
      <c r="Z228" s="196"/>
      <c r="AA228" s="367"/>
      <c r="AB228" s="196"/>
      <c r="AC228" s="195"/>
      <c r="AD228" s="196"/>
      <c r="AE228" s="196"/>
      <c r="AF228" s="196"/>
      <c r="AG228" s="196"/>
      <c r="AH228" s="196"/>
      <c r="AI228" s="196"/>
      <c r="AJ228" s="178"/>
      <c r="AK228" s="178"/>
      <c r="AL228" s="178"/>
      <c r="AM228" s="178"/>
      <c r="AN228" s="178"/>
      <c r="AO228" s="178"/>
      <c r="AP228" s="178"/>
      <c r="AQ228" s="178"/>
      <c r="AR228" s="178"/>
      <c r="AS228" s="178"/>
      <c r="AT228" s="178"/>
      <c r="AU228" s="178"/>
      <c r="AV228" s="178"/>
      <c r="AW228" s="178"/>
      <c r="AX228" s="178"/>
      <c r="AY228" s="178"/>
      <c r="AZ228" s="178"/>
      <c r="BA228" s="178"/>
      <c r="BB228" s="178"/>
      <c r="BC228" s="178"/>
      <c r="BD228" s="178"/>
      <c r="BE228" s="178"/>
      <c r="BF228" s="178"/>
      <c r="BG228" s="178"/>
      <c r="BH228" s="178"/>
      <c r="BI228" s="178"/>
      <c r="BJ228" s="178"/>
      <c r="BK228" s="178"/>
      <c r="BL228" s="178"/>
      <c r="BM228" s="178"/>
      <c r="BN228" s="178"/>
      <c r="BO228" s="178"/>
      <c r="BP228" s="178"/>
      <c r="BQ228" s="178"/>
      <c r="BR228" s="178"/>
      <c r="BS228" s="178"/>
      <c r="BT228" s="178"/>
      <c r="BU228" s="178"/>
      <c r="BV228" s="178"/>
      <c r="BW228" s="178"/>
      <c r="BX228" s="178"/>
      <c r="BY228" s="178"/>
      <c r="BZ228" s="178"/>
      <c r="CA228" s="178"/>
    </row>
    <row r="229" spans="1:79" x14ac:dyDescent="0.25">
      <c r="A229" s="267"/>
      <c r="B229" s="221"/>
      <c r="C229" s="178"/>
      <c r="D229" s="178"/>
      <c r="E229" s="196"/>
      <c r="F229" s="196"/>
      <c r="G229" s="196"/>
      <c r="H229" s="195"/>
      <c r="I229" s="196"/>
      <c r="J229" s="196"/>
      <c r="K229" s="196"/>
      <c r="L229" s="196"/>
      <c r="M229" s="367"/>
      <c r="N229" s="367"/>
      <c r="O229" s="367"/>
      <c r="P229" s="367"/>
      <c r="Q229" s="196"/>
      <c r="R229" s="196"/>
      <c r="S229" s="196"/>
      <c r="T229" s="196"/>
      <c r="U229" s="196"/>
      <c r="V229" s="195"/>
      <c r="W229" s="196"/>
      <c r="X229" s="196"/>
      <c r="Y229" s="196"/>
      <c r="Z229" s="196"/>
      <c r="AA229" s="367"/>
      <c r="AB229" s="196"/>
      <c r="AC229" s="195"/>
      <c r="AD229" s="196"/>
      <c r="AE229" s="196"/>
      <c r="AF229" s="196"/>
      <c r="AG229" s="196"/>
      <c r="AH229" s="196"/>
      <c r="AI229" s="196"/>
      <c r="AJ229" s="178"/>
      <c r="AK229" s="178"/>
      <c r="AL229" s="178"/>
      <c r="AM229" s="178"/>
      <c r="AN229" s="178"/>
      <c r="AO229" s="178"/>
      <c r="AP229" s="178"/>
      <c r="AQ229" s="178"/>
      <c r="AR229" s="178"/>
      <c r="AS229" s="178"/>
      <c r="AT229" s="178"/>
      <c r="AU229" s="178"/>
      <c r="AV229" s="178"/>
      <c r="AW229" s="178"/>
      <c r="AX229" s="178"/>
      <c r="AY229" s="178"/>
      <c r="AZ229" s="178"/>
      <c r="BA229" s="178"/>
      <c r="BB229" s="178"/>
      <c r="BC229" s="178"/>
      <c r="BD229" s="178"/>
      <c r="BE229" s="178"/>
      <c r="BF229" s="178"/>
      <c r="BG229" s="178"/>
      <c r="BH229" s="178"/>
      <c r="BI229" s="178"/>
      <c r="BJ229" s="178"/>
      <c r="BK229" s="178"/>
      <c r="BL229" s="178"/>
      <c r="BM229" s="178"/>
      <c r="BN229" s="178"/>
      <c r="BO229" s="178"/>
      <c r="BP229" s="178"/>
      <c r="BQ229" s="178"/>
      <c r="BR229" s="178"/>
      <c r="BS229" s="178"/>
      <c r="BT229" s="178"/>
      <c r="BU229" s="178"/>
      <c r="BV229" s="178"/>
      <c r="BW229" s="178"/>
      <c r="BX229" s="178"/>
      <c r="BY229" s="178"/>
      <c r="BZ229" s="178"/>
      <c r="CA229" s="178"/>
    </row>
    <row r="230" spans="1:79" x14ac:dyDescent="0.25">
      <c r="A230" s="267"/>
      <c r="B230" s="221"/>
      <c r="C230" s="178"/>
      <c r="D230" s="178"/>
      <c r="E230" s="196"/>
      <c r="F230" s="196"/>
      <c r="G230" s="196"/>
      <c r="H230" s="195"/>
      <c r="I230" s="196"/>
      <c r="J230" s="196"/>
      <c r="K230" s="196"/>
      <c r="L230" s="196"/>
      <c r="M230" s="367"/>
      <c r="N230" s="367"/>
      <c r="O230" s="367"/>
      <c r="P230" s="367"/>
      <c r="Q230" s="196"/>
      <c r="R230" s="196"/>
      <c r="S230" s="196"/>
      <c r="T230" s="196"/>
      <c r="U230" s="196"/>
      <c r="V230" s="195"/>
      <c r="W230" s="196"/>
      <c r="X230" s="196"/>
      <c r="Y230" s="196"/>
      <c r="Z230" s="196"/>
      <c r="AA230" s="367"/>
      <c r="AB230" s="196"/>
      <c r="AC230" s="195"/>
      <c r="AD230" s="196"/>
      <c r="AE230" s="196"/>
      <c r="AF230" s="196"/>
      <c r="AG230" s="196"/>
      <c r="AH230" s="196"/>
      <c r="AI230" s="196"/>
      <c r="AJ230" s="178"/>
      <c r="AK230" s="178"/>
      <c r="AL230" s="178"/>
      <c r="AM230" s="178"/>
      <c r="AN230" s="178"/>
      <c r="AO230" s="178"/>
      <c r="AP230" s="178"/>
      <c r="AQ230" s="178"/>
      <c r="AR230" s="178"/>
      <c r="AS230" s="178"/>
      <c r="AT230" s="178"/>
      <c r="AU230" s="178"/>
      <c r="AV230" s="178"/>
      <c r="AW230" s="178"/>
      <c r="AX230" s="178"/>
      <c r="AY230" s="178"/>
      <c r="AZ230" s="178"/>
      <c r="BA230" s="178"/>
      <c r="BB230" s="178"/>
      <c r="BC230" s="178"/>
      <c r="BD230" s="178"/>
      <c r="BE230" s="178"/>
      <c r="BF230" s="178"/>
      <c r="BG230" s="178"/>
      <c r="BH230" s="178"/>
      <c r="BI230" s="178"/>
      <c r="BJ230" s="178"/>
      <c r="BK230" s="178"/>
      <c r="BL230" s="178"/>
      <c r="BM230" s="178"/>
      <c r="BN230" s="178"/>
      <c r="BO230" s="178"/>
      <c r="BP230" s="178"/>
      <c r="BQ230" s="178"/>
      <c r="BR230" s="178"/>
      <c r="BS230" s="178"/>
      <c r="BT230" s="178"/>
      <c r="BU230" s="178"/>
      <c r="BV230" s="178"/>
      <c r="BW230" s="178"/>
      <c r="BX230" s="178"/>
      <c r="BY230" s="178"/>
      <c r="BZ230" s="178"/>
      <c r="CA230" s="178"/>
    </row>
    <row r="231" spans="1:79" x14ac:dyDescent="0.25">
      <c r="A231" s="267"/>
      <c r="B231" s="221"/>
      <c r="C231" s="178"/>
      <c r="D231" s="178"/>
      <c r="E231" s="196"/>
      <c r="F231" s="196"/>
      <c r="G231" s="196"/>
      <c r="H231" s="195"/>
      <c r="I231" s="196"/>
      <c r="J231" s="196"/>
      <c r="K231" s="196"/>
      <c r="L231" s="196"/>
      <c r="M231" s="367"/>
      <c r="N231" s="367"/>
      <c r="O231" s="367"/>
      <c r="P231" s="367"/>
      <c r="Q231" s="196"/>
      <c r="R231" s="196"/>
      <c r="S231" s="196"/>
      <c r="T231" s="196"/>
      <c r="U231" s="196"/>
      <c r="V231" s="195"/>
      <c r="W231" s="196"/>
      <c r="X231" s="196"/>
      <c r="Y231" s="196"/>
      <c r="Z231" s="196"/>
      <c r="AA231" s="367"/>
      <c r="AB231" s="196"/>
      <c r="AC231" s="195"/>
      <c r="AD231" s="196"/>
      <c r="AE231" s="196"/>
      <c r="AF231" s="196"/>
      <c r="AG231" s="196"/>
      <c r="AH231" s="196"/>
      <c r="AI231" s="196"/>
      <c r="AJ231" s="178"/>
      <c r="AK231" s="178"/>
      <c r="AL231" s="178"/>
      <c r="AM231" s="178"/>
      <c r="AN231" s="178"/>
      <c r="AO231" s="178"/>
      <c r="AP231" s="178"/>
      <c r="AQ231" s="178"/>
      <c r="AR231" s="178"/>
      <c r="AS231" s="178"/>
      <c r="AT231" s="178"/>
      <c r="AU231" s="178"/>
      <c r="AV231" s="178"/>
      <c r="AW231" s="178"/>
      <c r="AX231" s="178"/>
      <c r="AY231" s="178"/>
      <c r="AZ231" s="178"/>
      <c r="BA231" s="178"/>
      <c r="BB231" s="178"/>
      <c r="BC231" s="178"/>
      <c r="BD231" s="178"/>
      <c r="BE231" s="178"/>
      <c r="BF231" s="178"/>
      <c r="BG231" s="178"/>
      <c r="BH231" s="178"/>
      <c r="BI231" s="178"/>
      <c r="BJ231" s="178"/>
      <c r="BK231" s="178"/>
      <c r="BL231" s="178"/>
      <c r="BM231" s="178"/>
      <c r="BN231" s="178"/>
      <c r="BO231" s="178"/>
      <c r="BP231" s="178"/>
      <c r="BQ231" s="178"/>
      <c r="BR231" s="178"/>
      <c r="BS231" s="178"/>
      <c r="BT231" s="178"/>
      <c r="BU231" s="178"/>
      <c r="BV231" s="178"/>
      <c r="BW231" s="178"/>
      <c r="BX231" s="178"/>
      <c r="BY231" s="178"/>
      <c r="BZ231" s="178"/>
      <c r="CA231" s="178"/>
    </row>
    <row r="232" spans="1:79" x14ac:dyDescent="0.25">
      <c r="A232" s="267"/>
      <c r="B232" s="221"/>
      <c r="C232" s="178"/>
      <c r="D232" s="178"/>
      <c r="E232" s="196"/>
      <c r="F232" s="196"/>
      <c r="G232" s="196"/>
      <c r="H232" s="195"/>
      <c r="I232" s="196"/>
      <c r="J232" s="196"/>
      <c r="K232" s="196"/>
      <c r="L232" s="196"/>
      <c r="M232" s="367"/>
      <c r="N232" s="367"/>
      <c r="O232" s="367"/>
      <c r="P232" s="367"/>
      <c r="Q232" s="196"/>
      <c r="R232" s="196"/>
      <c r="S232" s="196"/>
      <c r="T232" s="196"/>
      <c r="U232" s="196"/>
      <c r="V232" s="195"/>
      <c r="W232" s="196"/>
      <c r="X232" s="196"/>
      <c r="Y232" s="196"/>
      <c r="Z232" s="196"/>
      <c r="AA232" s="367"/>
      <c r="AB232" s="196"/>
      <c r="AC232" s="195"/>
      <c r="AD232" s="196"/>
      <c r="AE232" s="196"/>
      <c r="AF232" s="196"/>
      <c r="AG232" s="196"/>
      <c r="AH232" s="196"/>
      <c r="AI232" s="196"/>
      <c r="AJ232" s="178"/>
      <c r="AK232" s="178"/>
      <c r="AL232" s="178"/>
      <c r="AM232" s="178"/>
      <c r="AN232" s="178"/>
      <c r="AO232" s="178"/>
      <c r="AP232" s="178"/>
      <c r="AQ232" s="178"/>
      <c r="AR232" s="178"/>
      <c r="AS232" s="178"/>
      <c r="AT232" s="178"/>
      <c r="AU232" s="178"/>
      <c r="AV232" s="178"/>
      <c r="AW232" s="178"/>
      <c r="AX232" s="178"/>
      <c r="AY232" s="178"/>
      <c r="AZ232" s="178"/>
      <c r="BA232" s="178"/>
      <c r="BB232" s="178"/>
      <c r="BC232" s="178"/>
      <c r="BD232" s="178"/>
      <c r="BE232" s="178"/>
      <c r="BF232" s="178"/>
      <c r="BG232" s="178"/>
      <c r="BH232" s="178"/>
      <c r="BI232" s="178"/>
      <c r="BJ232" s="178"/>
      <c r="BK232" s="178"/>
      <c r="BL232" s="178"/>
      <c r="BM232" s="178"/>
      <c r="BN232" s="178"/>
      <c r="BO232" s="178"/>
      <c r="BP232" s="178"/>
      <c r="BQ232" s="178"/>
      <c r="BR232" s="178"/>
      <c r="BS232" s="178"/>
      <c r="BT232" s="178"/>
      <c r="BU232" s="178"/>
      <c r="BV232" s="178"/>
      <c r="BW232" s="178"/>
      <c r="BX232" s="178"/>
      <c r="BY232" s="178"/>
      <c r="BZ232" s="178"/>
      <c r="CA232" s="178"/>
    </row>
    <row r="233" spans="1:79" x14ac:dyDescent="0.25">
      <c r="A233" s="267"/>
      <c r="B233" s="221"/>
      <c r="C233" s="178"/>
      <c r="D233" s="178"/>
      <c r="E233" s="196"/>
      <c r="F233" s="196"/>
      <c r="G233" s="196"/>
      <c r="H233" s="195"/>
      <c r="I233" s="196"/>
      <c r="J233" s="196"/>
      <c r="K233" s="196"/>
      <c r="L233" s="196"/>
      <c r="M233" s="367"/>
      <c r="N233" s="367"/>
      <c r="O233" s="367"/>
      <c r="P233" s="367"/>
      <c r="Q233" s="196"/>
      <c r="R233" s="196"/>
      <c r="S233" s="196"/>
      <c r="T233" s="196"/>
      <c r="U233" s="196"/>
      <c r="V233" s="195"/>
      <c r="W233" s="196"/>
      <c r="X233" s="196"/>
      <c r="Y233" s="196"/>
      <c r="Z233" s="196"/>
      <c r="AA233" s="367"/>
      <c r="AB233" s="196"/>
      <c r="AC233" s="195"/>
      <c r="AD233" s="196"/>
      <c r="AE233" s="196"/>
      <c r="AF233" s="196"/>
      <c r="AG233" s="196"/>
      <c r="AH233" s="196"/>
      <c r="AI233" s="196"/>
      <c r="AJ233" s="178"/>
      <c r="AK233" s="178"/>
      <c r="AL233" s="178"/>
      <c r="AM233" s="178"/>
      <c r="AN233" s="178"/>
      <c r="AO233" s="178"/>
      <c r="AP233" s="178"/>
      <c r="AQ233" s="178"/>
      <c r="AR233" s="178"/>
      <c r="AS233" s="178"/>
      <c r="AT233" s="178"/>
      <c r="AU233" s="178"/>
      <c r="AV233" s="178"/>
      <c r="AW233" s="178"/>
      <c r="AX233" s="178"/>
      <c r="AY233" s="178"/>
      <c r="AZ233" s="178"/>
      <c r="BA233" s="178"/>
      <c r="BB233" s="178"/>
      <c r="BC233" s="178"/>
      <c r="BD233" s="178"/>
      <c r="BE233" s="178"/>
      <c r="BF233" s="178"/>
      <c r="BG233" s="178"/>
      <c r="BH233" s="178"/>
      <c r="BI233" s="178"/>
      <c r="BJ233" s="178"/>
      <c r="BK233" s="178"/>
      <c r="BL233" s="178"/>
      <c r="BM233" s="178"/>
      <c r="BN233" s="178"/>
      <c r="BO233" s="178"/>
      <c r="BP233" s="178"/>
      <c r="BQ233" s="178"/>
      <c r="BR233" s="178"/>
      <c r="BS233" s="178"/>
      <c r="BT233" s="178"/>
      <c r="BU233" s="178"/>
      <c r="BV233" s="178"/>
      <c r="BW233" s="178"/>
      <c r="BX233" s="178"/>
      <c r="BY233" s="178"/>
      <c r="BZ233" s="178"/>
      <c r="CA233" s="178"/>
    </row>
    <row r="234" spans="1:79" x14ac:dyDescent="0.25">
      <c r="A234" s="267"/>
      <c r="B234" s="221"/>
      <c r="C234" s="178"/>
      <c r="D234" s="178"/>
      <c r="E234" s="196"/>
      <c r="F234" s="196"/>
      <c r="G234" s="196"/>
      <c r="H234" s="195"/>
      <c r="I234" s="196"/>
      <c r="J234" s="196"/>
      <c r="K234" s="196"/>
      <c r="L234" s="196"/>
      <c r="M234" s="367"/>
      <c r="N234" s="367"/>
      <c r="O234" s="367"/>
      <c r="P234" s="367"/>
      <c r="Q234" s="196"/>
      <c r="R234" s="196"/>
      <c r="S234" s="196"/>
      <c r="T234" s="196"/>
      <c r="U234" s="196"/>
      <c r="V234" s="195"/>
      <c r="W234" s="196"/>
      <c r="X234" s="196"/>
      <c r="Y234" s="196"/>
      <c r="Z234" s="196"/>
      <c r="AA234" s="367"/>
      <c r="AB234" s="196"/>
      <c r="AC234" s="195"/>
      <c r="AD234" s="196"/>
      <c r="AE234" s="196"/>
      <c r="AF234" s="196"/>
      <c r="AG234" s="196"/>
      <c r="AH234" s="196"/>
      <c r="AI234" s="196"/>
      <c r="AJ234" s="178"/>
      <c r="AK234" s="178"/>
      <c r="AL234" s="178"/>
      <c r="AM234" s="178"/>
      <c r="AN234" s="178"/>
      <c r="AO234" s="178"/>
      <c r="AP234" s="178"/>
      <c r="AQ234" s="178"/>
      <c r="AR234" s="178"/>
      <c r="AS234" s="178"/>
      <c r="AT234" s="178"/>
      <c r="AU234" s="178"/>
      <c r="AV234" s="178"/>
      <c r="AW234" s="178"/>
      <c r="AX234" s="178"/>
      <c r="AY234" s="178"/>
      <c r="AZ234" s="178"/>
      <c r="BA234" s="178"/>
      <c r="BB234" s="178"/>
      <c r="BC234" s="178"/>
      <c r="BD234" s="178"/>
      <c r="BE234" s="178"/>
      <c r="BF234" s="178"/>
      <c r="BG234" s="178"/>
      <c r="BH234" s="178"/>
      <c r="BI234" s="178"/>
      <c r="BJ234" s="178"/>
      <c r="BK234" s="178"/>
      <c r="BL234" s="178"/>
      <c r="BM234" s="178"/>
      <c r="BN234" s="178"/>
      <c r="BO234" s="178"/>
      <c r="BP234" s="178"/>
      <c r="BQ234" s="178"/>
      <c r="BR234" s="178"/>
      <c r="BS234" s="178"/>
      <c r="BT234" s="178"/>
      <c r="BU234" s="178"/>
      <c r="BV234" s="178"/>
      <c r="BW234" s="178"/>
      <c r="BX234" s="178"/>
      <c r="BY234" s="178"/>
      <c r="BZ234" s="178"/>
      <c r="CA234" s="178"/>
    </row>
  </sheetData>
  <mergeCells count="416">
    <mergeCell ref="C11:C14"/>
    <mergeCell ref="AL11:AL14"/>
    <mergeCell ref="AV11:AV14"/>
    <mergeCell ref="AW11:AW14"/>
    <mergeCell ref="AX11:AX14"/>
    <mergeCell ref="AY11:AY14"/>
    <mergeCell ref="AZ11:AZ14"/>
    <mergeCell ref="BA11:BA14"/>
    <mergeCell ref="BB11:BB14"/>
    <mergeCell ref="BD119:BD122"/>
    <mergeCell ref="BE119:BE122"/>
    <mergeCell ref="BF119:BF122"/>
    <mergeCell ref="BB119:BB122"/>
    <mergeCell ref="BC111:BC114"/>
    <mergeCell ref="BD111:BD114"/>
    <mergeCell ref="BE111:BE114"/>
    <mergeCell ref="BF111:BF114"/>
    <mergeCell ref="BC103:BC106"/>
    <mergeCell ref="BB111:BB114"/>
    <mergeCell ref="BF107:BF110"/>
    <mergeCell ref="BB107:BB110"/>
    <mergeCell ref="BC107:BC110"/>
    <mergeCell ref="BD107:BD110"/>
    <mergeCell ref="BE107:BE110"/>
    <mergeCell ref="BB103:BB106"/>
    <mergeCell ref="BD103:BD106"/>
    <mergeCell ref="BE103:BE106"/>
    <mergeCell ref="BF103:BF106"/>
    <mergeCell ref="BF127:BF130"/>
    <mergeCell ref="AZ127:AZ130"/>
    <mergeCell ref="BA127:BA130"/>
    <mergeCell ref="AW127:AW130"/>
    <mergeCell ref="AX127:AX130"/>
    <mergeCell ref="AY127:AY130"/>
    <mergeCell ref="BD127:BD130"/>
    <mergeCell ref="BE127:BE130"/>
    <mergeCell ref="BD123:BD126"/>
    <mergeCell ref="BE123:BE126"/>
    <mergeCell ref="BF123:BF126"/>
    <mergeCell ref="C123:C126"/>
    <mergeCell ref="AL123:AL126"/>
    <mergeCell ref="AV123:AV126"/>
    <mergeCell ref="AW123:AW126"/>
    <mergeCell ref="AX123:AX126"/>
    <mergeCell ref="AY123:AY126"/>
    <mergeCell ref="BB127:BB130"/>
    <mergeCell ref="BC127:BC130"/>
    <mergeCell ref="BC119:BC122"/>
    <mergeCell ref="BC123:BC126"/>
    <mergeCell ref="C127:C130"/>
    <mergeCell ref="AL127:AL130"/>
    <mergeCell ref="AV127:AV130"/>
    <mergeCell ref="AZ123:AZ126"/>
    <mergeCell ref="BA123:BA126"/>
    <mergeCell ref="BB123:BB126"/>
    <mergeCell ref="C119:C122"/>
    <mergeCell ref="AL119:AL122"/>
    <mergeCell ref="AV119:AV122"/>
    <mergeCell ref="AW119:AW122"/>
    <mergeCell ref="AX119:AX122"/>
    <mergeCell ref="AY119:AY122"/>
    <mergeCell ref="AZ119:AZ122"/>
    <mergeCell ref="BA119:BA122"/>
    <mergeCell ref="C115:C118"/>
    <mergeCell ref="AL115:AL118"/>
    <mergeCell ref="AV115:AV118"/>
    <mergeCell ref="AW115:AW118"/>
    <mergeCell ref="AX115:AX118"/>
    <mergeCell ref="AY115:AY118"/>
    <mergeCell ref="BF115:BF118"/>
    <mergeCell ref="AZ115:AZ118"/>
    <mergeCell ref="BA115:BA118"/>
    <mergeCell ref="BB115:BB118"/>
    <mergeCell ref="BC115:BC118"/>
    <mergeCell ref="BD115:BD118"/>
    <mergeCell ref="BE115:BE118"/>
    <mergeCell ref="AW103:AW106"/>
    <mergeCell ref="AX103:AX106"/>
    <mergeCell ref="AY103:AY106"/>
    <mergeCell ref="AZ103:AZ106"/>
    <mergeCell ref="BA103:BA106"/>
    <mergeCell ref="C111:C114"/>
    <mergeCell ref="AL111:AL114"/>
    <mergeCell ref="AV111:AV114"/>
    <mergeCell ref="AW111:AW114"/>
    <mergeCell ref="AX111:AX114"/>
    <mergeCell ref="AY111:AY114"/>
    <mergeCell ref="AZ111:AZ114"/>
    <mergeCell ref="BA111:BA114"/>
    <mergeCell ref="C107:C110"/>
    <mergeCell ref="AL107:AL110"/>
    <mergeCell ref="AV107:AV110"/>
    <mergeCell ref="AW107:AW110"/>
    <mergeCell ref="AX107:AX110"/>
    <mergeCell ref="AY107:AY110"/>
    <mergeCell ref="AZ107:AZ110"/>
    <mergeCell ref="BA107:BA110"/>
    <mergeCell ref="C103:C106"/>
    <mergeCell ref="AL103:AL106"/>
    <mergeCell ref="AV103:AV106"/>
    <mergeCell ref="BC95:BC98"/>
    <mergeCell ref="BD95:BD98"/>
    <mergeCell ref="BE95:BE98"/>
    <mergeCell ref="BF95:BF98"/>
    <mergeCell ref="C99:C102"/>
    <mergeCell ref="AL99:AL102"/>
    <mergeCell ref="AV99:AV102"/>
    <mergeCell ref="AW99:AW102"/>
    <mergeCell ref="AX99:AX102"/>
    <mergeCell ref="AY99:AY102"/>
    <mergeCell ref="BF99:BF102"/>
    <mergeCell ref="AZ99:AZ102"/>
    <mergeCell ref="BA99:BA102"/>
    <mergeCell ref="BB99:BB102"/>
    <mergeCell ref="BC99:BC102"/>
    <mergeCell ref="BD99:BD102"/>
    <mergeCell ref="BE99:BE102"/>
    <mergeCell ref="BD83:BD86"/>
    <mergeCell ref="BF83:BF86"/>
    <mergeCell ref="BF91:BF94"/>
    <mergeCell ref="C95:C98"/>
    <mergeCell ref="AL95:AL98"/>
    <mergeCell ref="AV95:AV98"/>
    <mergeCell ref="AW95:AW98"/>
    <mergeCell ref="AX95:AX98"/>
    <mergeCell ref="AY95:AY98"/>
    <mergeCell ref="AZ95:AZ98"/>
    <mergeCell ref="BA95:BA98"/>
    <mergeCell ref="BB95:BB98"/>
    <mergeCell ref="AZ91:AZ94"/>
    <mergeCell ref="BA91:BA94"/>
    <mergeCell ref="BB91:BB94"/>
    <mergeCell ref="BC91:BC94"/>
    <mergeCell ref="BD91:BD94"/>
    <mergeCell ref="BE91:BE94"/>
    <mergeCell ref="C91:C94"/>
    <mergeCell ref="AL91:AL94"/>
    <mergeCell ref="AV91:AV94"/>
    <mergeCell ref="AW91:AW94"/>
    <mergeCell ref="AX91:AX94"/>
    <mergeCell ref="AY91:AY94"/>
    <mergeCell ref="C87:C90"/>
    <mergeCell ref="AV87:AV90"/>
    <mergeCell ref="AW87:AW90"/>
    <mergeCell ref="AX87:AX90"/>
    <mergeCell ref="AY87:AY90"/>
    <mergeCell ref="BB79:BB82"/>
    <mergeCell ref="BC79:BC82"/>
    <mergeCell ref="BD79:BD82"/>
    <mergeCell ref="BF79:BF82"/>
    <mergeCell ref="C83:C86"/>
    <mergeCell ref="AV83:AV86"/>
    <mergeCell ref="AW83:AW86"/>
    <mergeCell ref="AX83:AX86"/>
    <mergeCell ref="AY83:AY86"/>
    <mergeCell ref="AZ83:AZ86"/>
    <mergeCell ref="AZ87:AZ90"/>
    <mergeCell ref="BA87:BA90"/>
    <mergeCell ref="BB87:BB90"/>
    <mergeCell ref="BC87:BC90"/>
    <mergeCell ref="BD87:BD90"/>
    <mergeCell ref="BF87:BF90"/>
    <mergeCell ref="BA83:BA86"/>
    <mergeCell ref="BB83:BB86"/>
    <mergeCell ref="BC83:BC86"/>
    <mergeCell ref="BD75:BD78"/>
    <mergeCell ref="BE75:BE78"/>
    <mergeCell ref="BF75:BF78"/>
    <mergeCell ref="C79:C82"/>
    <mergeCell ref="AV79:AV82"/>
    <mergeCell ref="AW79:AW82"/>
    <mergeCell ref="AX79:AX82"/>
    <mergeCell ref="AY79:AY82"/>
    <mergeCell ref="AZ79:AZ82"/>
    <mergeCell ref="BA79:BA82"/>
    <mergeCell ref="C75:C78"/>
    <mergeCell ref="AV75:AV78"/>
    <mergeCell ref="AW75:AW78"/>
    <mergeCell ref="AX75:AX78"/>
    <mergeCell ref="AY75:AY78"/>
    <mergeCell ref="AZ75:AZ78"/>
    <mergeCell ref="BA75:BA78"/>
    <mergeCell ref="BB75:BB78"/>
    <mergeCell ref="BC75:BC78"/>
    <mergeCell ref="C71:C74"/>
    <mergeCell ref="AL71:AL74"/>
    <mergeCell ref="AV71:AV74"/>
    <mergeCell ref="AW71:AW74"/>
    <mergeCell ref="AX71:AX74"/>
    <mergeCell ref="AY71:AY74"/>
    <mergeCell ref="BF71:BF74"/>
    <mergeCell ref="AZ71:AZ74"/>
    <mergeCell ref="BA71:BA74"/>
    <mergeCell ref="BB71:BB74"/>
    <mergeCell ref="BC71:BC74"/>
    <mergeCell ref="BD71:BD74"/>
    <mergeCell ref="BE71:BE74"/>
    <mergeCell ref="C67:C70"/>
    <mergeCell ref="AL67:AL70"/>
    <mergeCell ref="AV67:AV70"/>
    <mergeCell ref="AW67:AW70"/>
    <mergeCell ref="AX67:AX70"/>
    <mergeCell ref="AY67:AY70"/>
    <mergeCell ref="BF67:BF70"/>
    <mergeCell ref="AZ67:AZ70"/>
    <mergeCell ref="BA67:BA70"/>
    <mergeCell ref="BB67:BB70"/>
    <mergeCell ref="BC67:BC70"/>
    <mergeCell ref="BD67:BD70"/>
    <mergeCell ref="BE67:BE70"/>
    <mergeCell ref="BC59:BC62"/>
    <mergeCell ref="BD59:BD62"/>
    <mergeCell ref="BE59:BE62"/>
    <mergeCell ref="BF59:BF62"/>
    <mergeCell ref="C63:C66"/>
    <mergeCell ref="AL63:AL66"/>
    <mergeCell ref="AV63:AV66"/>
    <mergeCell ref="AW63:AW66"/>
    <mergeCell ref="AX63:AX66"/>
    <mergeCell ref="AY63:AY66"/>
    <mergeCell ref="BF63:BF66"/>
    <mergeCell ref="AZ63:AZ66"/>
    <mergeCell ref="BA63:BA66"/>
    <mergeCell ref="BB63:BB66"/>
    <mergeCell ref="BC63:BC66"/>
    <mergeCell ref="BD63:BD66"/>
    <mergeCell ref="BE63:BE66"/>
    <mergeCell ref="C59:C62"/>
    <mergeCell ref="AL59:AL62"/>
    <mergeCell ref="AV59:AV62"/>
    <mergeCell ref="AW59:AW62"/>
    <mergeCell ref="AX59:AX62"/>
    <mergeCell ref="AY59:AY62"/>
    <mergeCell ref="AZ59:AZ62"/>
    <mergeCell ref="BA59:BA62"/>
    <mergeCell ref="BB59:BB62"/>
    <mergeCell ref="AV47:AV50"/>
    <mergeCell ref="AW47:AW50"/>
    <mergeCell ref="AX47:AX50"/>
    <mergeCell ref="AY47:AY50"/>
    <mergeCell ref="C55:C58"/>
    <mergeCell ref="AL55:AL58"/>
    <mergeCell ref="AV55:AV58"/>
    <mergeCell ref="AW55:AW58"/>
    <mergeCell ref="AX55:AX58"/>
    <mergeCell ref="AY55:AY58"/>
    <mergeCell ref="AL47:AL50"/>
    <mergeCell ref="BF55:BF58"/>
    <mergeCell ref="AZ55:AZ58"/>
    <mergeCell ref="BA55:BA58"/>
    <mergeCell ref="BB55:BB58"/>
    <mergeCell ref="BC55:BC58"/>
    <mergeCell ref="BD55:BD58"/>
    <mergeCell ref="BE55:BE58"/>
    <mergeCell ref="BF47:BF50"/>
    <mergeCell ref="C51:C54"/>
    <mergeCell ref="AL51:AL54"/>
    <mergeCell ref="AV51:AV54"/>
    <mergeCell ref="AW51:AW54"/>
    <mergeCell ref="AX51:AX54"/>
    <mergeCell ref="AY51:AY54"/>
    <mergeCell ref="AZ51:AZ54"/>
    <mergeCell ref="BA51:BA54"/>
    <mergeCell ref="BB51:BB54"/>
    <mergeCell ref="AZ47:AZ50"/>
    <mergeCell ref="BA47:BA50"/>
    <mergeCell ref="BB47:BB50"/>
    <mergeCell ref="BC47:BC50"/>
    <mergeCell ref="BD47:BD50"/>
    <mergeCell ref="BE47:BE50"/>
    <mergeCell ref="C47:C50"/>
    <mergeCell ref="BC51:BC54"/>
    <mergeCell ref="BD51:BD54"/>
    <mergeCell ref="BE51:BE54"/>
    <mergeCell ref="BF51:BF54"/>
    <mergeCell ref="BA43:BA46"/>
    <mergeCell ref="BB43:BB46"/>
    <mergeCell ref="BC43:BC46"/>
    <mergeCell ref="BD43:BD46"/>
    <mergeCell ref="BE43:BE46"/>
    <mergeCell ref="BF43:BF46"/>
    <mergeCell ref="C43:C46"/>
    <mergeCell ref="AV43:AV46"/>
    <mergeCell ref="AW43:AW46"/>
    <mergeCell ref="AX43:AX46"/>
    <mergeCell ref="AY43:AY46"/>
    <mergeCell ref="AZ43:AZ46"/>
    <mergeCell ref="BB39:BB42"/>
    <mergeCell ref="BC39:BC42"/>
    <mergeCell ref="BD39:BD42"/>
    <mergeCell ref="BE39:BE42"/>
    <mergeCell ref="BF39:BF42"/>
    <mergeCell ref="BC35:BC38"/>
    <mergeCell ref="BD35:BD38"/>
    <mergeCell ref="BE35:BE38"/>
    <mergeCell ref="BF35:BF38"/>
    <mergeCell ref="BE31:BE34"/>
    <mergeCell ref="BF31:BF34"/>
    <mergeCell ref="C35:C38"/>
    <mergeCell ref="AV35:AV38"/>
    <mergeCell ref="AW35:AW38"/>
    <mergeCell ref="AX35:AX38"/>
    <mergeCell ref="AY35:AY38"/>
    <mergeCell ref="AZ35:AZ38"/>
    <mergeCell ref="BA35:BA38"/>
    <mergeCell ref="BB35:BB38"/>
    <mergeCell ref="AY31:AY34"/>
    <mergeCell ref="AZ31:AZ34"/>
    <mergeCell ref="BA31:BA34"/>
    <mergeCell ref="BB31:BB34"/>
    <mergeCell ref="BC31:BC34"/>
    <mergeCell ref="BD31:BD34"/>
    <mergeCell ref="AY27:AY30"/>
    <mergeCell ref="AZ27:AZ30"/>
    <mergeCell ref="BA27:BA30"/>
    <mergeCell ref="C39:C42"/>
    <mergeCell ref="AV39:AV42"/>
    <mergeCell ref="AW39:AW42"/>
    <mergeCell ref="AX39:AX42"/>
    <mergeCell ref="AY39:AY42"/>
    <mergeCell ref="AZ39:AZ42"/>
    <mergeCell ref="BA39:BA42"/>
    <mergeCell ref="C31:C34"/>
    <mergeCell ref="AL31:AL34"/>
    <mergeCell ref="AV31:AV34"/>
    <mergeCell ref="AW31:AW34"/>
    <mergeCell ref="AX31:AX34"/>
    <mergeCell ref="C27:C30"/>
    <mergeCell ref="AL27:AL30"/>
    <mergeCell ref="AV27:AV30"/>
    <mergeCell ref="AW27:AW30"/>
    <mergeCell ref="AX27:AX30"/>
    <mergeCell ref="BF23:BF26"/>
    <mergeCell ref="BB23:BB26"/>
    <mergeCell ref="BC23:BC26"/>
    <mergeCell ref="BD23:BD26"/>
    <mergeCell ref="BB27:BB30"/>
    <mergeCell ref="BC27:BC30"/>
    <mergeCell ref="BD27:BD30"/>
    <mergeCell ref="BE27:BE30"/>
    <mergeCell ref="BF27:BF30"/>
    <mergeCell ref="AY23:AY26"/>
    <mergeCell ref="AZ23:AZ26"/>
    <mergeCell ref="BA23:BA26"/>
    <mergeCell ref="C23:C26"/>
    <mergeCell ref="AL23:AL26"/>
    <mergeCell ref="AV23:AV26"/>
    <mergeCell ref="AW23:AW26"/>
    <mergeCell ref="AX23:AX26"/>
    <mergeCell ref="BE23:BE26"/>
    <mergeCell ref="C15:C18"/>
    <mergeCell ref="AL15:AL18"/>
    <mergeCell ref="AV15:AV18"/>
    <mergeCell ref="AW15:AW18"/>
    <mergeCell ref="AX15:AX18"/>
    <mergeCell ref="AY15:AY18"/>
    <mergeCell ref="BF19:BF22"/>
    <mergeCell ref="C19:C22"/>
    <mergeCell ref="AL19:AL22"/>
    <mergeCell ref="AV19:AV22"/>
    <mergeCell ref="AW19:AW22"/>
    <mergeCell ref="AX19:AX22"/>
    <mergeCell ref="AY19:AY22"/>
    <mergeCell ref="AZ19:AZ22"/>
    <mergeCell ref="BA19:BA22"/>
    <mergeCell ref="BB19:BB22"/>
    <mergeCell ref="BC19:BC22"/>
    <mergeCell ref="BD19:BD22"/>
    <mergeCell ref="BE19:BE22"/>
    <mergeCell ref="BF3:BF6"/>
    <mergeCell ref="AV3:AV6"/>
    <mergeCell ref="AW3:AW6"/>
    <mergeCell ref="AX3:AX6"/>
    <mergeCell ref="AY3:AY6"/>
    <mergeCell ref="AZ3:AZ6"/>
    <mergeCell ref="BA3:BA6"/>
    <mergeCell ref="AZ15:AZ18"/>
    <mergeCell ref="BA15:BA18"/>
    <mergeCell ref="BB3:BB6"/>
    <mergeCell ref="BC3:BC6"/>
    <mergeCell ref="BD3:BD6"/>
    <mergeCell ref="BE3:BE6"/>
    <mergeCell ref="BB15:BB18"/>
    <mergeCell ref="BC15:BC18"/>
    <mergeCell ref="BD15:BD18"/>
    <mergeCell ref="BE15:BE18"/>
    <mergeCell ref="BF15:BF18"/>
    <mergeCell ref="BC11:BC14"/>
    <mergeCell ref="BD11:BD14"/>
    <mergeCell ref="BE11:BE14"/>
    <mergeCell ref="BF11:BF14"/>
    <mergeCell ref="BC7:BC10"/>
    <mergeCell ref="BD7:BD10"/>
    <mergeCell ref="AR1:AR2"/>
    <mergeCell ref="AS1:AS2"/>
    <mergeCell ref="AT1:AT2"/>
    <mergeCell ref="AJ2:AK2"/>
    <mergeCell ref="C3:C6"/>
    <mergeCell ref="AL3:AL6"/>
    <mergeCell ref="AJ1:AK1"/>
    <mergeCell ref="AM1:AM2"/>
    <mergeCell ref="AN1:AN2"/>
    <mergeCell ref="AO1:AO2"/>
    <mergeCell ref="AP1:AP2"/>
    <mergeCell ref="AQ1:AQ2"/>
    <mergeCell ref="BE7:BE10"/>
    <mergeCell ref="BF7:BF10"/>
    <mergeCell ref="C7:C10"/>
    <mergeCell ref="AL7:AL10"/>
    <mergeCell ref="AV7:AV10"/>
    <mergeCell ref="AW7:AW10"/>
    <mergeCell ref="AX7:AX10"/>
    <mergeCell ref="AY7:AY10"/>
    <mergeCell ref="AZ7:AZ10"/>
    <mergeCell ref="BA7:BA10"/>
    <mergeCell ref="BB7:BB10"/>
  </mergeCells>
  <conditionalFormatting sqref="E3:AI6 E23:AI234 M7:P10 AA7:AA10">
    <cfRule type="expression" dxfId="66" priority="61">
      <formula>$AJ$1=E$1</formula>
    </cfRule>
    <cfRule type="expression" dxfId="65" priority="62">
      <formula>$AJ$1=E$1</formula>
    </cfRule>
  </conditionalFormatting>
  <conditionalFormatting sqref="E3:AI6 E15:AI234 M7:P10 AA7:AA10">
    <cfRule type="expression" dxfId="64" priority="60">
      <formula>$AJ$1=E$1</formula>
    </cfRule>
  </conditionalFormatting>
  <conditionalFormatting sqref="E3:AI6 M7:P10 AA7:AA10">
    <cfRule type="expression" dxfId="63" priority="59">
      <formula>$AJ$1=E$1</formula>
    </cfRule>
  </conditionalFormatting>
  <conditionalFormatting sqref="E3:AI6 M7:P10 AA7:AA10">
    <cfRule type="expression" dxfId="62" priority="58">
      <formula>$AJ$1=E$1</formula>
    </cfRule>
  </conditionalFormatting>
  <conditionalFormatting sqref="E3:AI6 M7:P10 AA7:AA10">
    <cfRule type="expression" dxfId="61" priority="57">
      <formula>$AJ$1=E$1</formula>
    </cfRule>
  </conditionalFormatting>
  <conditionalFormatting sqref="E3:AI6 M7:P10 AA7:AA10">
    <cfRule type="expression" dxfId="60" priority="52">
      <formula>$AJ$1=E$1</formula>
    </cfRule>
  </conditionalFormatting>
  <conditionalFormatting sqref="E19:AI22">
    <cfRule type="expression" dxfId="59" priority="50">
      <formula>$AJ$1=E$1</formula>
    </cfRule>
    <cfRule type="expression" dxfId="58" priority="51">
      <formula>$AJ$1=E$1</formula>
    </cfRule>
  </conditionalFormatting>
  <conditionalFormatting sqref="E19:AI22">
    <cfRule type="expression" dxfId="57" priority="49">
      <formula>$AJ$1=E$1</formula>
    </cfRule>
  </conditionalFormatting>
  <conditionalFormatting sqref="E19:AI22">
    <cfRule type="expression" dxfId="56" priority="48">
      <formula>$AJ$1=E$1</formula>
    </cfRule>
  </conditionalFormatting>
  <conditionalFormatting sqref="E3:AI6 M7:P10 AA7:AA10">
    <cfRule type="expression" dxfId="55" priority="43">
      <formula>$AJ$1=E$1</formula>
    </cfRule>
  </conditionalFormatting>
  <conditionalFormatting sqref="E15:AI18">
    <cfRule type="expression" dxfId="54" priority="41">
      <formula>$AJ$1=E$1</formula>
    </cfRule>
    <cfRule type="expression" dxfId="53" priority="42">
      <formula>$AJ$1=E$1</formula>
    </cfRule>
  </conditionalFormatting>
  <conditionalFormatting sqref="E15:AI18">
    <cfRule type="expression" dxfId="52" priority="40">
      <formula>$AJ$1=E$1</formula>
    </cfRule>
  </conditionalFormatting>
  <conditionalFormatting sqref="E15:AI18">
    <cfRule type="expression" dxfId="51" priority="39">
      <formula>$AJ$1=E$1</formula>
    </cfRule>
  </conditionalFormatting>
  <conditionalFormatting sqref="E3:AI6 M7:P10 AA7:AA10">
    <cfRule type="expression" dxfId="50" priority="38">
      <formula>$AJ$1=E$1</formula>
    </cfRule>
  </conditionalFormatting>
  <conditionalFormatting sqref="E11:AI14">
    <cfRule type="expression" dxfId="49" priority="11">
      <formula>$AJ$1=E$1</formula>
    </cfRule>
    <cfRule type="expression" dxfId="48" priority="12">
      <formula>$AJ$1=E$1</formula>
    </cfRule>
  </conditionalFormatting>
  <conditionalFormatting sqref="E11:AI14">
    <cfRule type="expression" dxfId="47" priority="10">
      <formula>$AJ$1=E$1</formula>
    </cfRule>
  </conditionalFormatting>
  <conditionalFormatting sqref="E11:AI14">
    <cfRule type="expression" dxfId="46" priority="9">
      <formula>$AJ$1=E$1</formula>
    </cfRule>
  </conditionalFormatting>
  <conditionalFormatting sqref="E7:L10 Q7:Z10 AB7:AI10">
    <cfRule type="expression" dxfId="45" priority="3">
      <formula>$AJ$1=E$1</formula>
    </cfRule>
    <cfRule type="expression" dxfId="44" priority="4">
      <formula>$AJ$1=E$1</formula>
    </cfRule>
  </conditionalFormatting>
  <conditionalFormatting sqref="E7:L10 Q7:Z10 AB7:AI10">
    <cfRule type="expression" dxfId="43" priority="2">
      <formula>$AJ$1=E$1</formula>
    </cfRule>
  </conditionalFormatting>
  <conditionalFormatting sqref="E7:L10 Q7:Z10 AB7:AI10">
    <cfRule type="expression" dxfId="42" priority="1">
      <formula>$AJ$1=E$1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A274"/>
  <sheetViews>
    <sheetView tabSelected="1" workbookViewId="0">
      <pane xSplit="2" ySplit="2" topLeftCell="U3" activePane="bottomRight" state="frozen"/>
      <selection pane="topRight" activeCell="C1" sqref="C1"/>
      <selection pane="bottomLeft" activeCell="A3" sqref="A3"/>
      <selection pane="bottomRight" activeCell="AA131" sqref="AA131"/>
    </sheetView>
  </sheetViews>
  <sheetFormatPr defaultRowHeight="15" x14ac:dyDescent="0.25"/>
  <cols>
    <col min="1" max="1" width="23.140625" customWidth="1"/>
    <col min="2" max="2" width="14.28515625" hidden="1" customWidth="1"/>
    <col min="5" max="35" width="4.7109375" customWidth="1"/>
  </cols>
  <sheetData>
    <row r="1" spans="1:79" ht="42" x14ac:dyDescent="0.25">
      <c r="A1" s="258" t="s">
        <v>126</v>
      </c>
      <c r="B1" s="334" t="s">
        <v>0</v>
      </c>
      <c r="C1" s="202" t="s">
        <v>1</v>
      </c>
      <c r="D1" s="201"/>
      <c r="E1" s="215" t="str">
        <f>TEXT(WEEKDAY(DATE($D$2,$C$2,E2),1),"gggg")</f>
        <v>Çarşamba</v>
      </c>
      <c r="F1" s="215" t="str">
        <f t="shared" ref="F1:AI1" si="0">TEXT(WEEKDAY(DATE($D$2,$C$2,F2),1),"gggg")</f>
        <v>Perşembe</v>
      </c>
      <c r="G1" s="215" t="str">
        <f t="shared" si="0"/>
        <v>Cuma</v>
      </c>
      <c r="H1" s="215" t="str">
        <f t="shared" si="0"/>
        <v>Cumartesi</v>
      </c>
      <c r="I1" s="215" t="str">
        <f t="shared" si="0"/>
        <v>Pazar</v>
      </c>
      <c r="J1" s="215" t="str">
        <f t="shared" si="0"/>
        <v>Pazartesi</v>
      </c>
      <c r="K1" s="215" t="str">
        <f t="shared" si="0"/>
        <v>Salı</v>
      </c>
      <c r="L1" s="215" t="str">
        <f t="shared" si="0"/>
        <v>Çarşamba</v>
      </c>
      <c r="M1" s="215" t="str">
        <f t="shared" si="0"/>
        <v>Perşembe</v>
      </c>
      <c r="N1" s="215" t="str">
        <f t="shared" si="0"/>
        <v>Cuma</v>
      </c>
      <c r="O1" s="215" t="str">
        <f t="shared" si="0"/>
        <v>Cumartesi</v>
      </c>
      <c r="P1" s="215" t="str">
        <f t="shared" si="0"/>
        <v>Pazar</v>
      </c>
      <c r="Q1" s="215" t="str">
        <f t="shared" si="0"/>
        <v>Pazartesi</v>
      </c>
      <c r="R1" s="215" t="str">
        <f t="shared" si="0"/>
        <v>Salı</v>
      </c>
      <c r="S1" s="215" t="str">
        <f t="shared" si="0"/>
        <v>Çarşamba</v>
      </c>
      <c r="T1" s="215" t="str">
        <f t="shared" si="0"/>
        <v>Perşembe</v>
      </c>
      <c r="U1" s="215" t="str">
        <f t="shared" si="0"/>
        <v>Cuma</v>
      </c>
      <c r="V1" s="215" t="str">
        <f t="shared" si="0"/>
        <v>Cumartesi</v>
      </c>
      <c r="W1" s="215" t="str">
        <f t="shared" si="0"/>
        <v>Pazar</v>
      </c>
      <c r="X1" s="215" t="str">
        <f t="shared" si="0"/>
        <v>Pazartesi</v>
      </c>
      <c r="Y1" s="215" t="str">
        <f t="shared" si="0"/>
        <v>Salı</v>
      </c>
      <c r="Z1" s="215" t="str">
        <f t="shared" si="0"/>
        <v>Çarşamba</v>
      </c>
      <c r="AA1" s="215" t="str">
        <f t="shared" si="0"/>
        <v>Perşembe</v>
      </c>
      <c r="AB1" s="215" t="str">
        <f t="shared" si="0"/>
        <v>Cuma</v>
      </c>
      <c r="AC1" s="215" t="str">
        <f t="shared" si="0"/>
        <v>Cumartesi</v>
      </c>
      <c r="AD1" s="215" t="str">
        <f t="shared" si="0"/>
        <v>Pazar</v>
      </c>
      <c r="AE1" s="215" t="str">
        <f t="shared" si="0"/>
        <v>Pazartesi</v>
      </c>
      <c r="AF1" s="215" t="str">
        <f t="shared" si="0"/>
        <v>Salı</v>
      </c>
      <c r="AG1" s="215" t="str">
        <f t="shared" si="0"/>
        <v>Çarşamba</v>
      </c>
      <c r="AH1" s="215" t="str">
        <f t="shared" si="0"/>
        <v>Perşembe</v>
      </c>
      <c r="AI1" s="215" t="str">
        <f t="shared" si="0"/>
        <v>Cuma</v>
      </c>
      <c r="AJ1" s="471" t="str">
        <f>LEFT(C2,2)</f>
        <v>05</v>
      </c>
      <c r="AK1" s="472"/>
      <c r="AL1" s="330" t="s">
        <v>9</v>
      </c>
      <c r="AM1" s="521" t="s">
        <v>10</v>
      </c>
      <c r="AN1" s="521" t="s">
        <v>73</v>
      </c>
      <c r="AO1" s="521" t="s">
        <v>11</v>
      </c>
      <c r="AP1" s="521" t="s">
        <v>12</v>
      </c>
      <c r="AQ1" s="521" t="s">
        <v>13</v>
      </c>
      <c r="AR1" s="521" t="s">
        <v>14</v>
      </c>
      <c r="AS1" s="521" t="s">
        <v>15</v>
      </c>
      <c r="AT1" s="521" t="s">
        <v>16</v>
      </c>
      <c r="AU1" s="214">
        <f>AV2+AW2</f>
        <v>673120.88888888899</v>
      </c>
      <c r="AV1" s="200" t="s">
        <v>127</v>
      </c>
      <c r="AW1" s="200" t="s">
        <v>128</v>
      </c>
      <c r="AX1" s="200" t="s">
        <v>135</v>
      </c>
      <c r="AY1" s="200" t="s">
        <v>87</v>
      </c>
      <c r="AZ1" s="200" t="s">
        <v>86</v>
      </c>
      <c r="BA1" s="200" t="s">
        <v>136</v>
      </c>
      <c r="BB1" s="200" t="s">
        <v>71</v>
      </c>
      <c r="BC1" s="200" t="s">
        <v>19</v>
      </c>
      <c r="BD1" s="200" t="s">
        <v>129</v>
      </c>
      <c r="BE1" s="200" t="s">
        <v>20</v>
      </c>
      <c r="BF1" s="204" t="s">
        <v>21</v>
      </c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178"/>
      <c r="BX1" s="178"/>
      <c r="BY1" s="178"/>
      <c r="BZ1" s="178"/>
      <c r="CA1" s="178"/>
    </row>
    <row r="2" spans="1:79" ht="40.5" thickBot="1" x14ac:dyDescent="0.3">
      <c r="A2" s="259" t="s">
        <v>23</v>
      </c>
      <c r="B2" s="221">
        <v>2.4703557312252965E-3</v>
      </c>
      <c r="C2" s="281" t="s">
        <v>149</v>
      </c>
      <c r="D2" s="281" t="s">
        <v>138</v>
      </c>
      <c r="E2" s="59">
        <v>1</v>
      </c>
      <c r="F2" s="59">
        <v>2</v>
      </c>
      <c r="G2" s="96">
        <v>3</v>
      </c>
      <c r="H2" s="96">
        <v>4</v>
      </c>
      <c r="I2" s="398">
        <v>5</v>
      </c>
      <c r="J2" s="96">
        <v>6</v>
      </c>
      <c r="K2" s="96">
        <v>7</v>
      </c>
      <c r="L2" s="96">
        <v>8</v>
      </c>
      <c r="M2" s="96">
        <v>9</v>
      </c>
      <c r="N2" s="268">
        <v>10</v>
      </c>
      <c r="O2" s="96">
        <v>11</v>
      </c>
      <c r="P2" s="399">
        <v>12</v>
      </c>
      <c r="Q2" s="268">
        <v>13</v>
      </c>
      <c r="R2" s="268">
        <v>14</v>
      </c>
      <c r="S2" s="96">
        <v>15</v>
      </c>
      <c r="T2" s="268">
        <v>16</v>
      </c>
      <c r="U2" s="268">
        <v>17</v>
      </c>
      <c r="V2" s="96">
        <v>18</v>
      </c>
      <c r="W2" s="399">
        <v>19</v>
      </c>
      <c r="X2" s="268">
        <v>20</v>
      </c>
      <c r="Y2" s="268">
        <v>21</v>
      </c>
      <c r="Z2" s="268">
        <v>22</v>
      </c>
      <c r="AA2" s="268">
        <v>23</v>
      </c>
      <c r="AB2" s="268">
        <v>24</v>
      </c>
      <c r="AC2" s="96">
        <v>25</v>
      </c>
      <c r="AD2" s="399">
        <v>26</v>
      </c>
      <c r="AE2" s="268">
        <v>27</v>
      </c>
      <c r="AF2" s="268">
        <v>28</v>
      </c>
      <c r="AG2" s="268">
        <v>29</v>
      </c>
      <c r="AH2" s="268">
        <v>30</v>
      </c>
      <c r="AI2" s="59">
        <v>31</v>
      </c>
      <c r="AJ2" s="469" t="s">
        <v>24</v>
      </c>
      <c r="AK2" s="470"/>
      <c r="AL2" s="328"/>
      <c r="AM2" s="522"/>
      <c r="AN2" s="522"/>
      <c r="AO2" s="522"/>
      <c r="AP2" s="522"/>
      <c r="AQ2" s="522"/>
      <c r="AR2" s="522"/>
      <c r="AS2" s="522"/>
      <c r="AT2" s="522"/>
      <c r="AU2" s="214">
        <f>AU1-AY2-AZ2</f>
        <v>673120.88888888899</v>
      </c>
      <c r="AV2" s="197">
        <f t="shared" ref="AV2:BF2" si="1">SUM(AV3:AV138)</f>
        <v>404772.00000000006</v>
      </c>
      <c r="AW2" s="198">
        <f t="shared" si="1"/>
        <v>268348.88888888888</v>
      </c>
      <c r="AX2" s="198">
        <f t="shared" si="1"/>
        <v>0</v>
      </c>
      <c r="AY2" s="198">
        <f t="shared" si="1"/>
        <v>0</v>
      </c>
      <c r="AZ2" s="198">
        <f t="shared" si="1"/>
        <v>0</v>
      </c>
      <c r="BA2" s="198">
        <f t="shared" si="1"/>
        <v>0</v>
      </c>
      <c r="BB2" s="198">
        <f t="shared" si="1"/>
        <v>0</v>
      </c>
      <c r="BC2" s="198">
        <f t="shared" si="1"/>
        <v>920</v>
      </c>
      <c r="BD2" s="198">
        <f t="shared" si="1"/>
        <v>0</v>
      </c>
      <c r="BE2" s="198">
        <f t="shared" si="1"/>
        <v>0</v>
      </c>
      <c r="BF2" s="198">
        <f t="shared" si="1"/>
        <v>672200.88888888876</v>
      </c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178"/>
      <c r="BX2" s="178"/>
      <c r="BY2" s="178"/>
      <c r="BZ2" s="178"/>
      <c r="CA2" s="178"/>
    </row>
    <row r="3" spans="1:79" ht="16.5" thickTop="1" thickBot="1" x14ac:dyDescent="0.3">
      <c r="A3" s="374" t="s">
        <v>29</v>
      </c>
      <c r="B3" s="275">
        <v>38000</v>
      </c>
      <c r="C3" s="432">
        <f>B3/225</f>
        <v>168.88888888888889</v>
      </c>
      <c r="D3" s="181" t="s">
        <v>25</v>
      </c>
      <c r="E3" s="383">
        <v>7.5</v>
      </c>
      <c r="F3" s="60">
        <v>7.5</v>
      </c>
      <c r="G3" s="234">
        <v>7.5</v>
      </c>
      <c r="H3" s="371">
        <v>7.5</v>
      </c>
      <c r="I3" s="234" t="s">
        <v>61</v>
      </c>
      <c r="J3" s="234">
        <v>7.5</v>
      </c>
      <c r="K3" s="235">
        <v>7.5</v>
      </c>
      <c r="L3" s="234">
        <v>7.5</v>
      </c>
      <c r="M3" s="234">
        <v>7.5</v>
      </c>
      <c r="N3" s="95">
        <v>7.5</v>
      </c>
      <c r="O3" s="236">
        <v>7.5</v>
      </c>
      <c r="P3" s="95" t="s">
        <v>61</v>
      </c>
      <c r="Q3" s="95">
        <v>7.5</v>
      </c>
      <c r="R3" s="95">
        <v>7.5</v>
      </c>
      <c r="S3" s="237">
        <v>7.5</v>
      </c>
      <c r="T3" s="67">
        <v>7.5</v>
      </c>
      <c r="U3" s="95">
        <v>7.5</v>
      </c>
      <c r="V3" s="236">
        <v>0</v>
      </c>
      <c r="W3" s="406">
        <v>0</v>
      </c>
      <c r="X3" s="95">
        <v>0</v>
      </c>
      <c r="Y3" s="95"/>
      <c r="Z3" s="95"/>
      <c r="AA3" s="95"/>
      <c r="AB3" s="95"/>
      <c r="AC3" s="236"/>
      <c r="AD3" s="95"/>
      <c r="AE3" s="95"/>
      <c r="AF3" s="95"/>
      <c r="AG3" s="95"/>
      <c r="AH3" s="238"/>
      <c r="AI3" s="60"/>
      <c r="AJ3" s="179"/>
      <c r="AK3" s="179">
        <f>COUNTIF(E3:AI3,"&gt;0")</f>
        <v>15</v>
      </c>
      <c r="AL3" s="508"/>
      <c r="AM3" s="205">
        <f>SUM(E3:AI3)/7.5</f>
        <v>15</v>
      </c>
      <c r="AN3" s="205">
        <f>COUNTIF(E3:AI3,"B")</f>
        <v>0</v>
      </c>
      <c r="AO3" s="205">
        <f>COUNTIF(E3:AI3,"h")</f>
        <v>2</v>
      </c>
      <c r="AP3" s="205">
        <f>COUNTIF(E3:AI3,"ik")</f>
        <v>0</v>
      </c>
      <c r="AQ3" s="205">
        <f>COUNTIF(E3:AI3,"İZ")</f>
        <v>0</v>
      </c>
      <c r="AR3" s="205">
        <f>COUNTIF(E3:AI3,"R")</f>
        <v>0</v>
      </c>
      <c r="AS3" s="205">
        <f>COUNTIF(E3:AI3,"0")</f>
        <v>3</v>
      </c>
      <c r="AT3" s="205">
        <f>IF((AM3+AN3+AO3+AP3+AQ3)&gt;30,30,(AM3+AN3+AO3+AP3+AQ3))</f>
        <v>17</v>
      </c>
      <c r="AU3" s="205">
        <f>(AT3)*C3*7.5</f>
        <v>21533.333333333332</v>
      </c>
      <c r="AV3" s="511">
        <f>IF(B4="CEMRE",SUM(AU3:AU5),0)</f>
        <v>26599.999999999996</v>
      </c>
      <c r="AW3" s="514">
        <f>IF(B4="SEFİNE",SUM(AU3:AU5),0)</f>
        <v>0</v>
      </c>
      <c r="AX3" s="516">
        <f>IF(B4="TERSAN",SUM(AU3:AU5),0)</f>
        <v>0</v>
      </c>
      <c r="AY3" s="500"/>
      <c r="AZ3" s="500"/>
      <c r="BA3" s="500"/>
      <c r="BB3" s="500"/>
      <c r="BC3" s="500"/>
      <c r="BD3" s="500"/>
      <c r="BE3" s="503"/>
      <c r="BF3" s="505">
        <f>(AV3+AW3+AX3)-(AY3+AZ3+BA3)-(BB3+BC3)+BE3-(BD3)</f>
        <v>26599.999999999996</v>
      </c>
      <c r="BG3" s="178"/>
      <c r="BH3" s="178"/>
      <c r="BI3" s="178"/>
      <c r="BJ3" s="178"/>
      <c r="BK3" s="178"/>
      <c r="BL3" s="178"/>
      <c r="BM3" s="178"/>
      <c r="BN3" s="178"/>
      <c r="BO3" s="178"/>
      <c r="BP3" s="178"/>
      <c r="BQ3" s="178"/>
      <c r="BR3" s="178"/>
      <c r="BS3" s="178"/>
      <c r="BT3" s="178"/>
      <c r="BU3" s="178"/>
      <c r="BV3" s="178"/>
      <c r="BW3" s="178"/>
      <c r="BX3" s="178"/>
      <c r="BY3" s="178"/>
      <c r="BZ3" s="178"/>
      <c r="CA3" s="178"/>
    </row>
    <row r="4" spans="1:79" ht="15.75" thickTop="1" x14ac:dyDescent="0.25">
      <c r="A4" s="375"/>
      <c r="B4" s="221" t="s">
        <v>133</v>
      </c>
      <c r="C4" s="433"/>
      <c r="D4" s="211" t="s">
        <v>26</v>
      </c>
      <c r="E4" s="384"/>
      <c r="F4" s="241">
        <v>2.5</v>
      </c>
      <c r="G4" s="343">
        <v>2.5</v>
      </c>
      <c r="H4" s="344"/>
      <c r="I4" s="343"/>
      <c r="J4" s="343">
        <v>2.5</v>
      </c>
      <c r="K4" s="345"/>
      <c r="L4" s="343">
        <v>2.5</v>
      </c>
      <c r="M4" s="343"/>
      <c r="N4" s="241"/>
      <c r="O4" s="241"/>
      <c r="P4" s="241"/>
      <c r="Q4" s="241"/>
      <c r="R4" s="241"/>
      <c r="S4" s="241"/>
      <c r="T4" s="241"/>
      <c r="U4" s="241"/>
      <c r="V4" s="241"/>
      <c r="W4" s="392"/>
      <c r="X4" s="241"/>
      <c r="Y4" s="241"/>
      <c r="Z4" s="241"/>
      <c r="AA4" s="241"/>
      <c r="AB4" s="241"/>
      <c r="AC4" s="241"/>
      <c r="AD4" s="241"/>
      <c r="AE4" s="241"/>
      <c r="AF4" s="241"/>
      <c r="AG4" s="241"/>
      <c r="AH4" s="249"/>
      <c r="AI4" s="250"/>
      <c r="AJ4" s="192"/>
      <c r="AK4" s="179">
        <f>COUNTIF(E4:AI4,"&gt;7")</f>
        <v>0</v>
      </c>
      <c r="AL4" s="509"/>
      <c r="AM4" s="206">
        <f>SUM(E4:AI4)</f>
        <v>10</v>
      </c>
      <c r="AN4" s="206"/>
      <c r="AO4" s="206"/>
      <c r="AP4" s="206"/>
      <c r="AQ4" s="206"/>
      <c r="AR4" s="206"/>
      <c r="AS4" s="206"/>
      <c r="AT4" s="206">
        <f>AM4*1.5</f>
        <v>15</v>
      </c>
      <c r="AU4" s="206">
        <f>AM4*C3*1.5</f>
        <v>2533.3333333333335</v>
      </c>
      <c r="AV4" s="511"/>
      <c r="AW4" s="514"/>
      <c r="AX4" s="516"/>
      <c r="AY4" s="500"/>
      <c r="AZ4" s="500"/>
      <c r="BA4" s="500"/>
      <c r="BB4" s="500"/>
      <c r="BC4" s="500"/>
      <c r="BD4" s="500"/>
      <c r="BE4" s="503"/>
      <c r="BF4" s="506"/>
      <c r="BG4" s="178"/>
      <c r="BH4" s="178"/>
      <c r="BI4" s="178"/>
      <c r="BJ4" s="178"/>
      <c r="BK4" s="178"/>
      <c r="BL4" s="178"/>
      <c r="BM4" s="178"/>
      <c r="BN4" s="178"/>
      <c r="BO4" s="178"/>
      <c r="BP4" s="178"/>
      <c r="BQ4" s="178"/>
      <c r="BR4" s="178"/>
      <c r="BS4" s="178"/>
      <c r="BT4" s="178"/>
      <c r="BU4" s="178"/>
      <c r="BV4" s="178"/>
      <c r="BW4" s="178"/>
      <c r="BX4" s="178"/>
      <c r="BY4" s="178"/>
      <c r="BZ4" s="178"/>
      <c r="CA4" s="178"/>
    </row>
    <row r="5" spans="1:79" x14ac:dyDescent="0.25">
      <c r="A5" s="375"/>
      <c r="B5" s="221"/>
      <c r="C5" s="433"/>
      <c r="D5" s="212" t="s">
        <v>27</v>
      </c>
      <c r="E5" s="385">
        <v>7.5</v>
      </c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385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2"/>
      <c r="AI5" s="233"/>
      <c r="AJ5" s="193"/>
      <c r="AK5" s="207"/>
      <c r="AL5" s="509"/>
      <c r="AM5" s="206">
        <f>SUM(E5:AI5)</f>
        <v>7.5</v>
      </c>
      <c r="AN5" s="208"/>
      <c r="AO5" s="208"/>
      <c r="AP5" s="208"/>
      <c r="AQ5" s="208"/>
      <c r="AR5" s="208"/>
      <c r="AS5" s="208"/>
      <c r="AT5" s="206">
        <f>AM5*2</f>
        <v>15</v>
      </c>
      <c r="AU5" s="208">
        <f>AM5*C3*2</f>
        <v>2533.3333333333335</v>
      </c>
      <c r="AV5" s="511"/>
      <c r="AW5" s="514"/>
      <c r="AX5" s="516"/>
      <c r="AY5" s="500"/>
      <c r="AZ5" s="500"/>
      <c r="BA5" s="500"/>
      <c r="BB5" s="500"/>
      <c r="BC5" s="500"/>
      <c r="BD5" s="500"/>
      <c r="BE5" s="503"/>
      <c r="BF5" s="506"/>
      <c r="BG5" s="178"/>
      <c r="BH5" s="178"/>
      <c r="BI5" s="178"/>
      <c r="BJ5" s="178"/>
      <c r="BK5" s="178"/>
      <c r="BL5" s="178"/>
      <c r="BM5" s="178"/>
      <c r="BN5" s="178"/>
      <c r="BO5" s="178"/>
      <c r="BP5" s="178"/>
      <c r="BQ5" s="178"/>
      <c r="BR5" s="178"/>
      <c r="BS5" s="178"/>
      <c r="BT5" s="178"/>
      <c r="BU5" s="178"/>
      <c r="BV5" s="178"/>
      <c r="BW5" s="178"/>
      <c r="BX5" s="178"/>
      <c r="BY5" s="178"/>
      <c r="BZ5" s="178"/>
      <c r="CA5" s="178"/>
    </row>
    <row r="6" spans="1:79" ht="15.75" thickBot="1" x14ac:dyDescent="0.3">
      <c r="A6" s="375"/>
      <c r="B6" s="221"/>
      <c r="C6" s="434"/>
      <c r="D6" s="182"/>
      <c r="E6" s="386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386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194" t="s">
        <v>28</v>
      </c>
      <c r="AK6" s="180">
        <f>AK3+AK4</f>
        <v>15</v>
      </c>
      <c r="AL6" s="510"/>
      <c r="AM6" s="209"/>
      <c r="AN6" s="209"/>
      <c r="AO6" s="209"/>
      <c r="AP6" s="209"/>
      <c r="AQ6" s="180"/>
      <c r="AR6" s="209"/>
      <c r="AS6" s="209"/>
      <c r="AT6" s="209"/>
      <c r="AU6" s="209"/>
      <c r="AV6" s="512"/>
      <c r="AW6" s="515"/>
      <c r="AX6" s="517"/>
      <c r="AY6" s="501"/>
      <c r="AZ6" s="501"/>
      <c r="BA6" s="501"/>
      <c r="BB6" s="501"/>
      <c r="BC6" s="501"/>
      <c r="BD6" s="501"/>
      <c r="BE6" s="504"/>
      <c r="BF6" s="507"/>
      <c r="BG6" s="178"/>
      <c r="BH6" s="178"/>
      <c r="BI6" s="178"/>
      <c r="BJ6" s="178"/>
      <c r="BK6" s="178"/>
      <c r="BL6" s="178"/>
      <c r="BM6" s="178"/>
      <c r="BN6" s="178"/>
      <c r="BO6" s="178"/>
      <c r="BP6" s="178"/>
      <c r="BQ6" s="178"/>
      <c r="BR6" s="178"/>
      <c r="BS6" s="178"/>
      <c r="BT6" s="178"/>
      <c r="BU6" s="178"/>
      <c r="BV6" s="178"/>
      <c r="BW6" s="178"/>
      <c r="BX6" s="178"/>
      <c r="BY6" s="178"/>
      <c r="BZ6" s="178"/>
      <c r="CA6" s="178"/>
    </row>
    <row r="7" spans="1:79" s="178" customFormat="1" ht="16.5" customHeight="1" thickTop="1" thickBot="1" x14ac:dyDescent="0.3">
      <c r="A7" s="160" t="s">
        <v>157</v>
      </c>
      <c r="B7" s="320">
        <v>30000</v>
      </c>
      <c r="C7" s="432">
        <f>B7/225</f>
        <v>133.33333333333334</v>
      </c>
      <c r="D7" s="181" t="s">
        <v>25</v>
      </c>
      <c r="E7" s="383"/>
      <c r="F7" s="60"/>
      <c r="G7" s="60"/>
      <c r="H7" s="60"/>
      <c r="I7" s="60"/>
      <c r="J7" s="60"/>
      <c r="K7" s="60"/>
      <c r="L7" s="60"/>
      <c r="M7" s="60">
        <v>7.5</v>
      </c>
      <c r="N7" s="60">
        <v>7.5</v>
      </c>
      <c r="O7" s="60">
        <v>7.5</v>
      </c>
      <c r="P7" s="60">
        <v>7.5</v>
      </c>
      <c r="Q7" s="101">
        <v>7.5</v>
      </c>
      <c r="R7" s="60">
        <v>7.5</v>
      </c>
      <c r="S7" s="60">
        <v>7.5</v>
      </c>
      <c r="T7" s="60">
        <v>7.5</v>
      </c>
      <c r="U7" s="60">
        <v>7.5</v>
      </c>
      <c r="V7" s="60">
        <v>7.5</v>
      </c>
      <c r="W7" s="383" t="s">
        <v>61</v>
      </c>
      <c r="X7" s="60">
        <v>7.5</v>
      </c>
      <c r="Y7" s="60"/>
      <c r="Z7" s="60"/>
      <c r="AA7" s="101"/>
      <c r="AB7" s="101"/>
      <c r="AC7" s="101"/>
      <c r="AD7" s="60"/>
      <c r="AE7" s="60"/>
      <c r="AF7" s="60"/>
      <c r="AG7" s="60"/>
      <c r="AH7" s="60"/>
      <c r="AI7" s="60"/>
      <c r="AJ7" s="179"/>
      <c r="AK7" s="179">
        <f>COUNTIF(E7:AI7,"&gt;0")</f>
        <v>11</v>
      </c>
      <c r="AL7" s="508"/>
      <c r="AM7" s="205">
        <f>SUM(E7:AI7)/7.5</f>
        <v>11</v>
      </c>
      <c r="AN7" s="205">
        <f>COUNTIF(E7:AI7,"B")</f>
        <v>0</v>
      </c>
      <c r="AO7" s="205">
        <f>COUNTIF(E7:AI7,"h")</f>
        <v>1</v>
      </c>
      <c r="AP7" s="205">
        <f>COUNTIF(E7:AI7,"ik")</f>
        <v>0</v>
      </c>
      <c r="AQ7" s="205">
        <f>COUNTIF(E7:AI7,"İZ")</f>
        <v>0</v>
      </c>
      <c r="AR7" s="205">
        <f>COUNTIF(E7:AI7,"R")</f>
        <v>0</v>
      </c>
      <c r="AS7" s="205">
        <f>COUNTIF(E7:AI7,"0")</f>
        <v>0</v>
      </c>
      <c r="AT7" s="205">
        <f>IF((AM7+AN7+AO7+AP7+AQ7)&gt;30,30,(AM7+AN7+AO7+AP7+AQ7))</f>
        <v>12</v>
      </c>
      <c r="AU7" s="205">
        <f>(AT7)*C7*7.5</f>
        <v>12000</v>
      </c>
      <c r="AV7" s="511">
        <f t="shared" ref="AV7" si="2">IF(B8="CEMRE",SUM(AU7:AU9),0)</f>
        <v>17500</v>
      </c>
      <c r="AW7" s="513">
        <f>IF(B8="SEFİNE",SUM(AU7:AU9),0)</f>
        <v>0</v>
      </c>
      <c r="AX7" s="516">
        <f t="shared" ref="AX7" si="3">IF(B8="TERSAN",SUM(AU7:AU9),0)</f>
        <v>0</v>
      </c>
      <c r="AY7" s="499"/>
      <c r="AZ7" s="499"/>
      <c r="BA7" s="499"/>
      <c r="BB7" s="499"/>
      <c r="BC7" s="499"/>
      <c r="BD7" s="499"/>
      <c r="BE7" s="502"/>
      <c r="BF7" s="505">
        <f t="shared" ref="BF7" si="4">(AV7+AW7+AX7)-(AY7+AZ7+BA7)-(BB7+BC7)+BE7-(BD7)</f>
        <v>17500</v>
      </c>
    </row>
    <row r="8" spans="1:79" s="178" customFormat="1" ht="15.75" thickTop="1" x14ac:dyDescent="0.25">
      <c r="A8" s="175"/>
      <c r="B8" s="324" t="s">
        <v>133</v>
      </c>
      <c r="C8" s="433"/>
      <c r="D8" s="211" t="s">
        <v>26</v>
      </c>
      <c r="E8" s="387"/>
      <c r="F8" s="227"/>
      <c r="G8" s="227"/>
      <c r="H8" s="227"/>
      <c r="I8" s="227"/>
      <c r="J8" s="227"/>
      <c r="K8" s="227"/>
      <c r="L8" s="227"/>
      <c r="M8" s="227">
        <v>2.5</v>
      </c>
      <c r="N8" s="227">
        <v>2.5</v>
      </c>
      <c r="O8" s="227"/>
      <c r="P8" s="227"/>
      <c r="Q8" s="227">
        <v>2.5</v>
      </c>
      <c r="R8" s="227"/>
      <c r="S8" s="227">
        <v>2.5</v>
      </c>
      <c r="T8" s="227">
        <v>2.5</v>
      </c>
      <c r="U8" s="227">
        <v>2.5</v>
      </c>
      <c r="V8" s="227"/>
      <c r="W8" s="387"/>
      <c r="X8" s="227">
        <v>2.5</v>
      </c>
      <c r="Y8" s="227"/>
      <c r="Z8" s="227"/>
      <c r="AA8" s="227"/>
      <c r="AB8" s="227"/>
      <c r="AC8" s="227"/>
      <c r="AD8" s="227"/>
      <c r="AE8" s="227"/>
      <c r="AF8" s="227"/>
      <c r="AG8" s="227"/>
      <c r="AH8" s="228"/>
      <c r="AI8" s="229"/>
      <c r="AJ8" s="192"/>
      <c r="AK8" s="179">
        <f>COUNTIF(E8:AI8,"&gt;7")</f>
        <v>0</v>
      </c>
      <c r="AL8" s="509"/>
      <c r="AM8" s="206">
        <f>SUM(E8:AI8)</f>
        <v>17.5</v>
      </c>
      <c r="AN8" s="206"/>
      <c r="AO8" s="206"/>
      <c r="AP8" s="206"/>
      <c r="AQ8" s="206"/>
      <c r="AR8" s="206"/>
      <c r="AS8" s="206"/>
      <c r="AT8" s="206">
        <f>AM8*1.5</f>
        <v>26.25</v>
      </c>
      <c r="AU8" s="206">
        <f>AM8*C7*1.5</f>
        <v>3500</v>
      </c>
      <c r="AV8" s="511"/>
      <c r="AW8" s="514"/>
      <c r="AX8" s="516"/>
      <c r="AY8" s="500"/>
      <c r="AZ8" s="500"/>
      <c r="BA8" s="500"/>
      <c r="BB8" s="500"/>
      <c r="BC8" s="500"/>
      <c r="BD8" s="500"/>
      <c r="BE8" s="503"/>
      <c r="BF8" s="506"/>
    </row>
    <row r="9" spans="1:79" s="178" customFormat="1" ht="15.75" customHeight="1" x14ac:dyDescent="0.25">
      <c r="A9" s="175"/>
      <c r="B9" s="324"/>
      <c r="C9" s="433"/>
      <c r="D9" s="212" t="s">
        <v>27</v>
      </c>
      <c r="E9" s="385"/>
      <c r="F9" s="230"/>
      <c r="G9" s="230"/>
      <c r="H9" s="230"/>
      <c r="I9" s="230"/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0"/>
      <c r="U9" s="230"/>
      <c r="V9" s="230"/>
      <c r="W9" s="407">
        <v>7.5</v>
      </c>
      <c r="X9" s="230"/>
      <c r="Y9" s="230"/>
      <c r="Z9" s="230"/>
      <c r="AA9" s="230"/>
      <c r="AB9" s="230"/>
      <c r="AC9" s="230"/>
      <c r="AD9" s="230"/>
      <c r="AE9" s="230"/>
      <c r="AF9" s="230"/>
      <c r="AG9" s="230"/>
      <c r="AH9" s="232"/>
      <c r="AI9" s="233"/>
      <c r="AJ9" s="193"/>
      <c r="AK9" s="207"/>
      <c r="AL9" s="509"/>
      <c r="AM9" s="206">
        <f>SUM(E9:AI9)</f>
        <v>7.5</v>
      </c>
      <c r="AN9" s="208"/>
      <c r="AO9" s="208"/>
      <c r="AP9" s="208"/>
      <c r="AQ9" s="208"/>
      <c r="AR9" s="208"/>
      <c r="AS9" s="208"/>
      <c r="AT9" s="206">
        <f>AM9*2</f>
        <v>15</v>
      </c>
      <c r="AU9" s="208">
        <f>AM9*C7*2</f>
        <v>2000.0000000000002</v>
      </c>
      <c r="AV9" s="511"/>
      <c r="AW9" s="514"/>
      <c r="AX9" s="516"/>
      <c r="AY9" s="500"/>
      <c r="AZ9" s="500"/>
      <c r="BA9" s="500"/>
      <c r="BB9" s="500"/>
      <c r="BC9" s="500"/>
      <c r="BD9" s="500"/>
      <c r="BE9" s="503"/>
      <c r="BF9" s="506"/>
    </row>
    <row r="10" spans="1:79" s="178" customFormat="1" ht="15.75" thickBot="1" x14ac:dyDescent="0.3">
      <c r="A10" s="176"/>
      <c r="B10" s="324"/>
      <c r="C10" s="434"/>
      <c r="D10" s="182"/>
      <c r="E10" s="386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386"/>
      <c r="X10" s="63"/>
      <c r="Y10" s="63"/>
      <c r="Z10" s="63"/>
      <c r="AA10" s="63"/>
      <c r="AB10" s="63"/>
      <c r="AC10" s="63"/>
      <c r="AD10" s="63"/>
      <c r="AE10" s="63"/>
      <c r="AF10" s="63"/>
      <c r="AG10" s="244"/>
      <c r="AH10" s="63"/>
      <c r="AI10" s="63"/>
      <c r="AJ10" s="194" t="s">
        <v>28</v>
      </c>
      <c r="AK10" s="180">
        <f>AK7+AK8</f>
        <v>11</v>
      </c>
      <c r="AL10" s="510"/>
      <c r="AM10" s="209"/>
      <c r="AN10" s="209"/>
      <c r="AO10" s="209"/>
      <c r="AP10" s="209"/>
      <c r="AQ10" s="180"/>
      <c r="AR10" s="209"/>
      <c r="AS10" s="209"/>
      <c r="AT10" s="209"/>
      <c r="AU10" s="209"/>
      <c r="AV10" s="512"/>
      <c r="AW10" s="515"/>
      <c r="AX10" s="517"/>
      <c r="AY10" s="501"/>
      <c r="AZ10" s="501"/>
      <c r="BA10" s="501"/>
      <c r="BB10" s="501"/>
      <c r="BC10" s="501"/>
      <c r="BD10" s="501"/>
      <c r="BE10" s="504"/>
      <c r="BF10" s="507"/>
    </row>
    <row r="11" spans="1:79" s="178" customFormat="1" ht="16.5" customHeight="1" thickTop="1" thickBot="1" x14ac:dyDescent="0.3">
      <c r="A11" s="160" t="s">
        <v>156</v>
      </c>
      <c r="B11" s="320">
        <v>30000</v>
      </c>
      <c r="C11" s="432">
        <f>B11/225</f>
        <v>133.33333333333334</v>
      </c>
      <c r="D11" s="181" t="s">
        <v>25</v>
      </c>
      <c r="E11" s="383"/>
      <c r="F11" s="60"/>
      <c r="G11" s="60"/>
      <c r="H11" s="60"/>
      <c r="I11" s="60"/>
      <c r="J11" s="60"/>
      <c r="K11" s="60"/>
      <c r="L11" s="60"/>
      <c r="M11" s="60">
        <v>7.5</v>
      </c>
      <c r="N11" s="60">
        <v>7.5</v>
      </c>
      <c r="O11" s="60">
        <v>7.5</v>
      </c>
      <c r="P11" s="60">
        <v>7.5</v>
      </c>
      <c r="Q11" s="101">
        <v>7.5</v>
      </c>
      <c r="R11" s="60">
        <v>7.5</v>
      </c>
      <c r="S11" s="60">
        <v>7.5</v>
      </c>
      <c r="T11" s="60">
        <v>7.5</v>
      </c>
      <c r="U11" s="60">
        <v>7.5</v>
      </c>
      <c r="V11" s="60">
        <v>7.5</v>
      </c>
      <c r="W11" s="383" t="s">
        <v>61</v>
      </c>
      <c r="X11" s="60">
        <v>7.5</v>
      </c>
      <c r="Y11" s="60"/>
      <c r="Z11" s="60"/>
      <c r="AA11" s="101"/>
      <c r="AB11" s="101"/>
      <c r="AC11" s="101"/>
      <c r="AD11" s="60"/>
      <c r="AE11" s="60"/>
      <c r="AF11" s="60"/>
      <c r="AG11" s="60"/>
      <c r="AH11" s="60"/>
      <c r="AI11" s="60"/>
      <c r="AJ11" s="179"/>
      <c r="AK11" s="179">
        <f>COUNTIF(E11:AI11,"&gt;0")</f>
        <v>11</v>
      </c>
      <c r="AL11" s="508"/>
      <c r="AM11" s="205">
        <f>SUM(E11:AI11)/7.5</f>
        <v>11</v>
      </c>
      <c r="AN11" s="205">
        <f>COUNTIF(E11:AI11,"B")</f>
        <v>0</v>
      </c>
      <c r="AO11" s="205">
        <f>COUNTIF(E11:AI11,"h")</f>
        <v>1</v>
      </c>
      <c r="AP11" s="205">
        <f>COUNTIF(E11:AI11,"ik")</f>
        <v>0</v>
      </c>
      <c r="AQ11" s="205">
        <f>COUNTIF(E11:AI11,"İZ")</f>
        <v>0</v>
      </c>
      <c r="AR11" s="205">
        <f>COUNTIF(E11:AI11,"R")</f>
        <v>0</v>
      </c>
      <c r="AS11" s="205">
        <f>COUNTIF(E11:AI11,"0")</f>
        <v>0</v>
      </c>
      <c r="AT11" s="205">
        <f>IF((AM11+AN11+AO11+AP11+AQ11)&gt;30,30,(AM11+AN11+AO11+AP11+AQ11))</f>
        <v>12</v>
      </c>
      <c r="AU11" s="205">
        <f>(AT11)*C11*7.5</f>
        <v>12000</v>
      </c>
      <c r="AV11" s="511">
        <f t="shared" ref="AV11" si="5">IF(B12="CEMRE",SUM(AU11:AU13),0)</f>
        <v>17500</v>
      </c>
      <c r="AW11" s="513">
        <f>IF(B12="SEFİNE",SUM(AU11:AU13),0)</f>
        <v>0</v>
      </c>
      <c r="AX11" s="516">
        <f t="shared" ref="AX11" si="6">IF(B12="TERSAN",SUM(AU11:AU13),0)</f>
        <v>0</v>
      </c>
      <c r="AY11" s="499"/>
      <c r="AZ11" s="499"/>
      <c r="BA11" s="499"/>
      <c r="BB11" s="499"/>
      <c r="BC11" s="499"/>
      <c r="BD11" s="499"/>
      <c r="BE11" s="502"/>
      <c r="BF11" s="505">
        <f t="shared" ref="BF11" si="7">(AV11+AW11+AX11)-(AY11+AZ11+BA11)-(BB11+BC11)+BE11-(BD11)</f>
        <v>17500</v>
      </c>
    </row>
    <row r="12" spans="1:79" s="178" customFormat="1" ht="15.75" thickTop="1" x14ac:dyDescent="0.25">
      <c r="A12" s="175"/>
      <c r="B12" s="324" t="s">
        <v>133</v>
      </c>
      <c r="C12" s="433"/>
      <c r="D12" s="211" t="s">
        <v>26</v>
      </c>
      <c r="E12" s="387"/>
      <c r="F12" s="227"/>
      <c r="G12" s="227"/>
      <c r="H12" s="227"/>
      <c r="I12" s="227"/>
      <c r="J12" s="227"/>
      <c r="K12" s="227"/>
      <c r="L12" s="227"/>
      <c r="M12" s="227">
        <v>2.5</v>
      </c>
      <c r="N12" s="227">
        <v>2.5</v>
      </c>
      <c r="O12" s="227"/>
      <c r="P12" s="227"/>
      <c r="Q12" s="227">
        <v>2.5</v>
      </c>
      <c r="R12" s="227"/>
      <c r="S12" s="227">
        <v>2.5</v>
      </c>
      <c r="T12" s="227">
        <v>2.5</v>
      </c>
      <c r="U12" s="227">
        <v>2.5</v>
      </c>
      <c r="V12" s="227"/>
      <c r="W12" s="387"/>
      <c r="X12" s="227">
        <v>2.5</v>
      </c>
      <c r="Y12" s="227"/>
      <c r="Z12" s="227"/>
      <c r="AA12" s="227"/>
      <c r="AB12" s="227"/>
      <c r="AC12" s="227"/>
      <c r="AD12" s="227"/>
      <c r="AE12" s="227"/>
      <c r="AF12" s="227"/>
      <c r="AG12" s="227"/>
      <c r="AH12" s="228"/>
      <c r="AI12" s="229"/>
      <c r="AJ12" s="192"/>
      <c r="AK12" s="179">
        <f>COUNTIF(E12:AI12,"&gt;7")</f>
        <v>0</v>
      </c>
      <c r="AL12" s="509"/>
      <c r="AM12" s="206">
        <f>SUM(E12:AI12)</f>
        <v>17.5</v>
      </c>
      <c r="AN12" s="206"/>
      <c r="AO12" s="206"/>
      <c r="AP12" s="206"/>
      <c r="AQ12" s="206"/>
      <c r="AR12" s="206"/>
      <c r="AS12" s="206"/>
      <c r="AT12" s="206">
        <f>AM12*1.5</f>
        <v>26.25</v>
      </c>
      <c r="AU12" s="206">
        <f>AM12*C11*1.5</f>
        <v>3500</v>
      </c>
      <c r="AV12" s="511"/>
      <c r="AW12" s="514"/>
      <c r="AX12" s="516"/>
      <c r="AY12" s="500"/>
      <c r="AZ12" s="500"/>
      <c r="BA12" s="500"/>
      <c r="BB12" s="500"/>
      <c r="BC12" s="500"/>
      <c r="BD12" s="500"/>
      <c r="BE12" s="503"/>
      <c r="BF12" s="506"/>
    </row>
    <row r="13" spans="1:79" s="178" customFormat="1" ht="15.75" customHeight="1" x14ac:dyDescent="0.25">
      <c r="A13" s="175"/>
      <c r="B13" s="324"/>
      <c r="C13" s="433"/>
      <c r="D13" s="212" t="s">
        <v>27</v>
      </c>
      <c r="E13" s="385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407">
        <v>7.5</v>
      </c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2"/>
      <c r="AI13" s="233"/>
      <c r="AJ13" s="193"/>
      <c r="AK13" s="207"/>
      <c r="AL13" s="509"/>
      <c r="AM13" s="206">
        <f>SUM(E13:AI13)</f>
        <v>7.5</v>
      </c>
      <c r="AN13" s="208"/>
      <c r="AO13" s="208"/>
      <c r="AP13" s="208"/>
      <c r="AQ13" s="208"/>
      <c r="AR13" s="208"/>
      <c r="AS13" s="208"/>
      <c r="AT13" s="206">
        <f>AM13*2</f>
        <v>15</v>
      </c>
      <c r="AU13" s="208">
        <f>AM13*C11*2</f>
        <v>2000.0000000000002</v>
      </c>
      <c r="AV13" s="511"/>
      <c r="AW13" s="514"/>
      <c r="AX13" s="516"/>
      <c r="AY13" s="500"/>
      <c r="AZ13" s="500"/>
      <c r="BA13" s="500"/>
      <c r="BB13" s="500"/>
      <c r="BC13" s="500"/>
      <c r="BD13" s="500"/>
      <c r="BE13" s="503"/>
      <c r="BF13" s="506"/>
    </row>
    <row r="14" spans="1:79" s="178" customFormat="1" ht="15.75" thickBot="1" x14ac:dyDescent="0.3">
      <c r="A14" s="176"/>
      <c r="B14" s="324"/>
      <c r="C14" s="434"/>
      <c r="D14" s="182"/>
      <c r="E14" s="386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386"/>
      <c r="X14" s="63"/>
      <c r="Y14" s="63"/>
      <c r="Z14" s="63"/>
      <c r="AA14" s="63"/>
      <c r="AB14" s="63"/>
      <c r="AC14" s="63"/>
      <c r="AD14" s="63"/>
      <c r="AE14" s="63"/>
      <c r="AF14" s="63"/>
      <c r="AG14" s="244"/>
      <c r="AH14" s="63"/>
      <c r="AI14" s="63"/>
      <c r="AJ14" s="194" t="s">
        <v>28</v>
      </c>
      <c r="AK14" s="180">
        <f>AK11+AK12</f>
        <v>11</v>
      </c>
      <c r="AL14" s="510"/>
      <c r="AM14" s="209"/>
      <c r="AN14" s="209"/>
      <c r="AO14" s="209"/>
      <c r="AP14" s="209"/>
      <c r="AQ14" s="180"/>
      <c r="AR14" s="209"/>
      <c r="AS14" s="209"/>
      <c r="AT14" s="209"/>
      <c r="AU14" s="209"/>
      <c r="AV14" s="512"/>
      <c r="AW14" s="515"/>
      <c r="AX14" s="517"/>
      <c r="AY14" s="501"/>
      <c r="AZ14" s="501"/>
      <c r="BA14" s="501"/>
      <c r="BB14" s="501"/>
      <c r="BC14" s="501"/>
      <c r="BD14" s="501"/>
      <c r="BE14" s="504"/>
      <c r="BF14" s="507"/>
    </row>
    <row r="15" spans="1:79" s="178" customFormat="1" ht="16.5" customHeight="1" thickTop="1" thickBot="1" x14ac:dyDescent="0.3">
      <c r="A15" s="376" t="s">
        <v>155</v>
      </c>
      <c r="B15" s="320">
        <v>25000</v>
      </c>
      <c r="C15" s="432">
        <f>B15/225</f>
        <v>111.11111111111111</v>
      </c>
      <c r="D15" s="181" t="s">
        <v>25</v>
      </c>
      <c r="E15" s="383"/>
      <c r="F15" s="60"/>
      <c r="G15" s="60"/>
      <c r="H15" s="60"/>
      <c r="I15" s="60"/>
      <c r="J15" s="60"/>
      <c r="K15" s="60">
        <v>7.5</v>
      </c>
      <c r="L15" s="60">
        <v>7.5</v>
      </c>
      <c r="M15" s="60">
        <v>7.5</v>
      </c>
      <c r="N15" s="60">
        <v>7.5</v>
      </c>
      <c r="O15" s="60">
        <v>7.5</v>
      </c>
      <c r="P15" s="60" t="s">
        <v>61</v>
      </c>
      <c r="Q15" s="101">
        <v>7.5</v>
      </c>
      <c r="R15" s="60">
        <v>7.5</v>
      </c>
      <c r="S15" s="60"/>
      <c r="T15" s="60"/>
      <c r="U15" s="60"/>
      <c r="V15" s="60"/>
      <c r="W15" s="383"/>
      <c r="X15" s="60"/>
      <c r="Y15" s="60"/>
      <c r="Z15" s="60"/>
      <c r="AA15" s="101"/>
      <c r="AB15" s="101"/>
      <c r="AC15" s="101"/>
      <c r="AD15" s="60"/>
      <c r="AE15" s="60"/>
      <c r="AF15" s="60"/>
      <c r="AG15" s="60"/>
      <c r="AH15" s="60"/>
      <c r="AI15" s="60"/>
      <c r="AJ15" s="179"/>
      <c r="AK15" s="179">
        <f>COUNTIF(E15:AI15,"&gt;0")</f>
        <v>7</v>
      </c>
      <c r="AL15" s="508"/>
      <c r="AM15" s="205">
        <f>SUM(E15:AI15)/7.5</f>
        <v>7</v>
      </c>
      <c r="AN15" s="205">
        <f>COUNTIF(E15:AI15,"B")</f>
        <v>0</v>
      </c>
      <c r="AO15" s="205">
        <f>COUNTIF(E15:AI15,"h")</f>
        <v>1</v>
      </c>
      <c r="AP15" s="205">
        <f>COUNTIF(E15:AI15,"ik")</f>
        <v>0</v>
      </c>
      <c r="AQ15" s="205">
        <f>COUNTIF(E15:AI15,"İZ")</f>
        <v>0</v>
      </c>
      <c r="AR15" s="205">
        <f>COUNTIF(E15:AI15,"R")</f>
        <v>0</v>
      </c>
      <c r="AS15" s="205">
        <f>COUNTIF(E15:AI15,"0")</f>
        <v>0</v>
      </c>
      <c r="AT15" s="205">
        <f>IF((AM15+AN15+AO15+AP15+AQ15)&gt;30,30,(AM15+AN15+AO15+AP15+AQ15))</f>
        <v>8</v>
      </c>
      <c r="AU15" s="205">
        <f>(AT15)*C15*7.5</f>
        <v>6666.666666666667</v>
      </c>
      <c r="AV15" s="511">
        <f t="shared" ref="AV15" si="8">IF(B16="CEMRE",SUM(AU15:AU17),0)</f>
        <v>0</v>
      </c>
      <c r="AW15" s="513">
        <f>IF(B16="SEFİNE",SUM(AU15:AU17),0)</f>
        <v>6666.666666666667</v>
      </c>
      <c r="AX15" s="516">
        <f t="shared" ref="AX15" si="9">IF(B16="TERSAN",SUM(AU15:AU17),0)</f>
        <v>0</v>
      </c>
      <c r="AY15" s="499"/>
      <c r="AZ15" s="499"/>
      <c r="BA15" s="499"/>
      <c r="BB15" s="499"/>
      <c r="BC15" s="499"/>
      <c r="BD15" s="499"/>
      <c r="BE15" s="502"/>
      <c r="BF15" s="505">
        <f t="shared" ref="BF15" si="10">(AV15+AW15+AX15)-(AY15+AZ15+BA15)-(BB15+BC15)+BE15-(BD15)</f>
        <v>6666.666666666667</v>
      </c>
    </row>
    <row r="16" spans="1:79" s="178" customFormat="1" ht="15.75" thickTop="1" x14ac:dyDescent="0.25">
      <c r="A16" s="375"/>
      <c r="B16" s="324" t="s">
        <v>134</v>
      </c>
      <c r="C16" s="433"/>
      <c r="D16" s="211" t="s">
        <v>26</v>
      </c>
      <c r="E16" s="387"/>
      <c r="F16" s="227"/>
      <c r="G16" s="227"/>
      <c r="H16" s="227"/>
      <c r="I16" s="227"/>
      <c r="J16" s="227"/>
      <c r="K16" s="227"/>
      <c r="L16" s="227"/>
      <c r="M16" s="227"/>
      <c r="N16" s="227"/>
      <c r="O16" s="227"/>
      <c r="P16" s="227"/>
      <c r="Q16" s="227"/>
      <c r="R16" s="227"/>
      <c r="S16" s="227"/>
      <c r="T16" s="227"/>
      <c r="U16" s="227"/>
      <c r="V16" s="227"/>
      <c r="W16" s="387"/>
      <c r="X16" s="227"/>
      <c r="Y16" s="227"/>
      <c r="Z16" s="227"/>
      <c r="AA16" s="227"/>
      <c r="AB16" s="227"/>
      <c r="AC16" s="227"/>
      <c r="AD16" s="227"/>
      <c r="AE16" s="227"/>
      <c r="AF16" s="227"/>
      <c r="AG16" s="227"/>
      <c r="AH16" s="228"/>
      <c r="AI16" s="229"/>
      <c r="AJ16" s="192"/>
      <c r="AK16" s="179">
        <f>COUNTIF(E16:AI16,"&gt;7")</f>
        <v>0</v>
      </c>
      <c r="AL16" s="509"/>
      <c r="AM16" s="206">
        <f>SUM(E16:AI16)</f>
        <v>0</v>
      </c>
      <c r="AN16" s="206"/>
      <c r="AO16" s="206"/>
      <c r="AP16" s="206"/>
      <c r="AQ16" s="206"/>
      <c r="AR16" s="206"/>
      <c r="AS16" s="206"/>
      <c r="AT16" s="206">
        <f>AM16*1.5</f>
        <v>0</v>
      </c>
      <c r="AU16" s="206">
        <f>AM16*C15*1.5</f>
        <v>0</v>
      </c>
      <c r="AV16" s="511"/>
      <c r="AW16" s="514"/>
      <c r="AX16" s="516"/>
      <c r="AY16" s="500"/>
      <c r="AZ16" s="500"/>
      <c r="BA16" s="500"/>
      <c r="BB16" s="500"/>
      <c r="BC16" s="500"/>
      <c r="BD16" s="500"/>
      <c r="BE16" s="503"/>
      <c r="BF16" s="506"/>
    </row>
    <row r="17" spans="1:79" s="178" customFormat="1" ht="15.75" customHeight="1" x14ac:dyDescent="0.25">
      <c r="A17" s="375"/>
      <c r="B17" s="324"/>
      <c r="C17" s="433"/>
      <c r="D17" s="212" t="s">
        <v>27</v>
      </c>
      <c r="E17" s="385"/>
      <c r="F17" s="230"/>
      <c r="G17" s="230"/>
      <c r="H17" s="230"/>
      <c r="I17" s="230"/>
      <c r="J17" s="230"/>
      <c r="K17" s="230"/>
      <c r="L17" s="230"/>
      <c r="M17" s="230"/>
      <c r="N17" s="230"/>
      <c r="O17" s="230"/>
      <c r="P17" s="230"/>
      <c r="Q17" s="230"/>
      <c r="R17" s="230"/>
      <c r="S17" s="230"/>
      <c r="T17" s="230"/>
      <c r="U17" s="230"/>
      <c r="V17" s="230"/>
      <c r="W17" s="407"/>
      <c r="X17" s="230"/>
      <c r="Y17" s="230"/>
      <c r="Z17" s="230"/>
      <c r="AA17" s="230"/>
      <c r="AB17" s="230"/>
      <c r="AC17" s="230"/>
      <c r="AD17" s="230"/>
      <c r="AE17" s="230"/>
      <c r="AF17" s="230"/>
      <c r="AG17" s="230"/>
      <c r="AH17" s="232"/>
      <c r="AI17" s="233"/>
      <c r="AJ17" s="193"/>
      <c r="AK17" s="207"/>
      <c r="AL17" s="509"/>
      <c r="AM17" s="206">
        <f>SUM(E17:AI17)</f>
        <v>0</v>
      </c>
      <c r="AN17" s="208"/>
      <c r="AO17" s="208"/>
      <c r="AP17" s="208"/>
      <c r="AQ17" s="208"/>
      <c r="AR17" s="208"/>
      <c r="AS17" s="208"/>
      <c r="AT17" s="206">
        <f>AM17*2</f>
        <v>0</v>
      </c>
      <c r="AU17" s="208">
        <f>AM17*C15*2</f>
        <v>0</v>
      </c>
      <c r="AV17" s="511"/>
      <c r="AW17" s="514"/>
      <c r="AX17" s="516"/>
      <c r="AY17" s="500"/>
      <c r="AZ17" s="500"/>
      <c r="BA17" s="500"/>
      <c r="BB17" s="500"/>
      <c r="BC17" s="500"/>
      <c r="BD17" s="500"/>
      <c r="BE17" s="503"/>
      <c r="BF17" s="506"/>
    </row>
    <row r="18" spans="1:79" s="178" customFormat="1" ht="15.75" thickBot="1" x14ac:dyDescent="0.3">
      <c r="A18" s="377"/>
      <c r="B18" s="324"/>
      <c r="C18" s="434"/>
      <c r="D18" s="182"/>
      <c r="E18" s="386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386"/>
      <c r="X18" s="63"/>
      <c r="Y18" s="63"/>
      <c r="Z18" s="63"/>
      <c r="AA18" s="63"/>
      <c r="AB18" s="63"/>
      <c r="AC18" s="63"/>
      <c r="AD18" s="63"/>
      <c r="AE18" s="63"/>
      <c r="AF18" s="63"/>
      <c r="AG18" s="244"/>
      <c r="AH18" s="63"/>
      <c r="AI18" s="63"/>
      <c r="AJ18" s="194" t="s">
        <v>28</v>
      </c>
      <c r="AK18" s="180">
        <f>AK15+AK16</f>
        <v>7</v>
      </c>
      <c r="AL18" s="510"/>
      <c r="AM18" s="209"/>
      <c r="AN18" s="209"/>
      <c r="AO18" s="209"/>
      <c r="AP18" s="209"/>
      <c r="AQ18" s="180"/>
      <c r="AR18" s="209"/>
      <c r="AS18" s="209"/>
      <c r="AT18" s="209"/>
      <c r="AU18" s="209"/>
      <c r="AV18" s="512"/>
      <c r="AW18" s="515"/>
      <c r="AX18" s="517"/>
      <c r="AY18" s="501"/>
      <c r="AZ18" s="501"/>
      <c r="BA18" s="501"/>
      <c r="BB18" s="501"/>
      <c r="BC18" s="501"/>
      <c r="BD18" s="501"/>
      <c r="BE18" s="504"/>
      <c r="BF18" s="507"/>
    </row>
    <row r="19" spans="1:79" s="178" customFormat="1" ht="16.5" customHeight="1" thickTop="1" thickBot="1" x14ac:dyDescent="0.3">
      <c r="A19" s="376" t="s">
        <v>154</v>
      </c>
      <c r="B19" s="320">
        <v>25000</v>
      </c>
      <c r="C19" s="432">
        <f>B19/225</f>
        <v>111.11111111111111</v>
      </c>
      <c r="D19" s="181" t="s">
        <v>25</v>
      </c>
      <c r="E19" s="383"/>
      <c r="F19" s="60"/>
      <c r="G19" s="60">
        <v>7.5</v>
      </c>
      <c r="H19" s="60">
        <v>7.5</v>
      </c>
      <c r="I19" s="60">
        <v>0</v>
      </c>
      <c r="J19" s="60">
        <v>7.5</v>
      </c>
      <c r="K19" s="60">
        <v>7.5</v>
      </c>
      <c r="L19" s="60">
        <v>7.5</v>
      </c>
      <c r="M19" s="60">
        <v>7.5</v>
      </c>
      <c r="N19" s="60">
        <v>7.5</v>
      </c>
      <c r="O19" s="60">
        <v>7.5</v>
      </c>
      <c r="P19" s="60" t="s">
        <v>61</v>
      </c>
      <c r="Q19" s="101">
        <v>7.5</v>
      </c>
      <c r="R19" s="60">
        <v>7.5</v>
      </c>
      <c r="S19" s="60"/>
      <c r="T19" s="60"/>
      <c r="U19" s="60"/>
      <c r="V19" s="60"/>
      <c r="W19" s="383"/>
      <c r="X19" s="60"/>
      <c r="Y19" s="60"/>
      <c r="Z19" s="60"/>
      <c r="AA19" s="101"/>
      <c r="AB19" s="101"/>
      <c r="AC19" s="101"/>
      <c r="AD19" s="60"/>
      <c r="AE19" s="60"/>
      <c r="AF19" s="60"/>
      <c r="AG19" s="60"/>
      <c r="AH19" s="60"/>
      <c r="AI19" s="60"/>
      <c r="AJ19" s="179"/>
      <c r="AK19" s="179">
        <f>COUNTIF(E19:AI19,"&gt;0")</f>
        <v>10</v>
      </c>
      <c r="AL19" s="508"/>
      <c r="AM19" s="205">
        <f>SUM(E19:AI19)/7.5</f>
        <v>10</v>
      </c>
      <c r="AN19" s="205">
        <f>COUNTIF(E19:AI19,"B")</f>
        <v>0</v>
      </c>
      <c r="AO19" s="205">
        <f>COUNTIF(E19:AI19,"h")</f>
        <v>1</v>
      </c>
      <c r="AP19" s="205">
        <f>COUNTIF(E19:AI19,"ik")</f>
        <v>0</v>
      </c>
      <c r="AQ19" s="205">
        <f>COUNTIF(E19:AI19,"İZ")</f>
        <v>0</v>
      </c>
      <c r="AR19" s="205">
        <f>COUNTIF(E19:AI19,"R")</f>
        <v>0</v>
      </c>
      <c r="AS19" s="205">
        <f>COUNTIF(E19:AI19,"0")</f>
        <v>1</v>
      </c>
      <c r="AT19" s="205">
        <f>IF((AM19+AN19+AO19+AP19+AQ19)&gt;30,30,(AM19+AN19+AO19+AP19+AQ19))</f>
        <v>11</v>
      </c>
      <c r="AU19" s="205">
        <f>(AT19)*C19*7.5</f>
        <v>9166.6666666666661</v>
      </c>
      <c r="AV19" s="511">
        <f t="shared" ref="AV19" si="11">IF(B20="CEMRE",SUM(AU19:AU21),0)</f>
        <v>0</v>
      </c>
      <c r="AW19" s="513">
        <f>IF(B20="SEFİNE",SUM(AU19:AU21),0)</f>
        <v>9166.6666666666661</v>
      </c>
      <c r="AX19" s="516">
        <f t="shared" ref="AX19" si="12">IF(B20="TERSAN",SUM(AU19:AU21),0)</f>
        <v>0</v>
      </c>
      <c r="AY19" s="499"/>
      <c r="AZ19" s="499"/>
      <c r="BA19" s="499"/>
      <c r="BB19" s="499"/>
      <c r="BC19" s="499"/>
      <c r="BD19" s="499"/>
      <c r="BE19" s="502"/>
      <c r="BF19" s="505">
        <f t="shared" ref="BF19" si="13">(AV19+AW19+AX19)-(AY19+AZ19+BA19)-(BB19+BC19)+BE19-(BD19)</f>
        <v>9166.6666666666661</v>
      </c>
    </row>
    <row r="20" spans="1:79" s="178" customFormat="1" ht="15.75" thickTop="1" x14ac:dyDescent="0.25">
      <c r="A20" s="375"/>
      <c r="B20" s="324" t="s">
        <v>134</v>
      </c>
      <c r="C20" s="433"/>
      <c r="D20" s="211" t="s">
        <v>26</v>
      </c>
      <c r="E20" s="387"/>
      <c r="F20" s="227"/>
      <c r="G20" s="227"/>
      <c r="H20" s="227"/>
      <c r="I20" s="227"/>
      <c r="J20" s="227"/>
      <c r="K20" s="227"/>
      <c r="L20" s="227"/>
      <c r="M20" s="227"/>
      <c r="N20" s="227"/>
      <c r="O20" s="227"/>
      <c r="P20" s="227"/>
      <c r="Q20" s="227"/>
      <c r="R20" s="227"/>
      <c r="S20" s="227"/>
      <c r="T20" s="227"/>
      <c r="U20" s="227"/>
      <c r="V20" s="227"/>
      <c r="W20" s="38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8"/>
      <c r="AI20" s="229"/>
      <c r="AJ20" s="192"/>
      <c r="AK20" s="179">
        <f>COUNTIF(E20:AI20,"&gt;7")</f>
        <v>0</v>
      </c>
      <c r="AL20" s="509"/>
      <c r="AM20" s="206">
        <f>SUM(E20:AI20)</f>
        <v>0</v>
      </c>
      <c r="AN20" s="206"/>
      <c r="AO20" s="206"/>
      <c r="AP20" s="206"/>
      <c r="AQ20" s="206"/>
      <c r="AR20" s="206"/>
      <c r="AS20" s="206"/>
      <c r="AT20" s="206">
        <f>AM20*1.5</f>
        <v>0</v>
      </c>
      <c r="AU20" s="206">
        <f>AM20*C19*1.5</f>
        <v>0</v>
      </c>
      <c r="AV20" s="511"/>
      <c r="AW20" s="514"/>
      <c r="AX20" s="516"/>
      <c r="AY20" s="500"/>
      <c r="AZ20" s="500"/>
      <c r="BA20" s="500"/>
      <c r="BB20" s="500"/>
      <c r="BC20" s="500"/>
      <c r="BD20" s="500"/>
      <c r="BE20" s="503"/>
      <c r="BF20" s="506"/>
    </row>
    <row r="21" spans="1:79" s="178" customFormat="1" ht="15.75" customHeight="1" x14ac:dyDescent="0.25">
      <c r="A21" s="375"/>
      <c r="B21" s="324"/>
      <c r="C21" s="433"/>
      <c r="D21" s="212" t="s">
        <v>27</v>
      </c>
      <c r="E21" s="385"/>
      <c r="F21" s="230"/>
      <c r="G21" s="230"/>
      <c r="H21" s="230"/>
      <c r="I21" s="230"/>
      <c r="J21" s="230"/>
      <c r="K21" s="230"/>
      <c r="L21" s="230"/>
      <c r="M21" s="230"/>
      <c r="N21" s="230"/>
      <c r="O21" s="230"/>
      <c r="P21" s="230"/>
      <c r="Q21" s="230"/>
      <c r="R21" s="230"/>
      <c r="S21" s="230"/>
      <c r="T21" s="230"/>
      <c r="U21" s="230"/>
      <c r="V21" s="230"/>
      <c r="W21" s="407"/>
      <c r="X21" s="230"/>
      <c r="Y21" s="230"/>
      <c r="Z21" s="230"/>
      <c r="AA21" s="230"/>
      <c r="AB21" s="230"/>
      <c r="AC21" s="230"/>
      <c r="AD21" s="230"/>
      <c r="AE21" s="230"/>
      <c r="AF21" s="230"/>
      <c r="AG21" s="230"/>
      <c r="AH21" s="232"/>
      <c r="AI21" s="233"/>
      <c r="AJ21" s="193"/>
      <c r="AK21" s="207"/>
      <c r="AL21" s="509"/>
      <c r="AM21" s="206">
        <f>SUM(E21:AI21)</f>
        <v>0</v>
      </c>
      <c r="AN21" s="208"/>
      <c r="AO21" s="208"/>
      <c r="AP21" s="208"/>
      <c r="AQ21" s="208"/>
      <c r="AR21" s="208"/>
      <c r="AS21" s="208"/>
      <c r="AT21" s="206">
        <f>AM21*2</f>
        <v>0</v>
      </c>
      <c r="AU21" s="208">
        <f>AM21*C19*2</f>
        <v>0</v>
      </c>
      <c r="AV21" s="511"/>
      <c r="AW21" s="514"/>
      <c r="AX21" s="516"/>
      <c r="AY21" s="500"/>
      <c r="AZ21" s="500"/>
      <c r="BA21" s="500"/>
      <c r="BB21" s="500"/>
      <c r="BC21" s="500"/>
      <c r="BD21" s="500"/>
      <c r="BE21" s="503"/>
      <c r="BF21" s="506"/>
    </row>
    <row r="22" spans="1:79" s="178" customFormat="1" ht="15.75" thickBot="1" x14ac:dyDescent="0.3">
      <c r="A22" s="377"/>
      <c r="B22" s="324"/>
      <c r="C22" s="434"/>
      <c r="D22" s="182"/>
      <c r="E22" s="386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386"/>
      <c r="X22" s="63"/>
      <c r="Y22" s="63"/>
      <c r="Z22" s="63"/>
      <c r="AA22" s="63"/>
      <c r="AB22" s="63"/>
      <c r="AC22" s="63"/>
      <c r="AD22" s="63"/>
      <c r="AE22" s="63"/>
      <c r="AF22" s="63"/>
      <c r="AG22" s="244"/>
      <c r="AH22" s="63"/>
      <c r="AI22" s="63"/>
      <c r="AJ22" s="194" t="s">
        <v>28</v>
      </c>
      <c r="AK22" s="180">
        <f>AK19+AK20</f>
        <v>10</v>
      </c>
      <c r="AL22" s="510"/>
      <c r="AM22" s="209"/>
      <c r="AN22" s="209"/>
      <c r="AO22" s="209"/>
      <c r="AP22" s="209"/>
      <c r="AQ22" s="180"/>
      <c r="AR22" s="209"/>
      <c r="AS22" s="209"/>
      <c r="AT22" s="209"/>
      <c r="AU22" s="209"/>
      <c r="AV22" s="512"/>
      <c r="AW22" s="515"/>
      <c r="AX22" s="517"/>
      <c r="AY22" s="501"/>
      <c r="AZ22" s="501"/>
      <c r="BA22" s="501"/>
      <c r="BB22" s="501"/>
      <c r="BC22" s="501"/>
      <c r="BD22" s="501"/>
      <c r="BE22" s="504"/>
      <c r="BF22" s="507"/>
    </row>
    <row r="23" spans="1:79" s="178" customFormat="1" ht="16.5" customHeight="1" thickTop="1" thickBot="1" x14ac:dyDescent="0.3">
      <c r="A23" s="376" t="s">
        <v>152</v>
      </c>
      <c r="B23" s="320">
        <v>30000</v>
      </c>
      <c r="C23" s="432">
        <f>B23/225</f>
        <v>133.33333333333334</v>
      </c>
      <c r="D23" s="181" t="s">
        <v>25</v>
      </c>
      <c r="E23" s="383"/>
      <c r="F23" s="60"/>
      <c r="G23" s="60">
        <v>0</v>
      </c>
      <c r="H23" s="60">
        <v>0</v>
      </c>
      <c r="I23" s="60">
        <v>0</v>
      </c>
      <c r="J23" s="60">
        <v>0</v>
      </c>
      <c r="K23" s="60">
        <v>7.5</v>
      </c>
      <c r="L23" s="60">
        <v>7.5</v>
      </c>
      <c r="M23" s="60">
        <v>7.5</v>
      </c>
      <c r="N23" s="60">
        <v>7.5</v>
      </c>
      <c r="O23" s="60">
        <v>7.5</v>
      </c>
      <c r="P23" s="60">
        <v>7.5</v>
      </c>
      <c r="Q23" s="101">
        <v>7.5</v>
      </c>
      <c r="R23" s="60">
        <v>7.5</v>
      </c>
      <c r="S23" s="60">
        <v>0</v>
      </c>
      <c r="T23" s="60">
        <v>7.5</v>
      </c>
      <c r="U23" s="60">
        <v>7.5</v>
      </c>
      <c r="V23" s="60">
        <v>7.5</v>
      </c>
      <c r="W23" s="383" t="s">
        <v>61</v>
      </c>
      <c r="X23" s="60">
        <v>7.5</v>
      </c>
      <c r="Y23" s="60"/>
      <c r="Z23" s="60"/>
      <c r="AA23" s="101"/>
      <c r="AB23" s="101"/>
      <c r="AC23" s="101"/>
      <c r="AD23" s="60"/>
      <c r="AE23" s="60"/>
      <c r="AF23" s="60"/>
      <c r="AG23" s="60"/>
      <c r="AH23" s="60"/>
      <c r="AI23" s="60"/>
      <c r="AJ23" s="179"/>
      <c r="AK23" s="179">
        <f>COUNTIF(E23:AI23,"&gt;0")</f>
        <v>12</v>
      </c>
      <c r="AL23" s="508"/>
      <c r="AM23" s="205">
        <f>SUM(E23:AI23)/7.5</f>
        <v>12</v>
      </c>
      <c r="AN23" s="205">
        <f>COUNTIF(E23:AI23,"B")</f>
        <v>0</v>
      </c>
      <c r="AO23" s="205">
        <f>COUNTIF(E23:AI23,"h")</f>
        <v>1</v>
      </c>
      <c r="AP23" s="205">
        <f>COUNTIF(E23:AI23,"ik")</f>
        <v>0</v>
      </c>
      <c r="AQ23" s="205">
        <f>COUNTIF(E23:AI23,"İZ")</f>
        <v>0</v>
      </c>
      <c r="AR23" s="205">
        <f>COUNTIF(E23:AI23,"R")</f>
        <v>0</v>
      </c>
      <c r="AS23" s="205">
        <f>COUNTIF(E23:AI23,"0")</f>
        <v>5</v>
      </c>
      <c r="AT23" s="205">
        <f>IF((AM23+AN23+AO23+AP23+AQ23)&gt;30,30,(AM23+AN23+AO23+AP23+AQ23))</f>
        <v>13</v>
      </c>
      <c r="AU23" s="205">
        <f>(AT23)*C23*7.5</f>
        <v>13000.000000000002</v>
      </c>
      <c r="AV23" s="511">
        <f t="shared" ref="AV23" si="14">IF(B24="CEMRE",SUM(AU23:AU25),0)</f>
        <v>18500</v>
      </c>
      <c r="AW23" s="513">
        <f>IF(B24="SEFİNE",SUM(AU23:AU25),0)</f>
        <v>0</v>
      </c>
      <c r="AX23" s="516">
        <f t="shared" ref="AX23" si="15">IF(B24="TERSAN",SUM(AU23:AU25),0)</f>
        <v>0</v>
      </c>
      <c r="AY23" s="499"/>
      <c r="AZ23" s="499"/>
      <c r="BA23" s="499"/>
      <c r="BB23" s="499"/>
      <c r="BC23" s="499">
        <v>920</v>
      </c>
      <c r="BD23" s="499"/>
      <c r="BE23" s="502"/>
      <c r="BF23" s="505">
        <f t="shared" ref="BF23" si="16">(AV23+AW23+AX23)-(AY23+AZ23+BA23)-(BB23+BC23)+BE23-(BD23)</f>
        <v>17580</v>
      </c>
    </row>
    <row r="24" spans="1:79" s="178" customFormat="1" ht="15.75" thickTop="1" x14ac:dyDescent="0.25">
      <c r="A24" s="375"/>
      <c r="B24" s="324" t="s">
        <v>133</v>
      </c>
      <c r="C24" s="433"/>
      <c r="D24" s="211" t="s">
        <v>26</v>
      </c>
      <c r="E24" s="387"/>
      <c r="F24" s="227"/>
      <c r="G24" s="227"/>
      <c r="H24" s="227"/>
      <c r="I24" s="227"/>
      <c r="J24" s="227"/>
      <c r="K24" s="227"/>
      <c r="L24" s="227">
        <v>2.5</v>
      </c>
      <c r="M24" s="227">
        <v>2.5</v>
      </c>
      <c r="N24" s="227">
        <v>2.5</v>
      </c>
      <c r="O24" s="227"/>
      <c r="P24" s="227"/>
      <c r="Q24" s="227">
        <v>2.5</v>
      </c>
      <c r="R24" s="227"/>
      <c r="S24" s="227"/>
      <c r="T24" s="227">
        <v>2.5</v>
      </c>
      <c r="U24" s="227">
        <v>2.5</v>
      </c>
      <c r="V24" s="227"/>
      <c r="W24" s="387"/>
      <c r="X24" s="227">
        <v>2.5</v>
      </c>
      <c r="Y24" s="227"/>
      <c r="Z24" s="227"/>
      <c r="AA24" s="227"/>
      <c r="AB24" s="227"/>
      <c r="AC24" s="227"/>
      <c r="AD24" s="227"/>
      <c r="AE24" s="227"/>
      <c r="AF24" s="227"/>
      <c r="AG24" s="227"/>
      <c r="AH24" s="228"/>
      <c r="AI24" s="229"/>
      <c r="AJ24" s="192"/>
      <c r="AK24" s="179">
        <f>COUNTIF(E24:AI24,"&gt;7")</f>
        <v>0</v>
      </c>
      <c r="AL24" s="509"/>
      <c r="AM24" s="206">
        <f>SUM(E24:AI24)</f>
        <v>17.5</v>
      </c>
      <c r="AN24" s="206"/>
      <c r="AO24" s="206"/>
      <c r="AP24" s="206"/>
      <c r="AQ24" s="206"/>
      <c r="AR24" s="206"/>
      <c r="AS24" s="206"/>
      <c r="AT24" s="206">
        <f>AM24*1.5</f>
        <v>26.25</v>
      </c>
      <c r="AU24" s="206">
        <f>AM24*C23*1.5</f>
        <v>3500</v>
      </c>
      <c r="AV24" s="511"/>
      <c r="AW24" s="514"/>
      <c r="AX24" s="516"/>
      <c r="AY24" s="500"/>
      <c r="AZ24" s="500"/>
      <c r="BA24" s="500"/>
      <c r="BB24" s="500"/>
      <c r="BC24" s="500"/>
      <c r="BD24" s="500"/>
      <c r="BE24" s="503"/>
      <c r="BF24" s="506"/>
    </row>
    <row r="25" spans="1:79" s="178" customFormat="1" ht="15.75" customHeight="1" x14ac:dyDescent="0.25">
      <c r="A25" s="375"/>
      <c r="B25" s="223"/>
      <c r="C25" s="433"/>
      <c r="D25" s="212" t="s">
        <v>27</v>
      </c>
      <c r="E25" s="385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407">
        <v>7.5</v>
      </c>
      <c r="X25" s="230"/>
      <c r="Y25" s="230"/>
      <c r="Z25" s="230"/>
      <c r="AA25" s="230"/>
      <c r="AB25" s="230"/>
      <c r="AC25" s="230"/>
      <c r="AD25" s="230"/>
      <c r="AE25" s="230"/>
      <c r="AF25" s="230"/>
      <c r="AG25" s="230"/>
      <c r="AH25" s="232"/>
      <c r="AI25" s="233"/>
      <c r="AJ25" s="193"/>
      <c r="AK25" s="207"/>
      <c r="AL25" s="509"/>
      <c r="AM25" s="206">
        <f>SUM(E25:AI25)</f>
        <v>7.5</v>
      </c>
      <c r="AN25" s="208"/>
      <c r="AO25" s="208"/>
      <c r="AP25" s="208"/>
      <c r="AQ25" s="208"/>
      <c r="AR25" s="208"/>
      <c r="AS25" s="208"/>
      <c r="AT25" s="206">
        <f>AM25*2</f>
        <v>15</v>
      </c>
      <c r="AU25" s="208">
        <f>AM25*C23*2</f>
        <v>2000.0000000000002</v>
      </c>
      <c r="AV25" s="511"/>
      <c r="AW25" s="514"/>
      <c r="AX25" s="516"/>
      <c r="AY25" s="500"/>
      <c r="AZ25" s="500"/>
      <c r="BA25" s="500"/>
      <c r="BB25" s="500"/>
      <c r="BC25" s="500"/>
      <c r="BD25" s="500"/>
      <c r="BE25" s="503"/>
      <c r="BF25" s="506"/>
    </row>
    <row r="26" spans="1:79" s="178" customFormat="1" ht="15.75" thickBot="1" x14ac:dyDescent="0.3">
      <c r="A26" s="377"/>
      <c r="B26" s="223"/>
      <c r="C26" s="434"/>
      <c r="D26" s="182"/>
      <c r="E26" s="386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386"/>
      <c r="X26" s="63"/>
      <c r="Y26" s="63"/>
      <c r="Z26" s="63"/>
      <c r="AA26" s="63"/>
      <c r="AB26" s="63"/>
      <c r="AC26" s="63"/>
      <c r="AD26" s="63"/>
      <c r="AE26" s="63"/>
      <c r="AF26" s="63"/>
      <c r="AG26" s="244"/>
      <c r="AH26" s="63"/>
      <c r="AI26" s="63"/>
      <c r="AJ26" s="194" t="s">
        <v>28</v>
      </c>
      <c r="AK26" s="180">
        <f>AK23+AK24</f>
        <v>12</v>
      </c>
      <c r="AL26" s="510"/>
      <c r="AM26" s="209"/>
      <c r="AN26" s="209"/>
      <c r="AO26" s="209"/>
      <c r="AP26" s="209"/>
      <c r="AQ26" s="180"/>
      <c r="AR26" s="209"/>
      <c r="AS26" s="209"/>
      <c r="AT26" s="209"/>
      <c r="AU26" s="209"/>
      <c r="AV26" s="512"/>
      <c r="AW26" s="515"/>
      <c r="AX26" s="517"/>
      <c r="AY26" s="501"/>
      <c r="AZ26" s="501"/>
      <c r="BA26" s="501"/>
      <c r="BB26" s="501"/>
      <c r="BC26" s="501"/>
      <c r="BD26" s="501"/>
      <c r="BE26" s="504"/>
      <c r="BF26" s="507"/>
    </row>
    <row r="27" spans="1:79" s="178" customFormat="1" ht="16.5" customHeight="1" thickTop="1" thickBot="1" x14ac:dyDescent="0.3">
      <c r="A27" s="372" t="s">
        <v>150</v>
      </c>
      <c r="B27" s="332">
        <v>26000</v>
      </c>
      <c r="C27" s="432">
        <f>B27/225</f>
        <v>115.55555555555556</v>
      </c>
      <c r="D27" s="181" t="s">
        <v>25</v>
      </c>
      <c r="E27" s="383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  <c r="K27" s="60">
        <v>0</v>
      </c>
      <c r="L27" s="60">
        <v>0</v>
      </c>
      <c r="M27" s="60">
        <v>0</v>
      </c>
      <c r="N27" s="60">
        <v>0</v>
      </c>
      <c r="O27" s="60">
        <v>0</v>
      </c>
      <c r="P27" s="60">
        <v>0</v>
      </c>
      <c r="Q27" s="101">
        <v>0</v>
      </c>
      <c r="R27" s="60">
        <v>0</v>
      </c>
      <c r="S27" s="60"/>
      <c r="T27" s="60"/>
      <c r="U27" s="60"/>
      <c r="V27" s="60"/>
      <c r="W27" s="383"/>
      <c r="X27" s="60"/>
      <c r="Y27" s="60"/>
      <c r="Z27" s="60"/>
      <c r="AA27" s="101"/>
      <c r="AB27" s="101"/>
      <c r="AC27" s="101"/>
      <c r="AD27" s="60"/>
      <c r="AE27" s="60"/>
      <c r="AF27" s="60"/>
      <c r="AG27" s="60"/>
      <c r="AH27" s="60"/>
      <c r="AI27" s="60"/>
      <c r="AJ27" s="179"/>
      <c r="AK27" s="179">
        <f>COUNTIF(E27:AI27,"&gt;0")</f>
        <v>0</v>
      </c>
      <c r="AL27" s="508"/>
      <c r="AM27" s="205">
        <f>SUM(E27:AI27)/7.5</f>
        <v>0</v>
      </c>
      <c r="AN27" s="205">
        <f>COUNTIF(E27:AI27,"B")</f>
        <v>0</v>
      </c>
      <c r="AO27" s="205">
        <f>COUNTIF(E27:AI27,"h")</f>
        <v>0</v>
      </c>
      <c r="AP27" s="205">
        <f>COUNTIF(E27:AI27,"ik")</f>
        <v>0</v>
      </c>
      <c r="AQ27" s="205">
        <f>COUNTIF(E27:AI27,"İZ")</f>
        <v>0</v>
      </c>
      <c r="AR27" s="205">
        <f>COUNTIF(E27:AI27,"R")</f>
        <v>0</v>
      </c>
      <c r="AS27" s="205">
        <f>COUNTIF(E27:AI27,"0")</f>
        <v>14</v>
      </c>
      <c r="AT27" s="205">
        <f>IF((AM27+AN27+AO27+AP27+AQ27)&gt;30,30,(AM27+AN27+AO27+AP27+AQ27))</f>
        <v>0</v>
      </c>
      <c r="AU27" s="205">
        <f>(AT27)*C27*7.5</f>
        <v>0</v>
      </c>
      <c r="AV27" s="511">
        <f t="shared" ref="AV27" si="17">IF(B28="CEMRE",SUM(AU27:AU29),0)</f>
        <v>0</v>
      </c>
      <c r="AW27" s="513">
        <f>IF(B28="SEFİNE",SUM(AU27:AU29),0)</f>
        <v>0</v>
      </c>
      <c r="AX27" s="516">
        <f t="shared" ref="AX27" si="18">IF(B28="TERSAN",SUM(AU27:AU29),0)</f>
        <v>0</v>
      </c>
      <c r="AY27" s="499"/>
      <c r="AZ27" s="499"/>
      <c r="BA27" s="499"/>
      <c r="BB27" s="499"/>
      <c r="BC27" s="499"/>
      <c r="BD27" s="499"/>
      <c r="BE27" s="502"/>
      <c r="BF27" s="505">
        <f t="shared" ref="BF27" si="19">(AV27+AW27+AX27)-(AY27+AZ27+BA27)-(BB27+BC27)+BE27-(BD27)</f>
        <v>0</v>
      </c>
    </row>
    <row r="28" spans="1:79" s="178" customFormat="1" ht="15.75" thickTop="1" x14ac:dyDescent="0.25">
      <c r="A28" s="375"/>
      <c r="B28" s="333" t="s">
        <v>139</v>
      </c>
      <c r="C28" s="433"/>
      <c r="D28" s="211" t="s">
        <v>26</v>
      </c>
      <c r="E28" s="387"/>
      <c r="F28" s="227"/>
      <c r="G28" s="227"/>
      <c r="H28" s="227"/>
      <c r="I28" s="227"/>
      <c r="J28" s="227"/>
      <c r="K28" s="227"/>
      <c r="L28" s="227"/>
      <c r="M28" s="227"/>
      <c r="N28" s="227"/>
      <c r="O28" s="227"/>
      <c r="P28" s="227"/>
      <c r="Q28" s="227"/>
      <c r="R28" s="227"/>
      <c r="S28" s="227"/>
      <c r="T28" s="227"/>
      <c r="U28" s="227"/>
      <c r="V28" s="227"/>
      <c r="W28" s="387"/>
      <c r="X28" s="227"/>
      <c r="Y28" s="227"/>
      <c r="Z28" s="227"/>
      <c r="AA28" s="227"/>
      <c r="AB28" s="227"/>
      <c r="AC28" s="227"/>
      <c r="AD28" s="227"/>
      <c r="AE28" s="227"/>
      <c r="AF28" s="227"/>
      <c r="AG28" s="227"/>
      <c r="AH28" s="228"/>
      <c r="AI28" s="229"/>
      <c r="AJ28" s="192"/>
      <c r="AK28" s="179">
        <f>COUNTIF(E28:AI28,"&gt;7")</f>
        <v>0</v>
      </c>
      <c r="AL28" s="509"/>
      <c r="AM28" s="206">
        <f>SUM(E28:AI28)</f>
        <v>0</v>
      </c>
      <c r="AN28" s="206"/>
      <c r="AO28" s="206"/>
      <c r="AP28" s="206"/>
      <c r="AQ28" s="206"/>
      <c r="AR28" s="206"/>
      <c r="AS28" s="206"/>
      <c r="AT28" s="206">
        <f>AM28*1.5</f>
        <v>0</v>
      </c>
      <c r="AU28" s="206">
        <f>AM28*C27*1.5</f>
        <v>0</v>
      </c>
      <c r="AV28" s="511"/>
      <c r="AW28" s="514"/>
      <c r="AX28" s="516"/>
      <c r="AY28" s="500"/>
      <c r="AZ28" s="500"/>
      <c r="BA28" s="500"/>
      <c r="BB28" s="500"/>
      <c r="BC28" s="500"/>
      <c r="BD28" s="500"/>
      <c r="BE28" s="503"/>
      <c r="BF28" s="506"/>
    </row>
    <row r="29" spans="1:79" s="178" customFormat="1" ht="15.75" customHeight="1" x14ac:dyDescent="0.25">
      <c r="A29" s="375"/>
      <c r="B29" s="333"/>
      <c r="C29" s="433"/>
      <c r="D29" s="212" t="s">
        <v>27</v>
      </c>
      <c r="E29" s="385"/>
      <c r="F29" s="230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230"/>
      <c r="R29" s="230"/>
      <c r="S29" s="230"/>
      <c r="T29" s="230"/>
      <c r="U29" s="230"/>
      <c r="V29" s="230"/>
      <c r="W29" s="407"/>
      <c r="X29" s="230"/>
      <c r="Y29" s="230"/>
      <c r="Z29" s="230"/>
      <c r="AA29" s="230"/>
      <c r="AB29" s="230"/>
      <c r="AC29" s="230"/>
      <c r="AD29" s="230"/>
      <c r="AE29" s="230"/>
      <c r="AF29" s="230"/>
      <c r="AG29" s="230"/>
      <c r="AH29" s="232"/>
      <c r="AI29" s="233"/>
      <c r="AJ29" s="193"/>
      <c r="AK29" s="207"/>
      <c r="AL29" s="509"/>
      <c r="AM29" s="206">
        <f>SUM(E29:AI29)</f>
        <v>0</v>
      </c>
      <c r="AN29" s="208"/>
      <c r="AO29" s="208"/>
      <c r="AP29" s="208"/>
      <c r="AQ29" s="208"/>
      <c r="AR29" s="208"/>
      <c r="AS29" s="208"/>
      <c r="AT29" s="206">
        <f>AM29*2</f>
        <v>0</v>
      </c>
      <c r="AU29" s="208">
        <f>AM29*C27*2</f>
        <v>0</v>
      </c>
      <c r="AV29" s="511"/>
      <c r="AW29" s="514"/>
      <c r="AX29" s="516"/>
      <c r="AY29" s="500"/>
      <c r="AZ29" s="500"/>
      <c r="BA29" s="500"/>
      <c r="BB29" s="500"/>
      <c r="BC29" s="500"/>
      <c r="BD29" s="500"/>
      <c r="BE29" s="503"/>
      <c r="BF29" s="506"/>
    </row>
    <row r="30" spans="1:79" s="178" customFormat="1" ht="15.75" thickBot="1" x14ac:dyDescent="0.3">
      <c r="A30" s="377"/>
      <c r="B30" s="333"/>
      <c r="C30" s="434"/>
      <c r="D30" s="182"/>
      <c r="E30" s="386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386"/>
      <c r="X30" s="63"/>
      <c r="Y30" s="63"/>
      <c r="Z30" s="63"/>
      <c r="AA30" s="63"/>
      <c r="AB30" s="63"/>
      <c r="AC30" s="63"/>
      <c r="AD30" s="63"/>
      <c r="AE30" s="63"/>
      <c r="AF30" s="63"/>
      <c r="AG30" s="244"/>
      <c r="AH30" s="63"/>
      <c r="AI30" s="63"/>
      <c r="AJ30" s="194" t="s">
        <v>28</v>
      </c>
      <c r="AK30" s="180">
        <f>AK27+AK28</f>
        <v>0</v>
      </c>
      <c r="AL30" s="510"/>
      <c r="AM30" s="209"/>
      <c r="AN30" s="209"/>
      <c r="AO30" s="209"/>
      <c r="AP30" s="209"/>
      <c r="AQ30" s="180"/>
      <c r="AR30" s="209"/>
      <c r="AS30" s="209"/>
      <c r="AT30" s="209"/>
      <c r="AU30" s="209"/>
      <c r="AV30" s="512"/>
      <c r="AW30" s="515"/>
      <c r="AX30" s="517"/>
      <c r="AY30" s="501"/>
      <c r="AZ30" s="501"/>
      <c r="BA30" s="501"/>
      <c r="BB30" s="501"/>
      <c r="BC30" s="501"/>
      <c r="BD30" s="501"/>
      <c r="BE30" s="504"/>
      <c r="BF30" s="507"/>
    </row>
    <row r="31" spans="1:79" ht="16.5" thickTop="1" thickBot="1" x14ac:dyDescent="0.3">
      <c r="A31" s="372" t="s">
        <v>148</v>
      </c>
      <c r="B31" s="332">
        <v>25000</v>
      </c>
      <c r="C31" s="432">
        <f>B31/225</f>
        <v>111.11111111111111</v>
      </c>
      <c r="D31" s="181" t="s">
        <v>25</v>
      </c>
      <c r="E31" s="383">
        <v>7.5</v>
      </c>
      <c r="F31" s="60">
        <v>7.5</v>
      </c>
      <c r="G31" s="60">
        <v>7.5</v>
      </c>
      <c r="H31" s="60">
        <v>7.5</v>
      </c>
      <c r="I31" s="60" t="s">
        <v>61</v>
      </c>
      <c r="J31" s="60">
        <v>0</v>
      </c>
      <c r="K31" s="60">
        <v>0</v>
      </c>
      <c r="L31" s="60">
        <v>0</v>
      </c>
      <c r="M31" s="60">
        <v>7.5</v>
      </c>
      <c r="N31" s="21">
        <v>7.5</v>
      </c>
      <c r="O31" s="21">
        <v>7.5</v>
      </c>
      <c r="P31" s="21" t="s">
        <v>61</v>
      </c>
      <c r="Q31" s="21">
        <v>7.5</v>
      </c>
      <c r="R31" s="21">
        <v>7.5</v>
      </c>
      <c r="S31" s="21">
        <v>7.5</v>
      </c>
      <c r="T31" s="21">
        <v>7.5</v>
      </c>
      <c r="U31" s="21">
        <v>7.5</v>
      </c>
      <c r="V31" s="21">
        <v>7.5</v>
      </c>
      <c r="W31" s="408" t="s">
        <v>61</v>
      </c>
      <c r="X31" s="21">
        <v>7.5</v>
      </c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179"/>
      <c r="AK31" s="179">
        <f>COUNTIF(E31:AI31,"&gt;0")</f>
        <v>14</v>
      </c>
      <c r="AL31" s="508"/>
      <c r="AM31" s="205">
        <f>SUM(E31:AI31)/7.5</f>
        <v>14</v>
      </c>
      <c r="AN31" s="205">
        <f>COUNTIF(E31:AI31,"B")</f>
        <v>0</v>
      </c>
      <c r="AO31" s="205">
        <f>COUNTIF(E31:AI31,"h")</f>
        <v>3</v>
      </c>
      <c r="AP31" s="205">
        <f>COUNTIF(E31:AI31,"ik")</f>
        <v>0</v>
      </c>
      <c r="AQ31" s="205">
        <f>COUNTIF(E31:AI31,"İZ")</f>
        <v>0</v>
      </c>
      <c r="AR31" s="205">
        <f>COUNTIF(E31:AI31,"R")</f>
        <v>0</v>
      </c>
      <c r="AS31" s="205">
        <f>COUNTIF(E31:AI31,"0")</f>
        <v>3</v>
      </c>
      <c r="AT31" s="205">
        <f>IF((AM31+AN31+AO31+AP31+AQ31)&gt;30,30,(AM31+AN31+AO31+AP31+AQ31))</f>
        <v>17</v>
      </c>
      <c r="AU31" s="205">
        <f>(AT31)*C31*7.5</f>
        <v>14166.666666666666</v>
      </c>
      <c r="AV31" s="511">
        <f t="shared" ref="AV31" si="20">IF(B32="CEMRE",SUM(AU31:AU33),0)</f>
        <v>0</v>
      </c>
      <c r="AW31" s="513">
        <f>IF(B32="SEFİNE",SUM(AU31:AU33),0)</f>
        <v>15833.333333333332</v>
      </c>
      <c r="AX31" s="516">
        <f t="shared" ref="AX31" si="21">IF(B32="TERSAN",SUM(AU31:AU33),0)</f>
        <v>0</v>
      </c>
      <c r="AY31" s="499"/>
      <c r="AZ31" s="499"/>
      <c r="BA31" s="499"/>
      <c r="BB31" s="499"/>
      <c r="BC31" s="499"/>
      <c r="BD31" s="499"/>
      <c r="BE31" s="502"/>
      <c r="BF31" s="505">
        <f t="shared" ref="BF31" si="22">(AV31+AW31+AX31)-(AY31+AZ31+BA31)-(BB31+BC31)+BE31-(BD31)</f>
        <v>15833.333333333332</v>
      </c>
      <c r="BG31" s="178"/>
      <c r="BH31" s="178"/>
      <c r="BI31" s="178"/>
      <c r="BJ31" s="178"/>
      <c r="BK31" s="178"/>
      <c r="BL31" s="178"/>
      <c r="BM31" s="178"/>
      <c r="BN31" s="178"/>
      <c r="BO31" s="178"/>
      <c r="BP31" s="178"/>
      <c r="BQ31" s="178"/>
      <c r="BR31" s="178"/>
      <c r="BS31" s="178"/>
      <c r="BT31" s="178"/>
      <c r="BU31" s="178"/>
      <c r="BV31" s="178"/>
      <c r="BW31" s="178"/>
      <c r="BX31" s="178"/>
      <c r="BY31" s="178"/>
      <c r="BZ31" s="178"/>
      <c r="CA31" s="178"/>
    </row>
    <row r="32" spans="1:79" ht="15.75" thickTop="1" x14ac:dyDescent="0.25">
      <c r="A32" s="375"/>
      <c r="B32" s="333" t="s">
        <v>134</v>
      </c>
      <c r="C32" s="433"/>
      <c r="D32" s="211" t="s">
        <v>26</v>
      </c>
      <c r="E32" s="387"/>
      <c r="F32" s="227"/>
      <c r="G32" s="227"/>
      <c r="H32" s="227"/>
      <c r="I32" s="227"/>
      <c r="J32" s="227"/>
      <c r="K32" s="227"/>
      <c r="L32" s="227"/>
      <c r="M32" s="227"/>
      <c r="N32" s="227"/>
      <c r="O32" s="227"/>
      <c r="P32" s="227"/>
      <c r="Q32" s="227"/>
      <c r="R32" s="227"/>
      <c r="S32" s="227"/>
      <c r="T32" s="227"/>
      <c r="U32" s="227"/>
      <c r="V32" s="227"/>
      <c r="W32" s="387"/>
      <c r="X32" s="227"/>
      <c r="Y32" s="227"/>
      <c r="Z32" s="227"/>
      <c r="AA32" s="227"/>
      <c r="AB32" s="227"/>
      <c r="AC32" s="227"/>
      <c r="AD32" s="227"/>
      <c r="AE32" s="227"/>
      <c r="AF32" s="227"/>
      <c r="AG32" s="227"/>
      <c r="AH32" s="228"/>
      <c r="AI32" s="229"/>
      <c r="AJ32" s="192"/>
      <c r="AK32" s="179">
        <f>COUNTIF(E32:AI32,"&gt;7")</f>
        <v>0</v>
      </c>
      <c r="AL32" s="509"/>
      <c r="AM32" s="206">
        <f>SUM(E32:AI32)</f>
        <v>0</v>
      </c>
      <c r="AN32" s="206"/>
      <c r="AO32" s="206"/>
      <c r="AP32" s="206"/>
      <c r="AQ32" s="206"/>
      <c r="AR32" s="206"/>
      <c r="AS32" s="206"/>
      <c r="AT32" s="206">
        <f>AM32*1.5</f>
        <v>0</v>
      </c>
      <c r="AU32" s="206">
        <f>AM32*C31*1.5</f>
        <v>0</v>
      </c>
      <c r="AV32" s="511"/>
      <c r="AW32" s="514"/>
      <c r="AX32" s="516"/>
      <c r="AY32" s="500"/>
      <c r="AZ32" s="500"/>
      <c r="BA32" s="500"/>
      <c r="BB32" s="500"/>
      <c r="BC32" s="500"/>
      <c r="BD32" s="500"/>
      <c r="BE32" s="503"/>
      <c r="BF32" s="506"/>
      <c r="BG32" s="178"/>
      <c r="BH32" s="178"/>
      <c r="BI32" s="178"/>
      <c r="BJ32" s="178"/>
      <c r="BK32" s="178"/>
      <c r="BL32" s="178"/>
      <c r="BM32" s="178"/>
      <c r="BN32" s="178"/>
      <c r="BO32" s="178"/>
      <c r="BP32" s="178"/>
      <c r="BQ32" s="178"/>
      <c r="BR32" s="178"/>
      <c r="BS32" s="178"/>
      <c r="BT32" s="178"/>
      <c r="BU32" s="178"/>
      <c r="BV32" s="178"/>
      <c r="BW32" s="178"/>
      <c r="BX32" s="178"/>
      <c r="BY32" s="178"/>
      <c r="BZ32" s="178"/>
      <c r="CA32" s="178"/>
    </row>
    <row r="33" spans="1:79" x14ac:dyDescent="0.25">
      <c r="A33" s="375"/>
      <c r="B33" s="333"/>
      <c r="C33" s="433"/>
      <c r="D33" s="212" t="s">
        <v>27</v>
      </c>
      <c r="E33" s="385">
        <v>7.5</v>
      </c>
      <c r="F33" s="230"/>
      <c r="G33" s="230"/>
      <c r="H33" s="230"/>
      <c r="I33" s="230"/>
      <c r="J33" s="230"/>
      <c r="K33" s="230"/>
      <c r="L33" s="230"/>
      <c r="M33" s="230"/>
      <c r="N33" s="230"/>
      <c r="O33" s="230"/>
      <c r="P33" s="230"/>
      <c r="Q33" s="230"/>
      <c r="R33" s="230"/>
      <c r="S33" s="230"/>
      <c r="T33" s="230"/>
      <c r="U33" s="230"/>
      <c r="V33" s="230"/>
      <c r="W33" s="407"/>
      <c r="X33" s="230"/>
      <c r="Y33" s="230"/>
      <c r="Z33" s="230"/>
      <c r="AA33" s="230"/>
      <c r="AB33" s="230"/>
      <c r="AC33" s="230"/>
      <c r="AD33" s="230"/>
      <c r="AE33" s="230"/>
      <c r="AF33" s="230"/>
      <c r="AG33" s="230"/>
      <c r="AH33" s="232"/>
      <c r="AI33" s="233"/>
      <c r="AJ33" s="193"/>
      <c r="AK33" s="207"/>
      <c r="AL33" s="509"/>
      <c r="AM33" s="206">
        <f>SUM(E33:AI33)</f>
        <v>7.5</v>
      </c>
      <c r="AN33" s="208"/>
      <c r="AO33" s="208"/>
      <c r="AP33" s="208"/>
      <c r="AQ33" s="208"/>
      <c r="AR33" s="208"/>
      <c r="AS33" s="208"/>
      <c r="AT33" s="206">
        <f>AM33*2</f>
        <v>15</v>
      </c>
      <c r="AU33" s="208">
        <f>AM33*C31*2</f>
        <v>1666.6666666666667</v>
      </c>
      <c r="AV33" s="511"/>
      <c r="AW33" s="514"/>
      <c r="AX33" s="516"/>
      <c r="AY33" s="500"/>
      <c r="AZ33" s="500"/>
      <c r="BA33" s="500"/>
      <c r="BB33" s="500"/>
      <c r="BC33" s="500"/>
      <c r="BD33" s="500"/>
      <c r="BE33" s="503"/>
      <c r="BF33" s="506"/>
      <c r="BG33" s="178"/>
      <c r="BH33" s="178"/>
      <c r="BI33" s="178"/>
      <c r="BJ33" s="178"/>
      <c r="BK33" s="178"/>
      <c r="BL33" s="178"/>
      <c r="BM33" s="178"/>
      <c r="BN33" s="178"/>
      <c r="BO33" s="178"/>
      <c r="BP33" s="178"/>
      <c r="BQ33" s="178"/>
      <c r="BR33" s="178"/>
      <c r="BS33" s="178"/>
      <c r="BT33" s="178"/>
      <c r="BU33" s="178"/>
      <c r="BV33" s="178"/>
      <c r="BW33" s="178"/>
      <c r="BX33" s="178"/>
      <c r="BY33" s="178"/>
      <c r="BZ33" s="178"/>
      <c r="CA33" s="178"/>
    </row>
    <row r="34" spans="1:79" ht="15.75" thickBot="1" x14ac:dyDescent="0.3">
      <c r="A34" s="377"/>
      <c r="B34" s="333"/>
      <c r="C34" s="434"/>
      <c r="D34" s="182"/>
      <c r="E34" s="386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386"/>
      <c r="X34" s="63"/>
      <c r="Y34" s="63"/>
      <c r="Z34" s="63"/>
      <c r="AA34" s="63"/>
      <c r="AB34" s="63"/>
      <c r="AC34" s="63"/>
      <c r="AD34" s="63"/>
      <c r="AE34" s="63"/>
      <c r="AF34" s="63"/>
      <c r="AG34" s="244"/>
      <c r="AH34" s="63"/>
      <c r="AI34" s="63"/>
      <c r="AJ34" s="194" t="s">
        <v>28</v>
      </c>
      <c r="AK34" s="180">
        <f>AK31+AK32</f>
        <v>14</v>
      </c>
      <c r="AL34" s="510"/>
      <c r="AM34" s="209"/>
      <c r="AN34" s="209"/>
      <c r="AO34" s="209"/>
      <c r="AP34" s="209"/>
      <c r="AQ34" s="180"/>
      <c r="AR34" s="209"/>
      <c r="AS34" s="209"/>
      <c r="AT34" s="209"/>
      <c r="AU34" s="209"/>
      <c r="AV34" s="512"/>
      <c r="AW34" s="515"/>
      <c r="AX34" s="517"/>
      <c r="AY34" s="501"/>
      <c r="AZ34" s="501"/>
      <c r="BA34" s="501"/>
      <c r="BB34" s="501"/>
      <c r="BC34" s="501"/>
      <c r="BD34" s="501"/>
      <c r="BE34" s="504"/>
      <c r="BF34" s="507"/>
      <c r="BG34" s="178"/>
      <c r="BH34" s="178"/>
      <c r="BI34" s="178"/>
      <c r="BJ34" s="178"/>
      <c r="BK34" s="178"/>
      <c r="BL34" s="178"/>
      <c r="BM34" s="178"/>
      <c r="BN34" s="178"/>
      <c r="BO34" s="178"/>
      <c r="BP34" s="178"/>
      <c r="BQ34" s="178"/>
      <c r="BR34" s="178"/>
      <c r="BS34" s="178"/>
      <c r="BT34" s="178"/>
      <c r="BU34" s="178"/>
      <c r="BV34" s="178"/>
      <c r="BW34" s="178"/>
      <c r="BX34" s="178"/>
      <c r="BY34" s="178"/>
      <c r="BZ34" s="178"/>
      <c r="CA34" s="178"/>
    </row>
    <row r="35" spans="1:79" ht="16.5" thickTop="1" thickBot="1" x14ac:dyDescent="0.3">
      <c r="A35" s="372" t="s">
        <v>144</v>
      </c>
      <c r="B35" s="332">
        <v>35000</v>
      </c>
      <c r="C35" s="432">
        <f t="shared" ref="C35" si="23">B35/225</f>
        <v>155.55555555555554</v>
      </c>
      <c r="D35" s="181" t="s">
        <v>25</v>
      </c>
      <c r="E35" s="383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101"/>
      <c r="R35" s="60"/>
      <c r="S35" s="60"/>
      <c r="T35" s="60">
        <v>7.5</v>
      </c>
      <c r="U35" s="60">
        <v>7.5</v>
      </c>
      <c r="V35" s="60">
        <v>7.5</v>
      </c>
      <c r="W35" s="383" t="s">
        <v>61</v>
      </c>
      <c r="X35" s="60">
        <v>7.5</v>
      </c>
      <c r="Y35" s="60"/>
      <c r="Z35" s="60"/>
      <c r="AA35" s="101"/>
      <c r="AB35" s="101"/>
      <c r="AC35" s="101"/>
      <c r="AD35" s="60"/>
      <c r="AE35" s="60"/>
      <c r="AF35" s="60"/>
      <c r="AG35" s="60"/>
      <c r="AH35" s="60"/>
      <c r="AI35" s="60"/>
      <c r="AJ35" s="179"/>
      <c r="AK35" s="179">
        <f>COUNTIF(E35:AI35,"&gt;0")</f>
        <v>4</v>
      </c>
      <c r="AL35" s="508"/>
      <c r="AM35" s="205">
        <f>SUM(E35:AI35)/7.5</f>
        <v>4</v>
      </c>
      <c r="AN35" s="205">
        <f>COUNTIF(E35:AI35,"B")</f>
        <v>0</v>
      </c>
      <c r="AO35" s="205">
        <f>COUNTIF(E35:AI35,"h")</f>
        <v>1</v>
      </c>
      <c r="AP35" s="205">
        <f>COUNTIF(E35:AI35,"ik")</f>
        <v>0</v>
      </c>
      <c r="AQ35" s="205">
        <f>COUNTIF(E35:AI35,"İZ")</f>
        <v>0</v>
      </c>
      <c r="AR35" s="205">
        <f>COUNTIF(E35:AI35,"R")</f>
        <v>0</v>
      </c>
      <c r="AS35" s="205">
        <f>COUNTIF(E35:AI35,"0")</f>
        <v>0</v>
      </c>
      <c r="AT35" s="205">
        <f>IF((AM35+AN35+AO35+AP35+AQ35)&gt;30,30,(AM35+AN35+AO35+AP35+AQ35))</f>
        <v>5</v>
      </c>
      <c r="AU35" s="205">
        <f>(AT35)*C35*7.5</f>
        <v>5833.333333333333</v>
      </c>
      <c r="AV35" s="511">
        <f t="shared" ref="AV35" si="24">IF(B36="CEMRE",SUM(AU35:AU37),0)</f>
        <v>8750</v>
      </c>
      <c r="AW35" s="513">
        <f>IF(B36="SEFİNE",SUM(AU35:AU37),0)</f>
        <v>0</v>
      </c>
      <c r="AX35" s="516">
        <f t="shared" ref="AX35" si="25">IF(B36="TERSAN",SUM(AU35:AU37),0)</f>
        <v>0</v>
      </c>
      <c r="AY35" s="499"/>
      <c r="AZ35" s="499"/>
      <c r="BA35" s="499"/>
      <c r="BB35" s="499"/>
      <c r="BC35" s="499"/>
      <c r="BD35" s="499"/>
      <c r="BE35" s="502"/>
      <c r="BF35" s="505">
        <f t="shared" ref="BF35" si="26">(AV35+AW35+AX35)-(AY35+AZ35+BA35)-(BB35+BC35)+BE35-(BD35)</f>
        <v>8750</v>
      </c>
      <c r="BG35" s="178"/>
      <c r="BH35" s="178"/>
      <c r="BI35" s="178"/>
      <c r="BJ35" s="178"/>
      <c r="BK35" s="178"/>
      <c r="BL35" s="178"/>
      <c r="BM35" s="178"/>
      <c r="BN35" s="178"/>
      <c r="BO35" s="178"/>
      <c r="BP35" s="178"/>
      <c r="BQ35" s="178"/>
      <c r="BR35" s="178"/>
      <c r="BS35" s="178"/>
      <c r="BT35" s="178"/>
      <c r="BU35" s="178"/>
      <c r="BV35" s="178"/>
      <c r="BW35" s="178"/>
      <c r="BX35" s="178"/>
      <c r="BY35" s="178"/>
      <c r="BZ35" s="178"/>
      <c r="CA35" s="178"/>
    </row>
    <row r="36" spans="1:79" ht="15.75" thickTop="1" x14ac:dyDescent="0.25">
      <c r="A36" s="375"/>
      <c r="B36" s="223" t="s">
        <v>133</v>
      </c>
      <c r="C36" s="433"/>
      <c r="D36" s="211" t="s">
        <v>26</v>
      </c>
      <c r="E36" s="387"/>
      <c r="F36" s="227"/>
      <c r="G36" s="227"/>
      <c r="H36" s="227"/>
      <c r="I36" s="227"/>
      <c r="J36" s="227"/>
      <c r="K36" s="227"/>
      <c r="L36" s="227"/>
      <c r="M36" s="227"/>
      <c r="N36" s="227"/>
      <c r="O36" s="227"/>
      <c r="P36" s="227"/>
      <c r="Q36" s="227"/>
      <c r="R36" s="227"/>
      <c r="S36" s="227"/>
      <c r="T36" s="227"/>
      <c r="U36" s="227"/>
      <c r="V36" s="227"/>
      <c r="W36" s="387"/>
      <c r="X36" s="227">
        <v>2.5</v>
      </c>
      <c r="Y36" s="227"/>
      <c r="Z36" s="227"/>
      <c r="AA36" s="227"/>
      <c r="AB36" s="227"/>
      <c r="AC36" s="227"/>
      <c r="AD36" s="227"/>
      <c r="AE36" s="227"/>
      <c r="AF36" s="227"/>
      <c r="AG36" s="227"/>
      <c r="AH36" s="228"/>
      <c r="AI36" s="229"/>
      <c r="AJ36" s="192"/>
      <c r="AK36" s="179">
        <f>COUNTIF(E36:AI36,"&gt;7")</f>
        <v>0</v>
      </c>
      <c r="AL36" s="509"/>
      <c r="AM36" s="206">
        <f>SUM(E36:AI36)</f>
        <v>2.5</v>
      </c>
      <c r="AN36" s="206"/>
      <c r="AO36" s="206"/>
      <c r="AP36" s="206"/>
      <c r="AQ36" s="206"/>
      <c r="AR36" s="206"/>
      <c r="AS36" s="206"/>
      <c r="AT36" s="206">
        <f>AM36*1.5</f>
        <v>3.75</v>
      </c>
      <c r="AU36" s="206">
        <f>AM36*C35*1.5</f>
        <v>583.33333333333326</v>
      </c>
      <c r="AV36" s="511"/>
      <c r="AW36" s="514"/>
      <c r="AX36" s="516"/>
      <c r="AY36" s="500"/>
      <c r="AZ36" s="500"/>
      <c r="BA36" s="500"/>
      <c r="BB36" s="500"/>
      <c r="BC36" s="500"/>
      <c r="BD36" s="500"/>
      <c r="BE36" s="503"/>
      <c r="BF36" s="506"/>
      <c r="BG36" s="178"/>
      <c r="BH36" s="178"/>
      <c r="BI36" s="178"/>
      <c r="BJ36" s="178"/>
      <c r="BK36" s="178"/>
      <c r="BL36" s="178"/>
      <c r="BM36" s="178"/>
      <c r="BN36" s="178"/>
      <c r="BO36" s="178"/>
      <c r="BP36" s="178"/>
      <c r="BQ36" s="178"/>
      <c r="BR36" s="178"/>
      <c r="BS36" s="178"/>
      <c r="BT36" s="178"/>
      <c r="BU36" s="178"/>
      <c r="BV36" s="178"/>
      <c r="BW36" s="178"/>
      <c r="BX36" s="178"/>
      <c r="BY36" s="178"/>
      <c r="BZ36" s="178"/>
      <c r="CA36" s="178"/>
    </row>
    <row r="37" spans="1:79" x14ac:dyDescent="0.25">
      <c r="A37" s="375"/>
      <c r="B37" s="223"/>
      <c r="C37" s="433"/>
      <c r="D37" s="212" t="s">
        <v>27</v>
      </c>
      <c r="E37" s="385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0"/>
      <c r="T37" s="230"/>
      <c r="U37" s="230"/>
      <c r="V37" s="230"/>
      <c r="W37" s="407">
        <v>7.5</v>
      </c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2"/>
      <c r="AI37" s="233"/>
      <c r="AJ37" s="193"/>
      <c r="AK37" s="207"/>
      <c r="AL37" s="509"/>
      <c r="AM37" s="206">
        <f>SUM(E37:AI37)</f>
        <v>7.5</v>
      </c>
      <c r="AN37" s="208"/>
      <c r="AO37" s="208"/>
      <c r="AP37" s="208"/>
      <c r="AQ37" s="208"/>
      <c r="AR37" s="208"/>
      <c r="AS37" s="208"/>
      <c r="AT37" s="206">
        <f>AM37*2</f>
        <v>15</v>
      </c>
      <c r="AU37" s="208">
        <f>AM37*C35*2</f>
        <v>2333.333333333333</v>
      </c>
      <c r="AV37" s="511"/>
      <c r="AW37" s="514"/>
      <c r="AX37" s="516"/>
      <c r="AY37" s="500"/>
      <c r="AZ37" s="500"/>
      <c r="BA37" s="500"/>
      <c r="BB37" s="500"/>
      <c r="BC37" s="500"/>
      <c r="BD37" s="500"/>
      <c r="BE37" s="503"/>
      <c r="BF37" s="506"/>
      <c r="BG37" s="178"/>
      <c r="BH37" s="178"/>
      <c r="BI37" s="178"/>
      <c r="BJ37" s="178"/>
      <c r="BK37" s="178"/>
      <c r="BL37" s="178"/>
      <c r="BM37" s="178"/>
      <c r="BN37" s="178"/>
      <c r="BO37" s="178"/>
      <c r="BP37" s="178"/>
      <c r="BQ37" s="178"/>
      <c r="BR37" s="178"/>
      <c r="BS37" s="178"/>
      <c r="BT37" s="178"/>
      <c r="BU37" s="178"/>
      <c r="BV37" s="178"/>
      <c r="BW37" s="178"/>
      <c r="BX37" s="178"/>
      <c r="BY37" s="178"/>
      <c r="BZ37" s="178"/>
      <c r="CA37" s="178"/>
    </row>
    <row r="38" spans="1:79" ht="15.75" thickBot="1" x14ac:dyDescent="0.3">
      <c r="A38" s="377"/>
      <c r="B38" s="223"/>
      <c r="C38" s="434"/>
      <c r="D38" s="182"/>
      <c r="E38" s="386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386"/>
      <c r="X38" s="63"/>
      <c r="Y38" s="63"/>
      <c r="Z38" s="63"/>
      <c r="AA38" s="63"/>
      <c r="AB38" s="63"/>
      <c r="AC38" s="63"/>
      <c r="AD38" s="63"/>
      <c r="AE38" s="63"/>
      <c r="AF38" s="63"/>
      <c r="AG38" s="244"/>
      <c r="AH38" s="63"/>
      <c r="AI38" s="63"/>
      <c r="AJ38" s="194" t="s">
        <v>28</v>
      </c>
      <c r="AK38" s="180">
        <f>AK35+AK36</f>
        <v>4</v>
      </c>
      <c r="AL38" s="510"/>
      <c r="AM38" s="209"/>
      <c r="AN38" s="209"/>
      <c r="AO38" s="209"/>
      <c r="AP38" s="209"/>
      <c r="AQ38" s="180"/>
      <c r="AR38" s="209"/>
      <c r="AS38" s="209"/>
      <c r="AT38" s="209"/>
      <c r="AU38" s="209"/>
      <c r="AV38" s="512"/>
      <c r="AW38" s="515"/>
      <c r="AX38" s="517"/>
      <c r="AY38" s="501"/>
      <c r="AZ38" s="501"/>
      <c r="BA38" s="501"/>
      <c r="BB38" s="501"/>
      <c r="BC38" s="501"/>
      <c r="BD38" s="501"/>
      <c r="BE38" s="504"/>
      <c r="BF38" s="507"/>
      <c r="BG38" s="178"/>
      <c r="BH38" s="178"/>
      <c r="BI38" s="178"/>
      <c r="BJ38" s="178"/>
      <c r="BK38" s="178"/>
      <c r="BL38" s="178"/>
      <c r="BM38" s="178"/>
      <c r="BN38" s="178"/>
      <c r="BO38" s="178"/>
      <c r="BP38" s="178"/>
      <c r="BQ38" s="178"/>
      <c r="BR38" s="178"/>
      <c r="BS38" s="178"/>
      <c r="BT38" s="178"/>
      <c r="BU38" s="178"/>
      <c r="BV38" s="178"/>
      <c r="BW38" s="178"/>
      <c r="BX38" s="178"/>
      <c r="BY38" s="178"/>
      <c r="BZ38" s="178"/>
      <c r="CA38" s="178"/>
    </row>
    <row r="39" spans="1:79" ht="16.5" thickTop="1" thickBot="1" x14ac:dyDescent="0.3">
      <c r="A39" s="374" t="s">
        <v>120</v>
      </c>
      <c r="B39" s="276">
        <v>40000</v>
      </c>
      <c r="C39" s="432">
        <f t="shared" ref="C39" si="27">B39/225</f>
        <v>177.77777777777777</v>
      </c>
      <c r="D39" s="181" t="s">
        <v>25</v>
      </c>
      <c r="E39" s="383">
        <v>7.5</v>
      </c>
      <c r="F39" s="60">
        <v>7.5</v>
      </c>
      <c r="G39" s="60">
        <v>7.5</v>
      </c>
      <c r="H39" s="60">
        <v>7.5</v>
      </c>
      <c r="I39" s="60" t="s">
        <v>61</v>
      </c>
      <c r="J39" s="60">
        <v>7.5</v>
      </c>
      <c r="K39" s="60">
        <v>7.5</v>
      </c>
      <c r="L39" s="60">
        <v>7.5</v>
      </c>
      <c r="M39" s="60">
        <v>7.5</v>
      </c>
      <c r="N39" s="60">
        <v>7.5</v>
      </c>
      <c r="O39" s="60">
        <v>7.5</v>
      </c>
      <c r="P39" s="60" t="s">
        <v>61</v>
      </c>
      <c r="Q39" s="60">
        <v>7.5</v>
      </c>
      <c r="R39" s="60">
        <v>7.5</v>
      </c>
      <c r="S39" s="60">
        <v>7.5</v>
      </c>
      <c r="T39" s="60">
        <v>0</v>
      </c>
      <c r="U39" s="60">
        <v>7.5</v>
      </c>
      <c r="V39" s="60">
        <v>7.5</v>
      </c>
      <c r="W39" s="383" t="s">
        <v>61</v>
      </c>
      <c r="X39" s="60">
        <v>7.5</v>
      </c>
      <c r="Y39" s="60"/>
      <c r="Z39" s="60"/>
      <c r="AA39" s="60"/>
      <c r="AB39" s="60"/>
      <c r="AC39" s="60"/>
      <c r="AD39" s="60"/>
      <c r="AE39" s="60"/>
      <c r="AF39" s="60"/>
      <c r="AG39" s="67"/>
      <c r="AH39" s="60"/>
      <c r="AI39" s="60"/>
      <c r="AJ39" s="179"/>
      <c r="AK39" s="179">
        <f>COUNTIF(E39:AI39,"&gt;0")</f>
        <v>16</v>
      </c>
      <c r="AL39" s="508"/>
      <c r="AM39" s="205">
        <f>SUM(E39:AI39)/7.5</f>
        <v>16</v>
      </c>
      <c r="AN39" s="205">
        <f>COUNTIF(E39:AI39,"B")</f>
        <v>0</v>
      </c>
      <c r="AO39" s="205">
        <f>COUNTIF(E39:AI39,"h")</f>
        <v>3</v>
      </c>
      <c r="AP39" s="205">
        <f>COUNTIF(E39:AI39,"ik")</f>
        <v>0</v>
      </c>
      <c r="AQ39" s="205">
        <f>COUNTIF(E39:AI39,"İZ")</f>
        <v>0</v>
      </c>
      <c r="AR39" s="205">
        <f>COUNTIF(E39:AI39,"R")</f>
        <v>0</v>
      </c>
      <c r="AS39" s="205">
        <f>COUNTIF(E39:AI39,"0")</f>
        <v>1</v>
      </c>
      <c r="AT39" s="205">
        <f>IF((AM39+AN39+AO39+AP39+AQ39)&gt;30,30,(AM39+AN39+AO39+AP39+AQ39))</f>
        <v>19</v>
      </c>
      <c r="AU39" s="205">
        <f>(AT39)*C39*7.5</f>
        <v>25333.333333333332</v>
      </c>
      <c r="AV39" s="511">
        <f t="shared" ref="AV39" si="28">IF(B40="CEMRE",SUM(AU39:AU41),0)</f>
        <v>37333.333333333336</v>
      </c>
      <c r="AW39" s="513">
        <f t="shared" ref="AW39" si="29">IF(B40="SEFİNE",SUM(AU39:AU41),0)</f>
        <v>0</v>
      </c>
      <c r="AX39" s="516">
        <f t="shared" ref="AX39" si="30">IF(B40="TERSAN",SUM(AU39:AU41),0)</f>
        <v>0</v>
      </c>
      <c r="AY39" s="499"/>
      <c r="AZ39" s="499"/>
      <c r="BA39" s="499"/>
      <c r="BB39" s="499"/>
      <c r="BC39" s="499"/>
      <c r="BD39" s="499"/>
      <c r="BE39" s="502"/>
      <c r="BF39" s="505">
        <f t="shared" ref="BF39" si="31">(AV39+AW39+AX39)-(AY39+AZ39+BA39)-(BB39+BC39)+BE39-(BD39)</f>
        <v>37333.333333333336</v>
      </c>
      <c r="BG39" s="178"/>
      <c r="BH39" s="178"/>
      <c r="BI39" s="178"/>
      <c r="BJ39" s="178"/>
      <c r="BK39" s="178"/>
      <c r="BL39" s="178"/>
      <c r="BM39" s="178"/>
      <c r="BN39" s="178"/>
      <c r="BO39" s="178"/>
      <c r="BP39" s="178"/>
      <c r="BQ39" s="178"/>
      <c r="BR39" s="178"/>
      <c r="BS39" s="178"/>
      <c r="BT39" s="178"/>
      <c r="BU39" s="178"/>
      <c r="BV39" s="178"/>
      <c r="BW39" s="178"/>
      <c r="BX39" s="178"/>
      <c r="BY39" s="178"/>
      <c r="BZ39" s="178"/>
      <c r="CA39" s="178"/>
    </row>
    <row r="40" spans="1:79" ht="15.75" thickTop="1" x14ac:dyDescent="0.25">
      <c r="A40" s="375"/>
      <c r="B40" s="221" t="s">
        <v>133</v>
      </c>
      <c r="C40" s="433"/>
      <c r="D40" s="211" t="s">
        <v>26</v>
      </c>
      <c r="E40" s="387"/>
      <c r="F40" s="227">
        <v>2.5</v>
      </c>
      <c r="G40" s="227">
        <v>2.5</v>
      </c>
      <c r="H40" s="227"/>
      <c r="I40" s="227"/>
      <c r="J40" s="227">
        <v>2.5</v>
      </c>
      <c r="K40" s="227">
        <v>2.5</v>
      </c>
      <c r="L40" s="227"/>
      <c r="M40" s="227">
        <v>2.5</v>
      </c>
      <c r="N40" s="227">
        <v>2.5</v>
      </c>
      <c r="O40" s="227"/>
      <c r="P40" s="227">
        <v>7.5</v>
      </c>
      <c r="Q40" s="227"/>
      <c r="R40" s="227"/>
      <c r="S40" s="227"/>
      <c r="T40" s="227"/>
      <c r="U40" s="227"/>
      <c r="V40" s="227"/>
      <c r="W40" s="387"/>
      <c r="X40" s="227">
        <v>2.5</v>
      </c>
      <c r="Y40" s="227"/>
      <c r="Z40" s="227"/>
      <c r="AA40" s="227"/>
      <c r="AB40" s="227"/>
      <c r="AC40" s="227"/>
      <c r="AD40" s="227"/>
      <c r="AE40" s="227"/>
      <c r="AF40" s="227"/>
      <c r="AG40" s="227"/>
      <c r="AH40" s="228"/>
      <c r="AI40" s="229"/>
      <c r="AJ40" s="192"/>
      <c r="AK40" s="179">
        <f>COUNTIF(E40:AI40,"&gt;7")</f>
        <v>1</v>
      </c>
      <c r="AL40" s="509"/>
      <c r="AM40" s="206">
        <f>SUM(E40:AI40)</f>
        <v>25</v>
      </c>
      <c r="AN40" s="206"/>
      <c r="AO40" s="206"/>
      <c r="AP40" s="206"/>
      <c r="AQ40" s="206"/>
      <c r="AR40" s="206"/>
      <c r="AS40" s="206"/>
      <c r="AT40" s="206">
        <f>AM40*1.5</f>
        <v>37.5</v>
      </c>
      <c r="AU40" s="206">
        <f>AM40*C39*1.5</f>
        <v>6666.6666666666661</v>
      </c>
      <c r="AV40" s="511"/>
      <c r="AW40" s="514"/>
      <c r="AX40" s="516"/>
      <c r="AY40" s="500"/>
      <c r="AZ40" s="500"/>
      <c r="BA40" s="500"/>
      <c r="BB40" s="500"/>
      <c r="BC40" s="500"/>
      <c r="BD40" s="500"/>
      <c r="BE40" s="503"/>
      <c r="BF40" s="506"/>
      <c r="BG40" s="178"/>
      <c r="BH40" s="178"/>
      <c r="BI40" s="178"/>
      <c r="BJ40" s="178"/>
      <c r="BK40" s="178"/>
      <c r="BL40" s="178"/>
      <c r="BM40" s="178"/>
      <c r="BN40" s="178"/>
      <c r="BO40" s="178"/>
      <c r="BP40" s="178"/>
      <c r="BQ40" s="178"/>
      <c r="BR40" s="178"/>
      <c r="BS40" s="178"/>
      <c r="BT40" s="178"/>
      <c r="BU40" s="178"/>
      <c r="BV40" s="178"/>
      <c r="BW40" s="178"/>
      <c r="BX40" s="178"/>
      <c r="BY40" s="178"/>
      <c r="BZ40" s="178"/>
      <c r="CA40" s="178"/>
    </row>
    <row r="41" spans="1:79" x14ac:dyDescent="0.25">
      <c r="A41" s="375"/>
      <c r="B41" s="221"/>
      <c r="C41" s="433"/>
      <c r="D41" s="212" t="s">
        <v>27</v>
      </c>
      <c r="E41" s="385">
        <v>7.5</v>
      </c>
      <c r="F41" s="230"/>
      <c r="G41" s="230"/>
      <c r="H41" s="230"/>
      <c r="I41" s="230"/>
      <c r="J41" s="230"/>
      <c r="K41" s="230"/>
      <c r="L41" s="230"/>
      <c r="M41" s="230"/>
      <c r="N41" s="230"/>
      <c r="O41" s="230"/>
      <c r="P41" s="230"/>
      <c r="Q41" s="230"/>
      <c r="R41" s="230"/>
      <c r="S41" s="230"/>
      <c r="T41" s="230"/>
      <c r="U41" s="230"/>
      <c r="V41" s="230"/>
      <c r="W41" s="407">
        <v>7.5</v>
      </c>
      <c r="X41" s="230"/>
      <c r="Y41" s="230"/>
      <c r="Z41" s="230"/>
      <c r="AA41" s="230"/>
      <c r="AB41" s="230"/>
      <c r="AC41" s="230"/>
      <c r="AD41" s="230"/>
      <c r="AE41" s="230"/>
      <c r="AF41" s="230"/>
      <c r="AG41" s="230"/>
      <c r="AH41" s="232"/>
      <c r="AI41" s="233"/>
      <c r="AJ41" s="193"/>
      <c r="AK41" s="207"/>
      <c r="AL41" s="509"/>
      <c r="AM41" s="206">
        <f>SUM(E41:AI41)</f>
        <v>15</v>
      </c>
      <c r="AN41" s="208"/>
      <c r="AO41" s="208"/>
      <c r="AP41" s="208"/>
      <c r="AQ41" s="208"/>
      <c r="AR41" s="208"/>
      <c r="AS41" s="208"/>
      <c r="AT41" s="206">
        <f>AM41*2</f>
        <v>30</v>
      </c>
      <c r="AU41" s="208">
        <f>AM41*C39*2</f>
        <v>5333.333333333333</v>
      </c>
      <c r="AV41" s="511"/>
      <c r="AW41" s="514"/>
      <c r="AX41" s="516"/>
      <c r="AY41" s="500"/>
      <c r="AZ41" s="500"/>
      <c r="BA41" s="500"/>
      <c r="BB41" s="500"/>
      <c r="BC41" s="500"/>
      <c r="BD41" s="500"/>
      <c r="BE41" s="503"/>
      <c r="BF41" s="506"/>
      <c r="BG41" s="178"/>
      <c r="BH41" s="178"/>
      <c r="BI41" s="178"/>
      <c r="BJ41" s="178"/>
      <c r="BK41" s="178"/>
      <c r="BL41" s="178"/>
      <c r="BM41" s="178"/>
      <c r="BN41" s="178"/>
      <c r="BO41" s="178"/>
      <c r="BP41" s="178"/>
      <c r="BQ41" s="178"/>
      <c r="BR41" s="178"/>
      <c r="BS41" s="178"/>
      <c r="BT41" s="178"/>
      <c r="BU41" s="178"/>
      <c r="BV41" s="178"/>
      <c r="BW41" s="178"/>
      <c r="BX41" s="178"/>
      <c r="BY41" s="178"/>
      <c r="BZ41" s="178"/>
      <c r="CA41" s="178"/>
    </row>
    <row r="42" spans="1:79" ht="15.75" thickBot="1" x14ac:dyDescent="0.3">
      <c r="A42" s="377"/>
      <c r="B42" s="221"/>
      <c r="C42" s="434"/>
      <c r="D42" s="182"/>
      <c r="E42" s="386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386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194" t="s">
        <v>28</v>
      </c>
      <c r="AK42" s="180">
        <f>AK39+AK40</f>
        <v>17</v>
      </c>
      <c r="AL42" s="510"/>
      <c r="AM42" s="209"/>
      <c r="AN42" s="209"/>
      <c r="AO42" s="209"/>
      <c r="AP42" s="209"/>
      <c r="AQ42" s="180"/>
      <c r="AR42" s="209"/>
      <c r="AS42" s="209"/>
      <c r="AT42" s="209"/>
      <c r="AU42" s="209"/>
      <c r="AV42" s="512"/>
      <c r="AW42" s="515"/>
      <c r="AX42" s="517"/>
      <c r="AY42" s="501"/>
      <c r="AZ42" s="501"/>
      <c r="BA42" s="501"/>
      <c r="BB42" s="501"/>
      <c r="BC42" s="501"/>
      <c r="BD42" s="501"/>
      <c r="BE42" s="504"/>
      <c r="BF42" s="507"/>
      <c r="BG42" s="178"/>
      <c r="BH42" s="178"/>
      <c r="BI42" s="178"/>
      <c r="BJ42" s="178"/>
      <c r="BK42" s="178"/>
      <c r="BL42" s="178"/>
      <c r="BM42" s="178"/>
      <c r="BN42" s="178"/>
      <c r="BO42" s="178"/>
      <c r="BP42" s="178"/>
      <c r="BQ42" s="178"/>
      <c r="BR42" s="178"/>
      <c r="BS42" s="178"/>
      <c r="BT42" s="178"/>
      <c r="BU42" s="178"/>
      <c r="BV42" s="178"/>
      <c r="BW42" s="178"/>
      <c r="BX42" s="178"/>
      <c r="BY42" s="178"/>
      <c r="BZ42" s="178"/>
      <c r="CA42" s="178"/>
    </row>
    <row r="43" spans="1:79" ht="16.5" thickTop="1" thickBot="1" x14ac:dyDescent="0.3">
      <c r="A43" s="374" t="s">
        <v>62</v>
      </c>
      <c r="B43" s="276">
        <v>30000</v>
      </c>
      <c r="C43" s="432">
        <f t="shared" ref="C43" si="32">B43/225</f>
        <v>133.33333333333334</v>
      </c>
      <c r="D43" s="181" t="s">
        <v>25</v>
      </c>
      <c r="E43" s="383">
        <v>7.5</v>
      </c>
      <c r="F43" s="60">
        <v>7.5</v>
      </c>
      <c r="G43" s="60">
        <v>7.5</v>
      </c>
      <c r="H43" s="60">
        <v>7.5</v>
      </c>
      <c r="I43" s="60" t="s">
        <v>61</v>
      </c>
      <c r="J43" s="60">
        <v>7.5</v>
      </c>
      <c r="K43" s="60">
        <v>7.5</v>
      </c>
      <c r="L43" s="60">
        <v>7.5</v>
      </c>
      <c r="M43" s="60">
        <v>7.5</v>
      </c>
      <c r="N43" s="60">
        <v>7.5</v>
      </c>
      <c r="O43" s="60">
        <v>7.5</v>
      </c>
      <c r="P43" s="60" t="s">
        <v>61</v>
      </c>
      <c r="Q43" s="60">
        <v>7.5</v>
      </c>
      <c r="R43" s="60">
        <v>7.5</v>
      </c>
      <c r="S43" s="60">
        <v>7.5</v>
      </c>
      <c r="T43" s="60">
        <v>7.5</v>
      </c>
      <c r="U43" s="60">
        <v>7.5</v>
      </c>
      <c r="V43" s="60">
        <v>7.5</v>
      </c>
      <c r="W43" s="383" t="s">
        <v>61</v>
      </c>
      <c r="X43" s="60">
        <v>7.5</v>
      </c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179"/>
      <c r="AK43" s="179">
        <f>COUNTIF(E43:AI43,"&gt;0")</f>
        <v>17</v>
      </c>
      <c r="AL43" s="508"/>
      <c r="AM43" s="205">
        <f>SUM(E43:AI43)/7.5</f>
        <v>17</v>
      </c>
      <c r="AN43" s="205">
        <f>COUNTIF(E43:AI43,"B")</f>
        <v>0</v>
      </c>
      <c r="AO43" s="205">
        <f>COUNTIF(E43:AI43,"h")</f>
        <v>3</v>
      </c>
      <c r="AP43" s="205">
        <f>COUNTIF(E43:AI43,"ik")</f>
        <v>0</v>
      </c>
      <c r="AQ43" s="205">
        <f>COUNTIF(E43:AI43,"İZ")</f>
        <v>0</v>
      </c>
      <c r="AR43" s="205">
        <f>COUNTIF(E43:AI43,"R")</f>
        <v>0</v>
      </c>
      <c r="AS43" s="205">
        <f>COUNTIF(E43:AI43,"0")</f>
        <v>0</v>
      </c>
      <c r="AT43" s="205">
        <f>IF((AM43+AN43+AO43+AP43+AQ43)&gt;30,30,(AM43+AN43+AO43+AP43+AQ43))</f>
        <v>20</v>
      </c>
      <c r="AU43" s="205">
        <f>(AT43)*C43*7.5</f>
        <v>20000.000000000004</v>
      </c>
      <c r="AV43" s="511">
        <f t="shared" ref="AV43" si="33">IF(B44="CEMRE",SUM(AU43:AU45),0)</f>
        <v>20000.000000000004</v>
      </c>
      <c r="AW43" s="513">
        <f t="shared" ref="AW43" si="34">IF(B44="SEFİNE",SUM(AU43:AU45),0)</f>
        <v>0</v>
      </c>
      <c r="AX43" s="516">
        <f t="shared" ref="AX43" si="35">IF(B44="TERSAN",SUM(AU43:AU45),0)</f>
        <v>0</v>
      </c>
      <c r="AY43" s="499"/>
      <c r="AZ43" s="499"/>
      <c r="BA43" s="499"/>
      <c r="BB43" s="499"/>
      <c r="BC43" s="499"/>
      <c r="BD43" s="499"/>
      <c r="BE43" s="502"/>
      <c r="BF43" s="505">
        <f t="shared" ref="BF43" si="36">(AV43+AW43+AX43)-(AY43+AZ43+BA43)-(BB43+BC43)+BE43-(BD43)</f>
        <v>20000.000000000004</v>
      </c>
      <c r="BG43" s="178"/>
      <c r="BH43" s="178"/>
      <c r="BI43" s="178"/>
      <c r="BJ43" s="178"/>
      <c r="BK43" s="178"/>
      <c r="BL43" s="178"/>
      <c r="BM43" s="178"/>
      <c r="BN43" s="178"/>
      <c r="BO43" s="178"/>
      <c r="BP43" s="178"/>
      <c r="BQ43" s="178"/>
      <c r="BR43" s="178"/>
      <c r="BS43" s="178"/>
      <c r="BT43" s="178"/>
      <c r="BU43" s="178"/>
      <c r="BV43" s="178"/>
      <c r="BW43" s="178"/>
      <c r="BX43" s="178"/>
      <c r="BY43" s="178"/>
      <c r="BZ43" s="178"/>
      <c r="CA43" s="178"/>
    </row>
    <row r="44" spans="1:79" ht="15.75" thickTop="1" x14ac:dyDescent="0.25">
      <c r="A44" s="375"/>
      <c r="B44" s="221" t="s">
        <v>133</v>
      </c>
      <c r="C44" s="433"/>
      <c r="D44" s="211" t="s">
        <v>26</v>
      </c>
      <c r="E44" s="387"/>
      <c r="F44" s="227"/>
      <c r="G44" s="227"/>
      <c r="H44" s="227"/>
      <c r="I44" s="227"/>
      <c r="J44" s="227"/>
      <c r="K44" s="227"/>
      <c r="L44" s="227"/>
      <c r="M44" s="227"/>
      <c r="N44" s="227"/>
      <c r="O44" s="227"/>
      <c r="P44" s="227"/>
      <c r="Q44" s="227"/>
      <c r="R44" s="227"/>
      <c r="S44" s="227"/>
      <c r="T44" s="227"/>
      <c r="U44" s="227"/>
      <c r="V44" s="227"/>
      <c r="W44" s="387"/>
      <c r="X44" s="227"/>
      <c r="Y44" s="227"/>
      <c r="Z44" s="227"/>
      <c r="AA44" s="227"/>
      <c r="AB44" s="227"/>
      <c r="AC44" s="227"/>
      <c r="AD44" s="227"/>
      <c r="AE44" s="227"/>
      <c r="AF44" s="227"/>
      <c r="AG44" s="227"/>
      <c r="AH44" s="228"/>
      <c r="AI44" s="229"/>
      <c r="AJ44" s="192"/>
      <c r="AK44" s="179">
        <f>COUNTIF(E44:AI44,"&gt;7")</f>
        <v>0</v>
      </c>
      <c r="AL44" s="509"/>
      <c r="AM44" s="206">
        <f>SUM(E44:AI44)</f>
        <v>0</v>
      </c>
      <c r="AN44" s="206"/>
      <c r="AO44" s="206"/>
      <c r="AP44" s="206"/>
      <c r="AQ44" s="206"/>
      <c r="AR44" s="206"/>
      <c r="AS44" s="206"/>
      <c r="AT44" s="206">
        <f>AM44*1.5</f>
        <v>0</v>
      </c>
      <c r="AU44" s="206">
        <f>AM44*C43*1.5</f>
        <v>0</v>
      </c>
      <c r="AV44" s="511"/>
      <c r="AW44" s="514"/>
      <c r="AX44" s="516"/>
      <c r="AY44" s="500"/>
      <c r="AZ44" s="500"/>
      <c r="BA44" s="500"/>
      <c r="BB44" s="500"/>
      <c r="BC44" s="500"/>
      <c r="BD44" s="500"/>
      <c r="BE44" s="503"/>
      <c r="BF44" s="506"/>
      <c r="BG44" s="178"/>
      <c r="BH44" s="178"/>
      <c r="BI44" s="178"/>
      <c r="BJ44" s="178"/>
      <c r="BK44" s="178"/>
      <c r="BL44" s="178"/>
      <c r="BM44" s="178"/>
      <c r="BN44" s="178"/>
      <c r="BO44" s="178"/>
      <c r="BP44" s="178"/>
      <c r="BQ44" s="178"/>
      <c r="BR44" s="178"/>
      <c r="BS44" s="178"/>
      <c r="BT44" s="178"/>
      <c r="BU44" s="178"/>
      <c r="BV44" s="178"/>
      <c r="BW44" s="178"/>
      <c r="BX44" s="178"/>
      <c r="BY44" s="178"/>
      <c r="BZ44" s="178"/>
      <c r="CA44" s="178"/>
    </row>
    <row r="45" spans="1:79" x14ac:dyDescent="0.25">
      <c r="A45" s="375"/>
      <c r="B45" s="221"/>
      <c r="C45" s="433"/>
      <c r="D45" s="212" t="s">
        <v>27</v>
      </c>
      <c r="E45" s="385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385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2"/>
      <c r="AI45" s="233"/>
      <c r="AJ45" s="193"/>
      <c r="AK45" s="207"/>
      <c r="AL45" s="509"/>
      <c r="AM45" s="206">
        <f>SUM(E45:AI45)</f>
        <v>0</v>
      </c>
      <c r="AN45" s="208"/>
      <c r="AO45" s="208"/>
      <c r="AP45" s="208"/>
      <c r="AQ45" s="208"/>
      <c r="AR45" s="208"/>
      <c r="AS45" s="208"/>
      <c r="AT45" s="206">
        <f>AM45*2</f>
        <v>0</v>
      </c>
      <c r="AU45" s="208">
        <f>AM45*C43*2</f>
        <v>0</v>
      </c>
      <c r="AV45" s="511"/>
      <c r="AW45" s="514"/>
      <c r="AX45" s="516"/>
      <c r="AY45" s="500"/>
      <c r="AZ45" s="500"/>
      <c r="BA45" s="500"/>
      <c r="BB45" s="500"/>
      <c r="BC45" s="500"/>
      <c r="BD45" s="500"/>
      <c r="BE45" s="503"/>
      <c r="BF45" s="506"/>
      <c r="BG45" s="178"/>
      <c r="BH45" s="178"/>
      <c r="BI45" s="178"/>
      <c r="BJ45" s="178"/>
      <c r="BK45" s="178"/>
      <c r="BL45" s="178"/>
      <c r="BM45" s="178"/>
      <c r="BN45" s="178"/>
      <c r="BO45" s="178"/>
      <c r="BP45" s="178"/>
      <c r="BQ45" s="178"/>
      <c r="BR45" s="178"/>
      <c r="BS45" s="178"/>
      <c r="BT45" s="178"/>
      <c r="BU45" s="178"/>
      <c r="BV45" s="178"/>
      <c r="BW45" s="178"/>
      <c r="BX45" s="178"/>
      <c r="BY45" s="178"/>
      <c r="BZ45" s="178"/>
      <c r="CA45" s="178"/>
    </row>
    <row r="46" spans="1:79" ht="15.75" thickBot="1" x14ac:dyDescent="0.3">
      <c r="A46" s="377"/>
      <c r="B46" s="277"/>
      <c r="C46" s="434"/>
      <c r="D46" s="182"/>
      <c r="E46" s="386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386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194" t="s">
        <v>28</v>
      </c>
      <c r="AK46" s="180">
        <f>AK43+AK44</f>
        <v>17</v>
      </c>
      <c r="AL46" s="510"/>
      <c r="AM46" s="209"/>
      <c r="AN46" s="209"/>
      <c r="AO46" s="209"/>
      <c r="AP46" s="209"/>
      <c r="AQ46" s="180"/>
      <c r="AR46" s="209"/>
      <c r="AS46" s="209"/>
      <c r="AT46" s="209"/>
      <c r="AU46" s="209"/>
      <c r="AV46" s="512"/>
      <c r="AW46" s="515"/>
      <c r="AX46" s="517"/>
      <c r="AY46" s="501"/>
      <c r="AZ46" s="501"/>
      <c r="BA46" s="501"/>
      <c r="BB46" s="501"/>
      <c r="BC46" s="501"/>
      <c r="BD46" s="501"/>
      <c r="BE46" s="504"/>
      <c r="BF46" s="507"/>
      <c r="BG46" s="178"/>
      <c r="BH46" s="178"/>
      <c r="BI46" s="178"/>
      <c r="BJ46" s="178"/>
      <c r="BK46" s="178"/>
      <c r="BL46" s="178"/>
      <c r="BM46" s="178"/>
      <c r="BN46" s="178"/>
      <c r="BO46" s="178"/>
      <c r="BP46" s="178"/>
      <c r="BQ46" s="178"/>
      <c r="BR46" s="178"/>
      <c r="BS46" s="178"/>
      <c r="BT46" s="178"/>
      <c r="BU46" s="178"/>
      <c r="BV46" s="178"/>
      <c r="BW46" s="178"/>
      <c r="BX46" s="178"/>
      <c r="BY46" s="178"/>
      <c r="BZ46" s="178"/>
      <c r="CA46" s="178"/>
    </row>
    <row r="47" spans="1:79" ht="16.5" thickTop="1" thickBot="1" x14ac:dyDescent="0.3">
      <c r="A47" s="374" t="s">
        <v>63</v>
      </c>
      <c r="B47" s="221">
        <v>38400</v>
      </c>
      <c r="C47" s="432">
        <f t="shared" ref="C47" si="37">B47/225</f>
        <v>170.66666666666666</v>
      </c>
      <c r="D47" s="181" t="s">
        <v>25</v>
      </c>
      <c r="E47" s="383" t="s">
        <v>72</v>
      </c>
      <c r="F47" s="60">
        <v>7.5</v>
      </c>
      <c r="G47" s="60">
        <v>7.5</v>
      </c>
      <c r="H47" s="60">
        <v>7.5</v>
      </c>
      <c r="I47" s="60" t="s">
        <v>61</v>
      </c>
      <c r="J47" s="60">
        <v>0</v>
      </c>
      <c r="K47" s="60">
        <v>7.5</v>
      </c>
      <c r="L47" s="60">
        <v>7.5</v>
      </c>
      <c r="M47" s="60">
        <v>7.5</v>
      </c>
      <c r="N47" s="60">
        <v>7.5</v>
      </c>
      <c r="O47" s="101">
        <v>0</v>
      </c>
      <c r="P47" s="245" t="s">
        <v>61</v>
      </c>
      <c r="Q47" s="60">
        <v>7.5</v>
      </c>
      <c r="R47" s="60">
        <v>7.5</v>
      </c>
      <c r="S47" s="60">
        <v>7.5</v>
      </c>
      <c r="T47" s="60">
        <v>7.5</v>
      </c>
      <c r="U47" s="60">
        <v>0</v>
      </c>
      <c r="V47" s="60">
        <v>0</v>
      </c>
      <c r="W47" s="383" t="s">
        <v>61</v>
      </c>
      <c r="X47" s="60">
        <v>7.5</v>
      </c>
      <c r="Y47" s="60"/>
      <c r="Z47" s="60"/>
      <c r="AA47" s="60"/>
      <c r="AB47" s="60"/>
      <c r="AC47" s="60"/>
      <c r="AD47" s="60"/>
      <c r="AE47" s="245"/>
      <c r="AF47" s="60"/>
      <c r="AG47" s="60"/>
      <c r="AH47" s="60"/>
      <c r="AI47" s="60"/>
      <c r="AJ47" s="179"/>
      <c r="AK47" s="179">
        <f>COUNTIF(E47:AI47,"&gt;0")</f>
        <v>12</v>
      </c>
      <c r="AL47" s="508"/>
      <c r="AM47" s="205">
        <f>SUM(E47:AI47)/7.5</f>
        <v>12</v>
      </c>
      <c r="AN47" s="205">
        <f>COUNTIF(E47:AI47,"B")</f>
        <v>1</v>
      </c>
      <c r="AO47" s="205">
        <f>COUNTIF(E47:AI47,"h")</f>
        <v>3</v>
      </c>
      <c r="AP47" s="205">
        <f>COUNTIF(E47:AI47,"ik")</f>
        <v>0</v>
      </c>
      <c r="AQ47" s="205">
        <f>COUNTIF(E47:AI47,"İZ")</f>
        <v>0</v>
      </c>
      <c r="AR47" s="205">
        <f>COUNTIF(E47:AI47,"R")</f>
        <v>0</v>
      </c>
      <c r="AS47" s="205">
        <f>COUNTIF(E47:AI47,"0")</f>
        <v>4</v>
      </c>
      <c r="AT47" s="205">
        <f>IF((AM47+AN47+AO47+AP47+AQ47)&gt;30,30,(AM47+AN47+AO47+AP47+AQ47))</f>
        <v>16</v>
      </c>
      <c r="AU47" s="205">
        <f>(AT47)*C47*7.5</f>
        <v>20480</v>
      </c>
      <c r="AV47" s="511">
        <f t="shared" ref="AV47" si="38">IF(B48="CEMRE",SUM(AU47:AU49),0)</f>
        <v>20480</v>
      </c>
      <c r="AW47" s="513">
        <f t="shared" ref="AW47" si="39">IF(B48="SEFİNE",SUM(AU47:AU49),0)</f>
        <v>0</v>
      </c>
      <c r="AX47" s="516">
        <f t="shared" ref="AX47" si="40">IF(B48="TERSAN",SUM(AU47:AU49),0)</f>
        <v>0</v>
      </c>
      <c r="AY47" s="499"/>
      <c r="AZ47" s="499"/>
      <c r="BA47" s="499"/>
      <c r="BB47" s="499"/>
      <c r="BC47" s="499"/>
      <c r="BD47" s="499"/>
      <c r="BE47" s="502"/>
      <c r="BF47" s="505">
        <f t="shared" ref="BF47" si="41">(AV47+AW47+AX47)-(AY47+AZ47+BA47)-(BB47+BC47)+BE47-(BD47)</f>
        <v>20480</v>
      </c>
      <c r="BG47" s="178"/>
      <c r="BH47" s="178"/>
      <c r="BI47" s="178"/>
      <c r="BJ47" s="178"/>
      <c r="BK47" s="178"/>
      <c r="BL47" s="178"/>
      <c r="BM47" s="178"/>
      <c r="BN47" s="178"/>
      <c r="BO47" s="178"/>
      <c r="BP47" s="178"/>
      <c r="BQ47" s="178"/>
      <c r="BR47" s="178"/>
      <c r="BS47" s="178"/>
      <c r="BT47" s="178"/>
      <c r="BU47" s="178"/>
      <c r="BV47" s="178"/>
      <c r="BW47" s="178"/>
      <c r="BX47" s="178"/>
      <c r="BY47" s="178"/>
      <c r="BZ47" s="178"/>
      <c r="CA47" s="178"/>
    </row>
    <row r="48" spans="1:79" ht="15.75" thickTop="1" x14ac:dyDescent="0.25">
      <c r="A48" s="375"/>
      <c r="B48" s="221" t="s">
        <v>133</v>
      </c>
      <c r="C48" s="433"/>
      <c r="D48" s="211" t="s">
        <v>26</v>
      </c>
      <c r="E48" s="387"/>
      <c r="F48" s="227"/>
      <c r="G48" s="227"/>
      <c r="H48" s="227"/>
      <c r="I48" s="231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38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8"/>
      <c r="AI48" s="229"/>
      <c r="AJ48" s="192"/>
      <c r="AK48" s="179">
        <f>COUNTIF(E48:AI48,"&gt;7")</f>
        <v>0</v>
      </c>
      <c r="AL48" s="509"/>
      <c r="AM48" s="206">
        <f>SUM(E48:AI48)</f>
        <v>0</v>
      </c>
      <c r="AN48" s="206"/>
      <c r="AO48" s="206"/>
      <c r="AP48" s="206"/>
      <c r="AQ48" s="206"/>
      <c r="AR48" s="206"/>
      <c r="AS48" s="206"/>
      <c r="AT48" s="206">
        <f>AM48*1.5</f>
        <v>0</v>
      </c>
      <c r="AU48" s="206">
        <f>AM48*C47*1.5</f>
        <v>0</v>
      </c>
      <c r="AV48" s="511"/>
      <c r="AW48" s="514"/>
      <c r="AX48" s="516"/>
      <c r="AY48" s="500"/>
      <c r="AZ48" s="500"/>
      <c r="BA48" s="500"/>
      <c r="BB48" s="500"/>
      <c r="BC48" s="500"/>
      <c r="BD48" s="500"/>
      <c r="BE48" s="503"/>
      <c r="BF48" s="506"/>
      <c r="BG48" s="178"/>
      <c r="BH48" s="178"/>
      <c r="BI48" s="178"/>
      <c r="BJ48" s="178"/>
      <c r="BK48" s="178"/>
      <c r="BL48" s="178"/>
      <c r="BM48" s="178"/>
      <c r="BN48" s="178"/>
      <c r="BO48" s="178"/>
      <c r="BP48" s="178"/>
      <c r="BQ48" s="178"/>
      <c r="BR48" s="178"/>
      <c r="BS48" s="178"/>
      <c r="BT48" s="178"/>
      <c r="BU48" s="178"/>
      <c r="BV48" s="178"/>
      <c r="BW48" s="178"/>
      <c r="BX48" s="178"/>
      <c r="BY48" s="178"/>
      <c r="BZ48" s="178"/>
      <c r="CA48" s="178"/>
    </row>
    <row r="49" spans="1:79" x14ac:dyDescent="0.25">
      <c r="A49" s="375"/>
      <c r="B49" s="221"/>
      <c r="C49" s="433"/>
      <c r="D49" s="212" t="s">
        <v>27</v>
      </c>
      <c r="E49" s="385"/>
      <c r="F49" s="230"/>
      <c r="G49" s="230"/>
      <c r="H49" s="230"/>
      <c r="I49" s="230"/>
      <c r="J49" s="230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407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2"/>
      <c r="AI49" s="233"/>
      <c r="AJ49" s="193"/>
      <c r="AK49" s="207"/>
      <c r="AL49" s="509"/>
      <c r="AM49" s="206">
        <f>SUM(E49:AI49)</f>
        <v>0</v>
      </c>
      <c r="AN49" s="208"/>
      <c r="AO49" s="208"/>
      <c r="AP49" s="208"/>
      <c r="AQ49" s="208"/>
      <c r="AR49" s="208"/>
      <c r="AS49" s="208"/>
      <c r="AT49" s="206">
        <f>AM49*2</f>
        <v>0</v>
      </c>
      <c r="AU49" s="208">
        <f>AM49*C47*2</f>
        <v>0</v>
      </c>
      <c r="AV49" s="511"/>
      <c r="AW49" s="514"/>
      <c r="AX49" s="516"/>
      <c r="AY49" s="500"/>
      <c r="AZ49" s="500"/>
      <c r="BA49" s="500"/>
      <c r="BB49" s="500"/>
      <c r="BC49" s="500"/>
      <c r="BD49" s="500"/>
      <c r="BE49" s="503"/>
      <c r="BF49" s="506"/>
      <c r="BG49" s="178"/>
      <c r="BH49" s="178"/>
      <c r="BI49" s="178"/>
      <c r="BJ49" s="178"/>
      <c r="BK49" s="178"/>
      <c r="BL49" s="178"/>
      <c r="BM49" s="178"/>
      <c r="BN49" s="178"/>
      <c r="BO49" s="178"/>
      <c r="BP49" s="178"/>
      <c r="BQ49" s="178"/>
      <c r="BR49" s="178"/>
      <c r="BS49" s="178"/>
      <c r="BT49" s="178"/>
      <c r="BU49" s="178"/>
      <c r="BV49" s="178"/>
      <c r="BW49" s="178"/>
      <c r="BX49" s="178"/>
      <c r="BY49" s="178"/>
      <c r="BZ49" s="178"/>
      <c r="CA49" s="178"/>
    </row>
    <row r="50" spans="1:79" ht="15.75" thickBot="1" x14ac:dyDescent="0.3">
      <c r="A50" s="377"/>
      <c r="B50" s="221"/>
      <c r="C50" s="434"/>
      <c r="D50" s="182"/>
      <c r="E50" s="386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386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194" t="s">
        <v>28</v>
      </c>
      <c r="AK50" s="180">
        <f>AK47+AK48</f>
        <v>12</v>
      </c>
      <c r="AL50" s="510"/>
      <c r="AM50" s="209"/>
      <c r="AN50" s="209"/>
      <c r="AO50" s="209"/>
      <c r="AP50" s="209"/>
      <c r="AQ50" s="180"/>
      <c r="AR50" s="209"/>
      <c r="AS50" s="209"/>
      <c r="AT50" s="209"/>
      <c r="AU50" s="209"/>
      <c r="AV50" s="512"/>
      <c r="AW50" s="515"/>
      <c r="AX50" s="517"/>
      <c r="AY50" s="501"/>
      <c r="AZ50" s="501"/>
      <c r="BA50" s="501"/>
      <c r="BB50" s="501"/>
      <c r="BC50" s="501"/>
      <c r="BD50" s="501"/>
      <c r="BE50" s="504"/>
      <c r="BF50" s="507"/>
      <c r="BG50" s="178"/>
      <c r="BH50" s="178"/>
      <c r="BI50" s="178"/>
      <c r="BJ50" s="178"/>
      <c r="BK50" s="178"/>
      <c r="BL50" s="178"/>
      <c r="BM50" s="178"/>
      <c r="BN50" s="178"/>
      <c r="BO50" s="178"/>
      <c r="BP50" s="178"/>
      <c r="BQ50" s="178"/>
      <c r="BR50" s="178"/>
      <c r="BS50" s="178"/>
      <c r="BT50" s="178"/>
      <c r="BU50" s="178"/>
      <c r="BV50" s="178"/>
      <c r="BW50" s="178"/>
      <c r="BX50" s="178"/>
      <c r="BY50" s="178"/>
      <c r="BZ50" s="178"/>
      <c r="CA50" s="178"/>
    </row>
    <row r="51" spans="1:79" ht="16.5" thickTop="1" thickBot="1" x14ac:dyDescent="0.3">
      <c r="A51" s="374" t="s">
        <v>34</v>
      </c>
      <c r="B51" s="276">
        <v>30000</v>
      </c>
      <c r="C51" s="432">
        <f t="shared" ref="C51" si="42">B51/225</f>
        <v>133.33333333333334</v>
      </c>
      <c r="D51" s="181" t="s">
        <v>25</v>
      </c>
      <c r="E51" s="383">
        <v>7.5</v>
      </c>
      <c r="F51" s="60">
        <v>7.5</v>
      </c>
      <c r="G51" s="60">
        <v>7.5</v>
      </c>
      <c r="H51" s="60">
        <v>7.5</v>
      </c>
      <c r="I51" s="60" t="s">
        <v>61</v>
      </c>
      <c r="J51" s="60">
        <v>7.5</v>
      </c>
      <c r="K51" s="60">
        <v>7.5</v>
      </c>
      <c r="L51" s="246">
        <v>7.5</v>
      </c>
      <c r="M51" s="60">
        <v>7.5</v>
      </c>
      <c r="N51" s="65">
        <v>7.5</v>
      </c>
      <c r="O51" s="65">
        <v>7.5</v>
      </c>
      <c r="P51" s="65" t="s">
        <v>61</v>
      </c>
      <c r="Q51" s="314">
        <v>3.75</v>
      </c>
      <c r="R51" s="65">
        <v>7.5</v>
      </c>
      <c r="S51" s="65">
        <v>7.5</v>
      </c>
      <c r="T51" s="65">
        <v>7.5</v>
      </c>
      <c r="U51" s="65">
        <v>7.5</v>
      </c>
      <c r="V51" s="65">
        <v>7.5</v>
      </c>
      <c r="W51" s="408" t="s">
        <v>61</v>
      </c>
      <c r="X51" s="65">
        <v>7.5</v>
      </c>
      <c r="Y51" s="65"/>
      <c r="Z51" s="65"/>
      <c r="AA51" s="65"/>
      <c r="AB51" s="65"/>
      <c r="AC51" s="65"/>
      <c r="AD51" s="65"/>
      <c r="AE51" s="65"/>
      <c r="AF51" s="65"/>
      <c r="AG51" s="65"/>
      <c r="AH51" s="101"/>
      <c r="AI51" s="101"/>
      <c r="AJ51" s="179"/>
      <c r="AK51" s="179">
        <f>COUNTIF(E51:AI51,"&gt;0")</f>
        <v>17</v>
      </c>
      <c r="AL51" s="331"/>
      <c r="AM51" s="205">
        <f>SUM(E51:AI51)/7.5</f>
        <v>16.5</v>
      </c>
      <c r="AN51" s="205">
        <f>COUNTIF(E51:AI51,"B")</f>
        <v>0</v>
      </c>
      <c r="AO51" s="205">
        <f>COUNTIF(E51:AI51,"h")</f>
        <v>3</v>
      </c>
      <c r="AP51" s="205">
        <f>COUNTIF(E51:AI51,"ik")</f>
        <v>0</v>
      </c>
      <c r="AQ51" s="205">
        <f>COUNTIF(E51:AI51,"İZ")</f>
        <v>0</v>
      </c>
      <c r="AR51" s="205">
        <f>COUNTIF(E51:AI51,"R")</f>
        <v>0</v>
      </c>
      <c r="AS51" s="205">
        <f>COUNTIF(E51:AI51,"0")</f>
        <v>0</v>
      </c>
      <c r="AT51" s="205">
        <f>IF((AM51+AN51+AO51+AP51+AQ51)&gt;30,30,(AM51+AN51+AO51+AP51+AQ51))</f>
        <v>19.5</v>
      </c>
      <c r="AU51" s="205">
        <f>(AT51)*C51*7.5</f>
        <v>19500</v>
      </c>
      <c r="AV51" s="511">
        <f t="shared" ref="AV51" si="43">IF(B52="CEMRE",SUM(AU51:AU53),0)</f>
        <v>28500</v>
      </c>
      <c r="AW51" s="513">
        <f t="shared" ref="AW51" si="44">IF(B52="SEFİNE",SUM(AU51:AU53),0)</f>
        <v>0</v>
      </c>
      <c r="AX51" s="516">
        <f t="shared" ref="AX51" si="45">IF(B52="TERSAN",SUM(AU51:AU53),0)</f>
        <v>0</v>
      </c>
      <c r="AY51" s="518"/>
      <c r="AZ51" s="518"/>
      <c r="BA51" s="518"/>
      <c r="BB51" s="499"/>
      <c r="BC51" s="499"/>
      <c r="BD51" s="499"/>
      <c r="BE51" s="502"/>
      <c r="BF51" s="505">
        <f t="shared" ref="BF51" si="46">(AV51+AW51+AX51)-(AY51+AZ51+BA51)-(BB51+BC51)+BE51-(BD51)</f>
        <v>28500</v>
      </c>
      <c r="BG51" s="178"/>
      <c r="BH51" s="178"/>
      <c r="BI51" s="178"/>
      <c r="BJ51" s="178"/>
      <c r="BK51" s="178"/>
      <c r="BL51" s="178"/>
      <c r="BM51" s="178"/>
      <c r="BN51" s="178"/>
      <c r="BO51" s="178"/>
      <c r="BP51" s="178"/>
      <c r="BQ51" s="178"/>
      <c r="BR51" s="178"/>
      <c r="BS51" s="178"/>
      <c r="BT51" s="178"/>
      <c r="BU51" s="178"/>
      <c r="BV51" s="178"/>
      <c r="BW51" s="178"/>
      <c r="BX51" s="178"/>
      <c r="BY51" s="178"/>
      <c r="BZ51" s="178"/>
      <c r="CA51" s="178"/>
    </row>
    <row r="52" spans="1:79" ht="15.75" thickTop="1" x14ac:dyDescent="0.25">
      <c r="A52" s="375"/>
      <c r="B52" s="221" t="s">
        <v>133</v>
      </c>
      <c r="C52" s="433"/>
      <c r="D52" s="211" t="s">
        <v>26</v>
      </c>
      <c r="E52" s="387"/>
      <c r="F52" s="227">
        <v>2.5</v>
      </c>
      <c r="G52" s="227"/>
      <c r="H52" s="227"/>
      <c r="I52" s="227"/>
      <c r="J52" s="227"/>
      <c r="K52" s="227">
        <v>2.5</v>
      </c>
      <c r="L52" s="227">
        <v>2.5</v>
      </c>
      <c r="M52" s="227">
        <v>2.5</v>
      </c>
      <c r="N52" s="227">
        <v>2.5</v>
      </c>
      <c r="O52" s="227"/>
      <c r="P52" s="227">
        <v>7.5</v>
      </c>
      <c r="Q52" s="404">
        <v>2.5</v>
      </c>
      <c r="R52" s="227"/>
      <c r="S52" s="227">
        <v>2.5</v>
      </c>
      <c r="T52" s="227"/>
      <c r="U52" s="227"/>
      <c r="V52" s="227"/>
      <c r="W52" s="387"/>
      <c r="X52" s="227"/>
      <c r="Y52" s="227"/>
      <c r="Z52" s="227"/>
      <c r="AA52" s="227"/>
      <c r="AB52" s="227"/>
      <c r="AC52" s="227"/>
      <c r="AD52" s="227"/>
      <c r="AE52" s="227"/>
      <c r="AF52" s="227"/>
      <c r="AG52" s="227"/>
      <c r="AH52" s="227"/>
      <c r="AI52" s="227"/>
      <c r="AJ52" s="192"/>
      <c r="AK52" s="179">
        <f>COUNTIF(E52:AI52,"&gt;7")</f>
        <v>1</v>
      </c>
      <c r="AL52" s="331"/>
      <c r="AM52" s="206">
        <f>SUM(E52:AI52)</f>
        <v>25</v>
      </c>
      <c r="AN52" s="206"/>
      <c r="AO52" s="206"/>
      <c r="AP52" s="206"/>
      <c r="AQ52" s="206"/>
      <c r="AR52" s="206"/>
      <c r="AS52" s="206"/>
      <c r="AT52" s="206">
        <f>AM52*1.5</f>
        <v>37.5</v>
      </c>
      <c r="AU52" s="206">
        <f>AM52*C51*1.5</f>
        <v>5000</v>
      </c>
      <c r="AV52" s="511"/>
      <c r="AW52" s="514"/>
      <c r="AX52" s="516"/>
      <c r="AY52" s="519"/>
      <c r="AZ52" s="519"/>
      <c r="BA52" s="519"/>
      <c r="BB52" s="500"/>
      <c r="BC52" s="500"/>
      <c r="BD52" s="500"/>
      <c r="BE52" s="503"/>
      <c r="BF52" s="506"/>
      <c r="BG52" s="178"/>
      <c r="BH52" s="178"/>
      <c r="BI52" s="178"/>
      <c r="BJ52" s="178"/>
      <c r="BK52" s="178"/>
      <c r="BL52" s="178"/>
      <c r="BM52" s="178"/>
      <c r="BN52" s="178"/>
      <c r="BO52" s="178"/>
      <c r="BP52" s="178"/>
      <c r="BQ52" s="178"/>
      <c r="BR52" s="178"/>
      <c r="BS52" s="178"/>
      <c r="BT52" s="178"/>
      <c r="BU52" s="178"/>
      <c r="BV52" s="178"/>
      <c r="BW52" s="178"/>
      <c r="BX52" s="178"/>
      <c r="BY52" s="178"/>
      <c r="BZ52" s="178"/>
      <c r="CA52" s="178"/>
    </row>
    <row r="53" spans="1:79" x14ac:dyDescent="0.25">
      <c r="A53" s="375"/>
      <c r="B53" s="221"/>
      <c r="C53" s="433"/>
      <c r="D53" s="212" t="s">
        <v>27</v>
      </c>
      <c r="E53" s="385">
        <v>7.5</v>
      </c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0"/>
      <c r="W53" s="407">
        <v>7.5</v>
      </c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193"/>
      <c r="AK53" s="207"/>
      <c r="AL53" s="331"/>
      <c r="AM53" s="206">
        <f>SUM(E53:AI53)</f>
        <v>15</v>
      </c>
      <c r="AN53" s="208"/>
      <c r="AO53" s="208"/>
      <c r="AP53" s="208"/>
      <c r="AQ53" s="208"/>
      <c r="AR53" s="208"/>
      <c r="AS53" s="208"/>
      <c r="AT53" s="206">
        <f>AM53*2</f>
        <v>30</v>
      </c>
      <c r="AU53" s="208">
        <f>AM53*C51*2</f>
        <v>4000.0000000000005</v>
      </c>
      <c r="AV53" s="511"/>
      <c r="AW53" s="514"/>
      <c r="AX53" s="516"/>
      <c r="AY53" s="519"/>
      <c r="AZ53" s="519"/>
      <c r="BA53" s="519"/>
      <c r="BB53" s="500"/>
      <c r="BC53" s="500"/>
      <c r="BD53" s="500"/>
      <c r="BE53" s="503"/>
      <c r="BF53" s="506"/>
      <c r="BG53" s="178"/>
      <c r="BH53" s="178"/>
      <c r="BI53" s="178"/>
      <c r="BJ53" s="178"/>
      <c r="BK53" s="178"/>
      <c r="BL53" s="178"/>
      <c r="BM53" s="178"/>
      <c r="BN53" s="178"/>
      <c r="BO53" s="178"/>
      <c r="BP53" s="178"/>
      <c r="BQ53" s="178"/>
      <c r="BR53" s="178"/>
      <c r="BS53" s="178"/>
      <c r="BT53" s="178"/>
      <c r="BU53" s="178"/>
      <c r="BV53" s="178"/>
      <c r="BW53" s="178"/>
      <c r="BX53" s="178"/>
      <c r="BY53" s="178"/>
      <c r="BZ53" s="178"/>
      <c r="CA53" s="178"/>
    </row>
    <row r="54" spans="1:79" ht="15.75" thickBot="1" x14ac:dyDescent="0.3">
      <c r="A54" s="377"/>
      <c r="B54" s="221"/>
      <c r="C54" s="434"/>
      <c r="D54" s="182"/>
      <c r="E54" s="386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386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194" t="s">
        <v>28</v>
      </c>
      <c r="AK54" s="180">
        <f>AK51+AK52</f>
        <v>18</v>
      </c>
      <c r="AL54" s="217"/>
      <c r="AM54" s="209"/>
      <c r="AN54" s="209"/>
      <c r="AO54" s="209"/>
      <c r="AP54" s="209"/>
      <c r="AQ54" s="180"/>
      <c r="AR54" s="209"/>
      <c r="AS54" s="209"/>
      <c r="AT54" s="209"/>
      <c r="AU54" s="209"/>
      <c r="AV54" s="512"/>
      <c r="AW54" s="515"/>
      <c r="AX54" s="517"/>
      <c r="AY54" s="520"/>
      <c r="AZ54" s="520"/>
      <c r="BA54" s="520"/>
      <c r="BB54" s="501"/>
      <c r="BC54" s="501"/>
      <c r="BD54" s="501"/>
      <c r="BE54" s="504"/>
      <c r="BF54" s="507"/>
      <c r="BG54" s="178"/>
      <c r="BH54" s="178"/>
      <c r="BI54" s="178"/>
      <c r="BJ54" s="178"/>
      <c r="BK54" s="178"/>
      <c r="BL54" s="178"/>
      <c r="BM54" s="178"/>
      <c r="BN54" s="178"/>
      <c r="BO54" s="178"/>
      <c r="BP54" s="178"/>
      <c r="BQ54" s="178"/>
      <c r="BR54" s="178"/>
      <c r="BS54" s="178"/>
      <c r="BT54" s="178"/>
      <c r="BU54" s="178"/>
      <c r="BV54" s="178"/>
      <c r="BW54" s="178"/>
      <c r="BX54" s="178"/>
      <c r="BY54" s="178"/>
      <c r="BZ54" s="178"/>
      <c r="CA54" s="178"/>
    </row>
    <row r="55" spans="1:79" ht="16.5" thickTop="1" thickBot="1" x14ac:dyDescent="0.3">
      <c r="A55" s="374" t="s">
        <v>80</v>
      </c>
      <c r="B55" s="275">
        <v>40000</v>
      </c>
      <c r="C55" s="432">
        <f t="shared" ref="C55" si="47">B55/225</f>
        <v>177.77777777777777</v>
      </c>
      <c r="D55" s="181" t="s">
        <v>25</v>
      </c>
      <c r="E55" s="383">
        <v>7.5</v>
      </c>
      <c r="F55" s="60">
        <v>7.5</v>
      </c>
      <c r="G55" s="60">
        <v>7.5</v>
      </c>
      <c r="H55" s="60">
        <v>7.5</v>
      </c>
      <c r="I55" s="60" t="s">
        <v>61</v>
      </c>
      <c r="J55" s="60">
        <v>7.5</v>
      </c>
      <c r="K55" s="60">
        <v>7.5</v>
      </c>
      <c r="L55" s="60">
        <v>7.5</v>
      </c>
      <c r="M55" s="60">
        <v>7.5</v>
      </c>
      <c r="N55" s="65">
        <v>7.5</v>
      </c>
      <c r="O55" s="65">
        <v>7.5</v>
      </c>
      <c r="P55" s="65" t="s">
        <v>61</v>
      </c>
      <c r="Q55" s="65">
        <v>7.5</v>
      </c>
      <c r="R55" s="65">
        <v>7.5</v>
      </c>
      <c r="S55" s="65">
        <v>7.5</v>
      </c>
      <c r="T55" s="65">
        <v>7.5</v>
      </c>
      <c r="U55" s="65">
        <v>7.5</v>
      </c>
      <c r="V55" s="65">
        <v>7.5</v>
      </c>
      <c r="W55" s="408" t="s">
        <v>61</v>
      </c>
      <c r="X55" s="65">
        <v>7.5</v>
      </c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179"/>
      <c r="AK55" s="179">
        <f>COUNTIF(E55:AI55,"&gt;0")</f>
        <v>17</v>
      </c>
      <c r="AL55" s="331"/>
      <c r="AM55" s="205">
        <f>SUM(E55:AI55)/7.5</f>
        <v>17</v>
      </c>
      <c r="AN55" s="205">
        <f>COUNTIF(E55:AI55,"B")</f>
        <v>0</v>
      </c>
      <c r="AO55" s="205">
        <f>COUNTIF(E55:AI55,"h")</f>
        <v>3</v>
      </c>
      <c r="AP55" s="205">
        <f>COUNTIF(E55:AI55,"ik")</f>
        <v>0</v>
      </c>
      <c r="AQ55" s="205">
        <f>COUNTIF(E55:AI55,"İZ")</f>
        <v>0</v>
      </c>
      <c r="AR55" s="205">
        <f>COUNTIF(E55:AI55,"R")</f>
        <v>0</v>
      </c>
      <c r="AS55" s="205">
        <f>COUNTIF(E55:AI55,"0")</f>
        <v>0</v>
      </c>
      <c r="AT55" s="205">
        <f>IF((AM55+AN55+AO55+AP55+AQ55)&gt;30,30,(AM55+AN55+AO55+AP55+AQ55))</f>
        <v>20</v>
      </c>
      <c r="AU55" s="205">
        <f>(AT55)*C55*7.5</f>
        <v>26666.666666666668</v>
      </c>
      <c r="AV55" s="511">
        <f t="shared" ref="AV55" si="48">IF(B56="CEMRE",SUM(AU55:AU57),0)</f>
        <v>32000</v>
      </c>
      <c r="AW55" s="513">
        <f t="shared" ref="AW55" si="49">IF(B56="SEFİNE",SUM(AU55:AU57),0)</f>
        <v>0</v>
      </c>
      <c r="AX55" s="516">
        <f t="shared" ref="AX55" si="50">IF(B56="TERSAN",SUM(AU55:AU57),0)</f>
        <v>0</v>
      </c>
      <c r="AY55" s="499"/>
      <c r="AZ55" s="499"/>
      <c r="BA55" s="499"/>
      <c r="BB55" s="499"/>
      <c r="BC55" s="499"/>
      <c r="BD55" s="499"/>
      <c r="BE55" s="502"/>
      <c r="BF55" s="505">
        <f t="shared" ref="BF55" si="51">(AV55+AW55+AX55)-(AY55+AZ55+BA55)-(BB55+BC55)+BE55-(BD55)</f>
        <v>32000</v>
      </c>
      <c r="BG55" s="178"/>
      <c r="BH55" s="178"/>
      <c r="BI55" s="178"/>
      <c r="BJ55" s="178"/>
      <c r="BK55" s="178"/>
      <c r="BL55" s="178"/>
      <c r="BM55" s="178"/>
      <c r="BN55" s="178"/>
      <c r="BO55" s="178"/>
      <c r="BP55" s="178"/>
      <c r="BQ55" s="178"/>
      <c r="BR55" s="178"/>
      <c r="BS55" s="178"/>
      <c r="BT55" s="178"/>
      <c r="BU55" s="178"/>
      <c r="BV55" s="178"/>
      <c r="BW55" s="178"/>
      <c r="BX55" s="178"/>
      <c r="BY55" s="178"/>
      <c r="BZ55" s="178"/>
      <c r="CA55" s="178"/>
    </row>
    <row r="56" spans="1:79" ht="15.75" thickTop="1" x14ac:dyDescent="0.25">
      <c r="A56" s="375"/>
      <c r="B56" s="221" t="s">
        <v>133</v>
      </c>
      <c r="C56" s="433"/>
      <c r="D56" s="211" t="s">
        <v>26</v>
      </c>
      <c r="E56" s="38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387"/>
      <c r="X56" s="227"/>
      <c r="Y56" s="227"/>
      <c r="Z56" s="227"/>
      <c r="AA56" s="227"/>
      <c r="AB56" s="227"/>
      <c r="AC56" s="227"/>
      <c r="AD56" s="227"/>
      <c r="AE56" s="227"/>
      <c r="AF56" s="227"/>
      <c r="AG56" s="227"/>
      <c r="AH56" s="227"/>
      <c r="AI56" s="227"/>
      <c r="AJ56" s="192"/>
      <c r="AK56" s="179">
        <f>COUNTIF(E56:AI56,"&gt;7")</f>
        <v>0</v>
      </c>
      <c r="AL56" s="331"/>
      <c r="AM56" s="206">
        <f>SUM(E56:AI56)</f>
        <v>0</v>
      </c>
      <c r="AN56" s="206"/>
      <c r="AO56" s="206"/>
      <c r="AP56" s="206"/>
      <c r="AQ56" s="206"/>
      <c r="AR56" s="206"/>
      <c r="AS56" s="206"/>
      <c r="AT56" s="206">
        <f>AM56*1.5</f>
        <v>0</v>
      </c>
      <c r="AU56" s="206">
        <f>AM56*C55*1.5</f>
        <v>0</v>
      </c>
      <c r="AV56" s="511"/>
      <c r="AW56" s="514"/>
      <c r="AX56" s="516"/>
      <c r="AY56" s="500"/>
      <c r="AZ56" s="500"/>
      <c r="BA56" s="500"/>
      <c r="BB56" s="500"/>
      <c r="BC56" s="500"/>
      <c r="BD56" s="500"/>
      <c r="BE56" s="503"/>
      <c r="BF56" s="506"/>
      <c r="BG56" s="178"/>
      <c r="BH56" s="178"/>
      <c r="BI56" s="178"/>
      <c r="BJ56" s="178"/>
      <c r="BK56" s="178"/>
      <c r="BL56" s="178"/>
      <c r="BM56" s="178"/>
      <c r="BN56" s="178"/>
      <c r="BO56" s="178"/>
      <c r="BP56" s="178"/>
      <c r="BQ56" s="178"/>
      <c r="BR56" s="178"/>
      <c r="BS56" s="178"/>
      <c r="BT56" s="178"/>
      <c r="BU56" s="178"/>
      <c r="BV56" s="178"/>
      <c r="BW56" s="178"/>
      <c r="BX56" s="178"/>
      <c r="BY56" s="178"/>
      <c r="BZ56" s="178"/>
      <c r="CA56" s="178"/>
    </row>
    <row r="57" spans="1:79" x14ac:dyDescent="0.25">
      <c r="A57" s="375"/>
      <c r="B57" s="221"/>
      <c r="C57" s="433"/>
      <c r="D57" s="212" t="s">
        <v>27</v>
      </c>
      <c r="E57" s="385">
        <v>7.5</v>
      </c>
      <c r="F57" s="230"/>
      <c r="G57" s="230"/>
      <c r="H57" s="230"/>
      <c r="I57" s="230"/>
      <c r="J57" s="230"/>
      <c r="K57" s="230"/>
      <c r="L57" s="230"/>
      <c r="M57" s="230"/>
      <c r="N57" s="230"/>
      <c r="O57" s="230"/>
      <c r="P57" s="230"/>
      <c r="Q57" s="230"/>
      <c r="R57" s="230"/>
      <c r="S57" s="230"/>
      <c r="T57" s="230"/>
      <c r="U57" s="230"/>
      <c r="V57" s="230"/>
      <c r="W57" s="385">
        <v>7.5</v>
      </c>
      <c r="X57" s="230"/>
      <c r="Y57" s="230"/>
      <c r="Z57" s="230"/>
      <c r="AA57" s="230"/>
      <c r="AB57" s="230"/>
      <c r="AC57" s="230"/>
      <c r="AD57" s="230"/>
      <c r="AE57" s="230"/>
      <c r="AF57" s="230"/>
      <c r="AG57" s="230"/>
      <c r="AH57" s="230"/>
      <c r="AI57" s="230"/>
      <c r="AJ57" s="193"/>
      <c r="AK57" s="207"/>
      <c r="AL57" s="331"/>
      <c r="AM57" s="206">
        <f>SUM(E57:AI57)</f>
        <v>15</v>
      </c>
      <c r="AN57" s="208"/>
      <c r="AO57" s="208"/>
      <c r="AP57" s="208"/>
      <c r="AQ57" s="208"/>
      <c r="AR57" s="208"/>
      <c r="AS57" s="208"/>
      <c r="AT57" s="206">
        <f>AM57*2</f>
        <v>30</v>
      </c>
      <c r="AU57" s="208">
        <f>AM57*C55*2</f>
        <v>5333.333333333333</v>
      </c>
      <c r="AV57" s="511"/>
      <c r="AW57" s="514"/>
      <c r="AX57" s="516"/>
      <c r="AY57" s="500"/>
      <c r="AZ57" s="500"/>
      <c r="BA57" s="500"/>
      <c r="BB57" s="500"/>
      <c r="BC57" s="500"/>
      <c r="BD57" s="500"/>
      <c r="BE57" s="503"/>
      <c r="BF57" s="506"/>
      <c r="BG57" s="178"/>
      <c r="BH57" s="178"/>
      <c r="BI57" s="178"/>
      <c r="BJ57" s="178"/>
      <c r="BK57" s="178"/>
      <c r="BL57" s="178"/>
      <c r="BM57" s="178"/>
      <c r="BN57" s="178"/>
      <c r="BO57" s="178"/>
      <c r="BP57" s="178"/>
      <c r="BQ57" s="178"/>
      <c r="BR57" s="178"/>
      <c r="BS57" s="178"/>
      <c r="BT57" s="178"/>
      <c r="BU57" s="178"/>
      <c r="BV57" s="178"/>
      <c r="BW57" s="178"/>
      <c r="BX57" s="178"/>
      <c r="BY57" s="178"/>
      <c r="BZ57" s="178"/>
      <c r="CA57" s="178"/>
    </row>
    <row r="58" spans="1:79" ht="15.75" thickBot="1" x14ac:dyDescent="0.3">
      <c r="A58" s="377"/>
      <c r="B58" s="278"/>
      <c r="C58" s="434"/>
      <c r="D58" s="184"/>
      <c r="E58" s="386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386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274" t="s">
        <v>28</v>
      </c>
      <c r="AK58" s="180">
        <f>AK55+AK56</f>
        <v>17</v>
      </c>
      <c r="AL58" s="217"/>
      <c r="AM58" s="209"/>
      <c r="AN58" s="209"/>
      <c r="AO58" s="209"/>
      <c r="AP58" s="209"/>
      <c r="AQ58" s="180"/>
      <c r="AR58" s="209"/>
      <c r="AS58" s="209"/>
      <c r="AT58" s="209"/>
      <c r="AU58" s="209"/>
      <c r="AV58" s="512"/>
      <c r="AW58" s="515"/>
      <c r="AX58" s="517"/>
      <c r="AY58" s="501"/>
      <c r="AZ58" s="501"/>
      <c r="BA58" s="501"/>
      <c r="BB58" s="501"/>
      <c r="BC58" s="501"/>
      <c r="BD58" s="501"/>
      <c r="BE58" s="504"/>
      <c r="BF58" s="507"/>
      <c r="BG58" s="178"/>
      <c r="BH58" s="178"/>
      <c r="BI58" s="178"/>
      <c r="BJ58" s="178"/>
      <c r="BK58" s="178"/>
      <c r="BL58" s="178"/>
      <c r="BM58" s="178"/>
      <c r="BN58" s="178"/>
      <c r="BO58" s="178"/>
      <c r="BP58" s="178"/>
      <c r="BQ58" s="178"/>
      <c r="BR58" s="178"/>
      <c r="BS58" s="178"/>
      <c r="BT58" s="178"/>
      <c r="BU58" s="178"/>
      <c r="BV58" s="178"/>
      <c r="BW58" s="178"/>
      <c r="BX58" s="178"/>
      <c r="BY58" s="178"/>
      <c r="BZ58" s="178"/>
      <c r="CA58" s="178"/>
    </row>
    <row r="59" spans="1:79" ht="15.75" thickTop="1" x14ac:dyDescent="0.25">
      <c r="A59" s="374" t="s">
        <v>82</v>
      </c>
      <c r="B59" s="221">
        <v>44400</v>
      </c>
      <c r="C59" s="432">
        <f t="shared" ref="C59" si="52">B59/225</f>
        <v>197.33333333333334</v>
      </c>
      <c r="D59" s="185" t="s">
        <v>25</v>
      </c>
      <c r="E59" s="388">
        <v>7.5</v>
      </c>
      <c r="F59" s="273">
        <v>7.5</v>
      </c>
      <c r="G59" s="95">
        <v>7.5</v>
      </c>
      <c r="H59" s="95">
        <v>7.5</v>
      </c>
      <c r="I59" s="95" t="s">
        <v>61</v>
      </c>
      <c r="J59" s="95">
        <v>7.5</v>
      </c>
      <c r="K59" s="95">
        <v>7.5</v>
      </c>
      <c r="L59" s="95">
        <v>7.5</v>
      </c>
      <c r="M59" s="95">
        <v>7.5</v>
      </c>
      <c r="N59" s="95">
        <v>7.5</v>
      </c>
      <c r="O59" s="95">
        <v>7.5</v>
      </c>
      <c r="P59" s="95" t="s">
        <v>61</v>
      </c>
      <c r="Q59" s="95">
        <v>7.5</v>
      </c>
      <c r="R59" s="95">
        <v>7.5</v>
      </c>
      <c r="S59" s="95">
        <v>7.5</v>
      </c>
      <c r="T59" s="95">
        <v>7.5</v>
      </c>
      <c r="U59" s="95">
        <v>7.5</v>
      </c>
      <c r="V59" s="95">
        <v>7.5</v>
      </c>
      <c r="W59" s="406" t="s">
        <v>61</v>
      </c>
      <c r="X59" s="95">
        <v>7.5</v>
      </c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183"/>
      <c r="AK59" s="183"/>
      <c r="AL59" s="331"/>
      <c r="AM59" s="205">
        <f>SUM(E59:AI59)/7.5</f>
        <v>17</v>
      </c>
      <c r="AN59" s="205">
        <f>COUNTIF(E59:AI59,"B")</f>
        <v>0</v>
      </c>
      <c r="AO59" s="205">
        <f>COUNTIF(E59:AI59,"h")</f>
        <v>3</v>
      </c>
      <c r="AP59" s="205">
        <f>COUNTIF(E59:AI59,"ik")</f>
        <v>0</v>
      </c>
      <c r="AQ59" s="205">
        <f>COUNTIF(E59:AI59,"İZ")</f>
        <v>0</v>
      </c>
      <c r="AR59" s="205">
        <f>COUNTIF(E59:AI59,"R")</f>
        <v>0</v>
      </c>
      <c r="AS59" s="205">
        <f>COUNTIF(E59:AI59,"0")</f>
        <v>0</v>
      </c>
      <c r="AT59" s="205">
        <f>IF((AM59+AN59+AO59+AP59+AQ59)&gt;30,30,(AM59+AN59+AO59+AP59+AQ59))</f>
        <v>20</v>
      </c>
      <c r="AU59" s="205">
        <f>(AT59)*C59*7.5</f>
        <v>29600.000000000004</v>
      </c>
      <c r="AV59" s="511">
        <f t="shared" ref="AV59" si="53">IF(B60="CEMRE",SUM(AU59:AU61),0)</f>
        <v>46620</v>
      </c>
      <c r="AW59" s="513">
        <f t="shared" ref="AW59" si="54">IF(B60="SEFİNE",SUM(AU59:AU61),0)</f>
        <v>0</v>
      </c>
      <c r="AX59" s="516">
        <f t="shared" ref="AX59" si="55">IF(B60="TERSAN",SUM(AU59:AU61),0)</f>
        <v>0</v>
      </c>
      <c r="AY59" s="499"/>
      <c r="AZ59" s="499"/>
      <c r="BA59" s="499"/>
      <c r="BB59" s="499"/>
      <c r="BC59" s="499"/>
      <c r="BD59" s="499"/>
      <c r="BE59" s="502"/>
      <c r="BF59" s="505">
        <f t="shared" ref="BF59" si="56">(AV59+AW59+AX59)-(AY59+AZ59+BA59)-(BB59+BC59)+BE59-(BD59)</f>
        <v>46620</v>
      </c>
      <c r="BG59" s="178"/>
      <c r="BH59" s="178"/>
      <c r="BI59" s="178"/>
      <c r="BJ59" s="178"/>
      <c r="BK59" s="178"/>
      <c r="BL59" s="178"/>
      <c r="BM59" s="178"/>
      <c r="BN59" s="178"/>
      <c r="BO59" s="178"/>
      <c r="BP59" s="178"/>
      <c r="BQ59" s="178"/>
      <c r="BR59" s="178"/>
      <c r="BS59" s="178"/>
      <c r="BT59" s="178"/>
      <c r="BU59" s="178"/>
      <c r="BV59" s="178"/>
      <c r="BW59" s="178"/>
      <c r="BX59" s="178"/>
      <c r="BY59" s="178"/>
      <c r="BZ59" s="178"/>
      <c r="CA59" s="178"/>
    </row>
    <row r="60" spans="1:79" x14ac:dyDescent="0.25">
      <c r="A60" s="375"/>
      <c r="B60" s="221" t="s">
        <v>133</v>
      </c>
      <c r="C60" s="433"/>
      <c r="D60" s="186" t="s">
        <v>26</v>
      </c>
      <c r="E60" s="389"/>
      <c r="F60" s="241">
        <v>2.5</v>
      </c>
      <c r="G60" s="241">
        <v>2.5</v>
      </c>
      <c r="H60" s="241"/>
      <c r="I60" s="241"/>
      <c r="J60" s="241">
        <v>2.5</v>
      </c>
      <c r="K60" s="241">
        <v>2.5</v>
      </c>
      <c r="L60" s="241">
        <v>2.5</v>
      </c>
      <c r="M60" s="241">
        <v>2.5</v>
      </c>
      <c r="N60" s="241">
        <v>2.5</v>
      </c>
      <c r="O60" s="241"/>
      <c r="P60" s="241">
        <v>7.5</v>
      </c>
      <c r="Q60" s="241">
        <v>2.5</v>
      </c>
      <c r="R60" s="241"/>
      <c r="S60" s="241">
        <v>2.5</v>
      </c>
      <c r="T60" s="241">
        <v>2.5</v>
      </c>
      <c r="U60" s="241">
        <v>2.5</v>
      </c>
      <c r="V60" s="241"/>
      <c r="W60" s="392"/>
      <c r="X60" s="241">
        <v>2.5</v>
      </c>
      <c r="Y60" s="241"/>
      <c r="Z60" s="241"/>
      <c r="AA60" s="241"/>
      <c r="AB60" s="241"/>
      <c r="AC60" s="241"/>
      <c r="AD60" s="241"/>
      <c r="AE60" s="241"/>
      <c r="AF60" s="241"/>
      <c r="AG60" s="241"/>
      <c r="AH60" s="241"/>
      <c r="AI60" s="241"/>
      <c r="AJ60" s="213"/>
      <c r="AK60" s="213"/>
      <c r="AL60" s="331"/>
      <c r="AM60" s="206">
        <f>SUM(E60:AI60)</f>
        <v>37.5</v>
      </c>
      <c r="AN60" s="206"/>
      <c r="AO60" s="206"/>
      <c r="AP60" s="206"/>
      <c r="AQ60" s="206"/>
      <c r="AR60" s="206"/>
      <c r="AS60" s="206"/>
      <c r="AT60" s="206">
        <f>AM60*1.5</f>
        <v>56.25</v>
      </c>
      <c r="AU60" s="206">
        <f>AM60*C59*1.5</f>
        <v>11100</v>
      </c>
      <c r="AV60" s="511"/>
      <c r="AW60" s="514"/>
      <c r="AX60" s="516"/>
      <c r="AY60" s="500"/>
      <c r="AZ60" s="500"/>
      <c r="BA60" s="500"/>
      <c r="BB60" s="500"/>
      <c r="BC60" s="500"/>
      <c r="BD60" s="500"/>
      <c r="BE60" s="503"/>
      <c r="BF60" s="506"/>
      <c r="BG60" s="178"/>
      <c r="BH60" s="178"/>
      <c r="BI60" s="178"/>
      <c r="BJ60" s="178"/>
      <c r="BK60" s="178"/>
      <c r="BL60" s="178"/>
      <c r="BM60" s="178"/>
      <c r="BN60" s="178"/>
      <c r="BO60" s="178"/>
      <c r="BP60" s="178"/>
      <c r="BQ60" s="178"/>
      <c r="BR60" s="178"/>
      <c r="BS60" s="178"/>
      <c r="BT60" s="178"/>
      <c r="BU60" s="178"/>
      <c r="BV60" s="178"/>
      <c r="BW60" s="178"/>
      <c r="BX60" s="178"/>
      <c r="BY60" s="178"/>
      <c r="BZ60" s="178"/>
      <c r="CA60" s="178"/>
    </row>
    <row r="61" spans="1:79" x14ac:dyDescent="0.25">
      <c r="A61" s="375"/>
      <c r="B61" s="221"/>
      <c r="C61" s="433"/>
      <c r="D61" s="187" t="s">
        <v>27</v>
      </c>
      <c r="E61" s="390">
        <v>7.5</v>
      </c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409">
        <v>7.5</v>
      </c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13"/>
      <c r="AK61" s="213"/>
      <c r="AL61" s="331"/>
      <c r="AM61" s="206">
        <f>SUM(E61:AI61)</f>
        <v>15</v>
      </c>
      <c r="AN61" s="208"/>
      <c r="AO61" s="208"/>
      <c r="AP61" s="208"/>
      <c r="AQ61" s="208"/>
      <c r="AR61" s="208"/>
      <c r="AS61" s="208"/>
      <c r="AT61" s="206">
        <f>AM61*2</f>
        <v>30</v>
      </c>
      <c r="AU61" s="208">
        <f>AM61*C59*2</f>
        <v>5920</v>
      </c>
      <c r="AV61" s="511"/>
      <c r="AW61" s="514"/>
      <c r="AX61" s="516"/>
      <c r="AY61" s="500"/>
      <c r="AZ61" s="500"/>
      <c r="BA61" s="500"/>
      <c r="BB61" s="500"/>
      <c r="BC61" s="500"/>
      <c r="BD61" s="500"/>
      <c r="BE61" s="503"/>
      <c r="BF61" s="506"/>
      <c r="BG61" s="178"/>
      <c r="BH61" s="178"/>
      <c r="BI61" s="178"/>
      <c r="BJ61" s="178"/>
      <c r="BK61" s="178"/>
      <c r="BL61" s="178"/>
      <c r="BM61" s="178"/>
      <c r="BN61" s="178"/>
      <c r="BO61" s="178"/>
      <c r="BP61" s="178"/>
      <c r="BQ61" s="178"/>
      <c r="BR61" s="178"/>
      <c r="BS61" s="178"/>
      <c r="BT61" s="178"/>
      <c r="BU61" s="178"/>
      <c r="BV61" s="178"/>
      <c r="BW61" s="178"/>
      <c r="BX61" s="178"/>
      <c r="BY61" s="178"/>
      <c r="BZ61" s="178"/>
      <c r="CA61" s="178"/>
    </row>
    <row r="62" spans="1:79" ht="15.75" thickBot="1" x14ac:dyDescent="0.3">
      <c r="A62" s="377"/>
      <c r="B62" s="221"/>
      <c r="C62" s="434"/>
      <c r="D62" s="188"/>
      <c r="E62" s="391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37"/>
      <c r="S62" s="237"/>
      <c r="T62" s="237"/>
      <c r="U62" s="237"/>
      <c r="V62" s="237"/>
      <c r="W62" s="409"/>
      <c r="X62" s="237"/>
      <c r="Y62" s="237"/>
      <c r="Z62" s="237"/>
      <c r="AA62" s="237"/>
      <c r="AB62" s="237"/>
      <c r="AC62" s="237"/>
      <c r="AD62" s="237"/>
      <c r="AE62" s="237"/>
      <c r="AF62" s="237"/>
      <c r="AG62" s="237"/>
      <c r="AH62" s="237"/>
      <c r="AI62" s="237"/>
      <c r="AJ62" s="189" t="s">
        <v>28</v>
      </c>
      <c r="AK62" s="180">
        <f>AK59+AK60</f>
        <v>0</v>
      </c>
      <c r="AL62" s="331"/>
      <c r="AM62" s="209"/>
      <c r="AN62" s="209"/>
      <c r="AO62" s="209"/>
      <c r="AP62" s="209"/>
      <c r="AQ62" s="180"/>
      <c r="AR62" s="209"/>
      <c r="AS62" s="209"/>
      <c r="AT62" s="209"/>
      <c r="AU62" s="209"/>
      <c r="AV62" s="512"/>
      <c r="AW62" s="515"/>
      <c r="AX62" s="517"/>
      <c r="AY62" s="501"/>
      <c r="AZ62" s="501"/>
      <c r="BA62" s="501"/>
      <c r="BB62" s="501"/>
      <c r="BC62" s="501"/>
      <c r="BD62" s="501"/>
      <c r="BE62" s="504"/>
      <c r="BF62" s="507"/>
      <c r="BG62" s="178"/>
      <c r="BH62" s="178"/>
      <c r="BI62" s="178"/>
      <c r="BJ62" s="178"/>
      <c r="BK62" s="178"/>
      <c r="BL62" s="178"/>
      <c r="BM62" s="178"/>
      <c r="BN62" s="178"/>
      <c r="BO62" s="178"/>
      <c r="BP62" s="178"/>
      <c r="BQ62" s="178"/>
      <c r="BR62" s="178"/>
      <c r="BS62" s="178"/>
      <c r="BT62" s="178"/>
      <c r="BU62" s="178"/>
      <c r="BV62" s="178"/>
      <c r="BW62" s="178"/>
      <c r="BX62" s="178"/>
      <c r="BY62" s="178"/>
      <c r="BZ62" s="178"/>
      <c r="CA62" s="178"/>
    </row>
    <row r="63" spans="1:79" ht="16.5" thickTop="1" thickBot="1" x14ac:dyDescent="0.3">
      <c r="A63" s="374" t="s">
        <v>112</v>
      </c>
      <c r="B63" s="221">
        <v>30000</v>
      </c>
      <c r="C63" s="432">
        <f t="shared" ref="C63" si="57">B63/225</f>
        <v>133.33333333333334</v>
      </c>
      <c r="D63" s="181" t="s">
        <v>25</v>
      </c>
      <c r="E63" s="383">
        <v>0</v>
      </c>
      <c r="F63" s="60">
        <v>0</v>
      </c>
      <c r="G63" s="60">
        <v>0</v>
      </c>
      <c r="H63" s="60">
        <v>0</v>
      </c>
      <c r="I63" s="60">
        <v>0</v>
      </c>
      <c r="J63" s="245">
        <v>7.5</v>
      </c>
      <c r="K63" s="245">
        <v>7.5</v>
      </c>
      <c r="L63" s="245">
        <v>7.5</v>
      </c>
      <c r="M63" s="245">
        <v>7.5</v>
      </c>
      <c r="N63" s="101">
        <v>7.5</v>
      </c>
      <c r="O63" s="101">
        <v>7.5</v>
      </c>
      <c r="P63" s="101" t="s">
        <v>61</v>
      </c>
      <c r="Q63" s="101">
        <v>7.5</v>
      </c>
      <c r="R63" s="101">
        <v>7.5</v>
      </c>
      <c r="S63" s="101">
        <v>7.5</v>
      </c>
      <c r="T63" s="245">
        <v>7.5</v>
      </c>
      <c r="U63" s="101">
        <v>7.5</v>
      </c>
      <c r="V63" s="101">
        <v>7.5</v>
      </c>
      <c r="W63" s="410" t="s">
        <v>61</v>
      </c>
      <c r="X63" s="60">
        <v>7.5</v>
      </c>
      <c r="Y63" s="60"/>
      <c r="Z63" s="60"/>
      <c r="AA63" s="60"/>
      <c r="AB63" s="60"/>
      <c r="AC63" s="245"/>
      <c r="AD63" s="101"/>
      <c r="AE63" s="60"/>
      <c r="AF63" s="101"/>
      <c r="AG63" s="245"/>
      <c r="AH63" s="245"/>
      <c r="AI63" s="60"/>
      <c r="AJ63" s="179"/>
      <c r="AK63" s="179">
        <f>COUNTIF(E63:AI63,"&gt;0")</f>
        <v>13</v>
      </c>
      <c r="AL63" s="508"/>
      <c r="AM63" s="205">
        <f>SUM(E63:AI63)/7.5</f>
        <v>13</v>
      </c>
      <c r="AN63" s="205">
        <f>COUNTIF(E63:AI63,"B")</f>
        <v>0</v>
      </c>
      <c r="AO63" s="205">
        <f>COUNTIF(E63:AI63,"h")</f>
        <v>2</v>
      </c>
      <c r="AP63" s="205">
        <f>COUNTIF(E63:AI63,"ik")</f>
        <v>0</v>
      </c>
      <c r="AQ63" s="205">
        <f>COUNTIF(E63:AI63,"İZ")</f>
        <v>0</v>
      </c>
      <c r="AR63" s="205">
        <f>COUNTIF(E63:AI63,"R")</f>
        <v>0</v>
      </c>
      <c r="AS63" s="205">
        <f>COUNTIF(E63:AI63,"0")</f>
        <v>5</v>
      </c>
      <c r="AT63" s="205">
        <f>IF((AM63+AN63+AO63+AP63+AQ63)&gt;30,30,(AM63+AN63+AO63+AP63+AQ63))</f>
        <v>15</v>
      </c>
      <c r="AU63" s="205">
        <f>(AT63)*C63*7.5</f>
        <v>15000.000000000002</v>
      </c>
      <c r="AV63" s="511">
        <f t="shared" ref="AV63" si="58">IF(B64="CEMRE",SUM(AU63:AU65),0)</f>
        <v>23000.000000000004</v>
      </c>
      <c r="AW63" s="513">
        <f t="shared" ref="AW63" si="59">IF(B64="SEFİNE",SUM(AU63:AU65),0)</f>
        <v>0</v>
      </c>
      <c r="AX63" s="516">
        <f t="shared" ref="AX63" si="60">IF(B64="TERSAN",SUM(AU63:AU65),0)</f>
        <v>0</v>
      </c>
      <c r="AY63" s="499"/>
      <c r="AZ63" s="499"/>
      <c r="BA63" s="499"/>
      <c r="BB63" s="499"/>
      <c r="BC63" s="499"/>
      <c r="BD63" s="499"/>
      <c r="BE63" s="502"/>
      <c r="BF63" s="505">
        <f t="shared" ref="BF63" si="61">(AV63+AW63+AX63)-(AY63+AZ63+BA63)-(BB63+BC63)+BE63-(BD63)</f>
        <v>23000.000000000004</v>
      </c>
      <c r="BG63" s="178"/>
      <c r="BH63" s="178"/>
      <c r="BI63" s="178"/>
      <c r="BJ63" s="178"/>
      <c r="BK63" s="178"/>
      <c r="BL63" s="178"/>
      <c r="BM63" s="178"/>
      <c r="BN63" s="178"/>
      <c r="BO63" s="178"/>
      <c r="BP63" s="178"/>
      <c r="BQ63" s="178"/>
      <c r="BR63" s="178"/>
      <c r="BS63" s="178"/>
      <c r="BT63" s="178"/>
      <c r="BU63" s="178"/>
      <c r="BV63" s="178"/>
      <c r="BW63" s="178"/>
      <c r="BX63" s="178"/>
      <c r="BY63" s="178"/>
      <c r="BZ63" s="178"/>
      <c r="CA63" s="178"/>
    </row>
    <row r="64" spans="1:79" ht="15.75" thickTop="1" x14ac:dyDescent="0.25">
      <c r="A64" s="375"/>
      <c r="B64" s="221" t="s">
        <v>133</v>
      </c>
      <c r="C64" s="433"/>
      <c r="D64" s="211" t="s">
        <v>26</v>
      </c>
      <c r="E64" s="392"/>
      <c r="F64" s="241"/>
      <c r="G64" s="241"/>
      <c r="H64" s="241"/>
      <c r="I64" s="241"/>
      <c r="J64" s="241">
        <v>2.5</v>
      </c>
      <c r="K64" s="241">
        <v>2.5</v>
      </c>
      <c r="L64" s="241">
        <v>2.5</v>
      </c>
      <c r="M64" s="241">
        <v>2.5</v>
      </c>
      <c r="N64" s="241">
        <v>2.5</v>
      </c>
      <c r="O64" s="241"/>
      <c r="P64" s="241">
        <v>7.5</v>
      </c>
      <c r="Q64" s="241"/>
      <c r="R64" s="241"/>
      <c r="S64" s="241">
        <v>2.5</v>
      </c>
      <c r="T64" s="241">
        <v>2.5</v>
      </c>
      <c r="U64" s="241">
        <v>2.5</v>
      </c>
      <c r="V64" s="241"/>
      <c r="W64" s="392"/>
      <c r="X64" s="241">
        <v>2.5</v>
      </c>
      <c r="Y64" s="241"/>
      <c r="Z64" s="241"/>
      <c r="AA64" s="241"/>
      <c r="AB64" s="241"/>
      <c r="AC64" s="241"/>
      <c r="AD64" s="241"/>
      <c r="AE64" s="241"/>
      <c r="AF64" s="241"/>
      <c r="AG64" s="241"/>
      <c r="AH64" s="249"/>
      <c r="AI64" s="250"/>
      <c r="AJ64" s="192"/>
      <c r="AK64" s="179">
        <f>COUNTIF(E64:AI64,"&gt;7")</f>
        <v>1</v>
      </c>
      <c r="AL64" s="509"/>
      <c r="AM64" s="206">
        <f>SUM(E64:AI64)</f>
        <v>30</v>
      </c>
      <c r="AN64" s="206"/>
      <c r="AO64" s="206"/>
      <c r="AP64" s="206"/>
      <c r="AQ64" s="206"/>
      <c r="AR64" s="206"/>
      <c r="AS64" s="206"/>
      <c r="AT64" s="206">
        <f>AM64*1.5</f>
        <v>45</v>
      </c>
      <c r="AU64" s="206">
        <f>AM64*C63*1.5</f>
        <v>6000.0000000000009</v>
      </c>
      <c r="AV64" s="511"/>
      <c r="AW64" s="514"/>
      <c r="AX64" s="516"/>
      <c r="AY64" s="500"/>
      <c r="AZ64" s="500"/>
      <c r="BA64" s="500"/>
      <c r="BB64" s="500"/>
      <c r="BC64" s="500"/>
      <c r="BD64" s="500"/>
      <c r="BE64" s="503"/>
      <c r="BF64" s="506"/>
      <c r="BG64" s="178"/>
      <c r="BH64" s="178"/>
      <c r="BI64" s="178"/>
      <c r="BJ64" s="178"/>
      <c r="BK64" s="178"/>
      <c r="BL64" s="178"/>
      <c r="BM64" s="178"/>
      <c r="BN64" s="178"/>
      <c r="BO64" s="178"/>
      <c r="BP64" s="178"/>
      <c r="BQ64" s="178"/>
      <c r="BR64" s="178"/>
      <c r="BS64" s="178"/>
      <c r="BT64" s="178"/>
      <c r="BU64" s="178"/>
      <c r="BV64" s="178"/>
      <c r="BW64" s="178"/>
      <c r="BX64" s="178"/>
      <c r="BY64" s="178"/>
      <c r="BZ64" s="178"/>
      <c r="CA64" s="178"/>
    </row>
    <row r="65" spans="1:79" x14ac:dyDescent="0.25">
      <c r="A65" s="375"/>
      <c r="B65" s="221"/>
      <c r="C65" s="433"/>
      <c r="D65" s="212" t="s">
        <v>27</v>
      </c>
      <c r="E65" s="385"/>
      <c r="F65" s="230"/>
      <c r="G65" s="230"/>
      <c r="H65" s="230"/>
      <c r="I65" s="230"/>
      <c r="J65" s="230"/>
      <c r="K65" s="230"/>
      <c r="L65" s="230"/>
      <c r="M65" s="230"/>
      <c r="N65" s="230"/>
      <c r="O65" s="230"/>
      <c r="P65" s="230"/>
      <c r="Q65" s="230"/>
      <c r="R65" s="230"/>
      <c r="S65" s="236"/>
      <c r="T65" s="230"/>
      <c r="U65" s="230"/>
      <c r="V65" s="230"/>
      <c r="W65" s="385">
        <v>7.5</v>
      </c>
      <c r="X65" s="230"/>
      <c r="Y65" s="230"/>
      <c r="Z65" s="230"/>
      <c r="AA65" s="230"/>
      <c r="AB65" s="230"/>
      <c r="AC65" s="230"/>
      <c r="AD65" s="230"/>
      <c r="AE65" s="230"/>
      <c r="AF65" s="230"/>
      <c r="AG65" s="230"/>
      <c r="AH65" s="232"/>
      <c r="AI65" s="233"/>
      <c r="AJ65" s="193"/>
      <c r="AK65" s="207"/>
      <c r="AL65" s="509"/>
      <c r="AM65" s="206">
        <f>SUM(E65:AI65)</f>
        <v>7.5</v>
      </c>
      <c r="AN65" s="208"/>
      <c r="AO65" s="208"/>
      <c r="AP65" s="208"/>
      <c r="AQ65" s="208"/>
      <c r="AR65" s="208"/>
      <c r="AS65" s="208"/>
      <c r="AT65" s="206">
        <f>AM65*2</f>
        <v>15</v>
      </c>
      <c r="AU65" s="208">
        <f>AM65*C63*2</f>
        <v>2000.0000000000002</v>
      </c>
      <c r="AV65" s="511"/>
      <c r="AW65" s="514"/>
      <c r="AX65" s="516"/>
      <c r="AY65" s="500"/>
      <c r="AZ65" s="500"/>
      <c r="BA65" s="500"/>
      <c r="BB65" s="500"/>
      <c r="BC65" s="500"/>
      <c r="BD65" s="500"/>
      <c r="BE65" s="503"/>
      <c r="BF65" s="506"/>
      <c r="BG65" s="178"/>
      <c r="BH65" s="178"/>
      <c r="BI65" s="178"/>
      <c r="BJ65" s="178"/>
      <c r="BK65" s="178"/>
      <c r="BL65" s="178"/>
      <c r="BM65" s="178"/>
      <c r="BN65" s="178"/>
      <c r="BO65" s="178"/>
      <c r="BP65" s="178"/>
      <c r="BQ65" s="178"/>
      <c r="BR65" s="178"/>
      <c r="BS65" s="178"/>
      <c r="BT65" s="178"/>
      <c r="BU65" s="178"/>
      <c r="BV65" s="178"/>
      <c r="BW65" s="178"/>
      <c r="BX65" s="178"/>
      <c r="BY65" s="178"/>
      <c r="BZ65" s="178"/>
      <c r="CA65" s="178"/>
    </row>
    <row r="66" spans="1:79" ht="15.75" thickBot="1" x14ac:dyDescent="0.3">
      <c r="A66" s="377"/>
      <c r="B66" s="277"/>
      <c r="C66" s="434"/>
      <c r="D66" s="182"/>
      <c r="E66" s="386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251"/>
      <c r="T66" s="63"/>
      <c r="U66" s="63"/>
      <c r="V66" s="63"/>
      <c r="W66" s="386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194" t="s">
        <v>28</v>
      </c>
      <c r="AK66" s="180">
        <f>AK63+AK64</f>
        <v>14</v>
      </c>
      <c r="AL66" s="510"/>
      <c r="AM66" s="209"/>
      <c r="AN66" s="209"/>
      <c r="AO66" s="209"/>
      <c r="AP66" s="209"/>
      <c r="AQ66" s="180"/>
      <c r="AR66" s="209"/>
      <c r="AS66" s="209"/>
      <c r="AT66" s="209"/>
      <c r="AU66" s="209"/>
      <c r="AV66" s="512"/>
      <c r="AW66" s="515"/>
      <c r="AX66" s="517"/>
      <c r="AY66" s="501"/>
      <c r="AZ66" s="501"/>
      <c r="BA66" s="501"/>
      <c r="BB66" s="501"/>
      <c r="BC66" s="501"/>
      <c r="BD66" s="501"/>
      <c r="BE66" s="504"/>
      <c r="BF66" s="507"/>
      <c r="BG66" s="178"/>
      <c r="BH66" s="178"/>
      <c r="BI66" s="178"/>
      <c r="BJ66" s="178"/>
      <c r="BK66" s="178"/>
      <c r="BL66" s="178"/>
      <c r="BM66" s="178"/>
      <c r="BN66" s="178"/>
      <c r="BO66" s="178"/>
      <c r="BP66" s="178"/>
      <c r="BQ66" s="178"/>
      <c r="BR66" s="178"/>
      <c r="BS66" s="178"/>
      <c r="BT66" s="178"/>
      <c r="BU66" s="178"/>
      <c r="BV66" s="178"/>
      <c r="BW66" s="178"/>
      <c r="BX66" s="178"/>
      <c r="BY66" s="178"/>
      <c r="BZ66" s="178"/>
      <c r="CA66" s="178"/>
    </row>
    <row r="67" spans="1:79" ht="16.5" thickTop="1" thickBot="1" x14ac:dyDescent="0.3">
      <c r="A67" s="374" t="s">
        <v>108</v>
      </c>
      <c r="B67" s="221">
        <v>30000</v>
      </c>
      <c r="C67" s="432">
        <f t="shared" ref="C67" si="62">B67/225</f>
        <v>133.33333333333334</v>
      </c>
      <c r="D67" s="181" t="s">
        <v>25</v>
      </c>
      <c r="E67" s="383" t="s">
        <v>72</v>
      </c>
      <c r="F67" s="60">
        <v>7.5</v>
      </c>
      <c r="G67" s="60">
        <v>7.5</v>
      </c>
      <c r="H67" s="60">
        <v>7.5</v>
      </c>
      <c r="I67" s="60" t="s">
        <v>61</v>
      </c>
      <c r="J67" s="245">
        <v>7.5</v>
      </c>
      <c r="K67" s="245">
        <v>7.5</v>
      </c>
      <c r="L67" s="245">
        <v>7.5</v>
      </c>
      <c r="M67" s="245">
        <v>7.5</v>
      </c>
      <c r="N67" s="101">
        <v>0</v>
      </c>
      <c r="O67" s="101">
        <v>7.5</v>
      </c>
      <c r="P67" s="101" t="s">
        <v>61</v>
      </c>
      <c r="Q67" s="101">
        <v>7.5</v>
      </c>
      <c r="R67" s="101">
        <v>7.5</v>
      </c>
      <c r="S67" s="101">
        <v>7.5</v>
      </c>
      <c r="T67" s="101">
        <v>7.5</v>
      </c>
      <c r="U67" s="101">
        <v>7.5</v>
      </c>
      <c r="V67" s="101">
        <v>7.5</v>
      </c>
      <c r="W67" s="410" t="s">
        <v>61</v>
      </c>
      <c r="X67" s="60">
        <v>0</v>
      </c>
      <c r="Y67" s="60"/>
      <c r="Z67" s="60"/>
      <c r="AA67" s="60"/>
      <c r="AB67" s="60"/>
      <c r="AC67" s="245"/>
      <c r="AD67" s="101"/>
      <c r="AE67" s="60"/>
      <c r="AF67" s="101"/>
      <c r="AG67" s="245"/>
      <c r="AH67" s="245"/>
      <c r="AI67" s="60"/>
      <c r="AJ67" s="179"/>
      <c r="AK67" s="179">
        <f t="shared" ref="AK67" si="63">COUNTIF(E67:AI67,"&gt;0")</f>
        <v>14</v>
      </c>
      <c r="AL67" s="508"/>
      <c r="AM67" s="205">
        <f t="shared" ref="AM67" si="64">SUM(E67:AI67)/7.5</f>
        <v>14</v>
      </c>
      <c r="AN67" s="205">
        <f t="shared" ref="AN67" si="65">COUNTIF(E67:AI67,"B")</f>
        <v>1</v>
      </c>
      <c r="AO67" s="205">
        <f t="shared" ref="AO67" si="66">COUNTIF(E67:AI67,"h")</f>
        <v>3</v>
      </c>
      <c r="AP67" s="205">
        <f t="shared" ref="AP67" si="67">COUNTIF(E67:AI67,"ik")</f>
        <v>0</v>
      </c>
      <c r="AQ67" s="205">
        <f t="shared" ref="AQ67" si="68">COUNTIF(E67:AI67,"İZ")</f>
        <v>0</v>
      </c>
      <c r="AR67" s="205">
        <f t="shared" ref="AR67" si="69">COUNTIF(E67:AI67,"R")</f>
        <v>0</v>
      </c>
      <c r="AS67" s="205">
        <f t="shared" ref="AS67" si="70">COUNTIF(E67:AI67,"0")</f>
        <v>2</v>
      </c>
      <c r="AT67" s="205">
        <f t="shared" ref="AT67" si="71">IF((AM67+AN67+AO67+AP67+AQ67)&gt;30,30,(AM67+AN67+AO67+AP67+AQ67))</f>
        <v>18</v>
      </c>
      <c r="AU67" s="205">
        <f t="shared" ref="AU67" si="72">(AT67)*C67*7.5</f>
        <v>18000</v>
      </c>
      <c r="AV67" s="511">
        <f t="shared" ref="AV67" si="73">IF(B68="CEMRE",SUM(AU67:AU69),0)</f>
        <v>18000</v>
      </c>
      <c r="AW67" s="513">
        <f t="shared" ref="AW67" si="74">IF(B68="SEFİNE",SUM(AU67:AU69),0)</f>
        <v>0</v>
      </c>
      <c r="AX67" s="516">
        <f t="shared" ref="AX67" si="75">IF(B68="TERSAN",SUM(AU67:AU69),0)</f>
        <v>0</v>
      </c>
      <c r="AY67" s="499"/>
      <c r="AZ67" s="499"/>
      <c r="BA67" s="499"/>
      <c r="BB67" s="499"/>
      <c r="BC67" s="518"/>
      <c r="BD67" s="518"/>
      <c r="BE67" s="502"/>
      <c r="BF67" s="505">
        <f t="shared" ref="BF67" si="76">(AV67+AW67+AX67)-(AY67+AZ67+BA67)-(BB67+BC67)+BE67-(BD67)</f>
        <v>18000</v>
      </c>
      <c r="BG67" s="178"/>
      <c r="BH67" s="178"/>
      <c r="BI67" s="178"/>
      <c r="BJ67" s="178"/>
      <c r="BK67" s="178"/>
      <c r="BL67" s="178"/>
      <c r="BM67" s="178"/>
      <c r="BN67" s="178"/>
      <c r="BO67" s="178"/>
      <c r="BP67" s="178"/>
      <c r="BQ67" s="178"/>
      <c r="BR67" s="178"/>
      <c r="BS67" s="178"/>
      <c r="BT67" s="178"/>
      <c r="BU67" s="178"/>
      <c r="BV67" s="178"/>
      <c r="BW67" s="178"/>
      <c r="BX67" s="178"/>
      <c r="BY67" s="178"/>
      <c r="BZ67" s="178"/>
      <c r="CA67" s="178"/>
    </row>
    <row r="68" spans="1:79" ht="15.75" thickTop="1" x14ac:dyDescent="0.25">
      <c r="A68" s="375"/>
      <c r="B68" s="221" t="s">
        <v>133</v>
      </c>
      <c r="C68" s="433"/>
      <c r="D68" s="211" t="s">
        <v>26</v>
      </c>
      <c r="E68" s="392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241"/>
      <c r="U68" s="241"/>
      <c r="V68" s="241"/>
      <c r="W68" s="392"/>
      <c r="X68" s="241"/>
      <c r="Y68" s="241"/>
      <c r="Z68" s="241"/>
      <c r="AA68" s="241"/>
      <c r="AB68" s="241"/>
      <c r="AC68" s="241"/>
      <c r="AD68" s="241"/>
      <c r="AE68" s="241"/>
      <c r="AF68" s="241"/>
      <c r="AG68" s="241"/>
      <c r="AH68" s="249"/>
      <c r="AI68" s="250"/>
      <c r="AJ68" s="192"/>
      <c r="AK68" s="179">
        <f t="shared" ref="AK68" si="77">COUNTIF(E68:AI68,"&gt;7")</f>
        <v>0</v>
      </c>
      <c r="AL68" s="509"/>
      <c r="AM68" s="206">
        <f t="shared" ref="AM68:AM69" si="78">SUM(E68:AI68)</f>
        <v>0</v>
      </c>
      <c r="AN68" s="206"/>
      <c r="AO68" s="206"/>
      <c r="AP68" s="206"/>
      <c r="AQ68" s="206"/>
      <c r="AR68" s="206"/>
      <c r="AS68" s="206"/>
      <c r="AT68" s="206">
        <f t="shared" ref="AT68" si="79">AM68*1.5</f>
        <v>0</v>
      </c>
      <c r="AU68" s="206">
        <f t="shared" ref="AU68" si="80">AM68*C67*1.5</f>
        <v>0</v>
      </c>
      <c r="AV68" s="511"/>
      <c r="AW68" s="514"/>
      <c r="AX68" s="516"/>
      <c r="AY68" s="500"/>
      <c r="AZ68" s="500"/>
      <c r="BA68" s="500"/>
      <c r="BB68" s="500"/>
      <c r="BC68" s="519"/>
      <c r="BD68" s="519"/>
      <c r="BE68" s="503"/>
      <c r="BF68" s="506"/>
      <c r="BG68" s="178"/>
      <c r="BH68" s="178"/>
      <c r="BI68" s="178"/>
      <c r="BJ68" s="178"/>
      <c r="BK68" s="178"/>
      <c r="BL68" s="178"/>
      <c r="BM68" s="178"/>
      <c r="BN68" s="178"/>
      <c r="BO68" s="178"/>
      <c r="BP68" s="178"/>
      <c r="BQ68" s="178"/>
      <c r="BR68" s="178"/>
      <c r="BS68" s="178"/>
      <c r="BT68" s="178"/>
      <c r="BU68" s="178"/>
      <c r="BV68" s="178"/>
      <c r="BW68" s="178"/>
      <c r="BX68" s="178"/>
      <c r="BY68" s="178"/>
      <c r="BZ68" s="178"/>
      <c r="CA68" s="178"/>
    </row>
    <row r="69" spans="1:79" x14ac:dyDescent="0.25">
      <c r="A69" s="375"/>
      <c r="B69" s="221"/>
      <c r="C69" s="433"/>
      <c r="D69" s="212" t="s">
        <v>27</v>
      </c>
      <c r="E69" s="385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6"/>
      <c r="S69" s="236"/>
      <c r="T69" s="230"/>
      <c r="U69" s="230"/>
      <c r="V69" s="230"/>
      <c r="W69" s="385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2"/>
      <c r="AI69" s="233"/>
      <c r="AJ69" s="193"/>
      <c r="AK69" s="207"/>
      <c r="AL69" s="509"/>
      <c r="AM69" s="206">
        <f t="shared" si="78"/>
        <v>0</v>
      </c>
      <c r="AN69" s="208"/>
      <c r="AO69" s="208"/>
      <c r="AP69" s="208"/>
      <c r="AQ69" s="208"/>
      <c r="AR69" s="208"/>
      <c r="AS69" s="208"/>
      <c r="AT69" s="206">
        <f t="shared" ref="AT69" si="81">AM69*2</f>
        <v>0</v>
      </c>
      <c r="AU69" s="208">
        <f t="shared" ref="AU69" si="82">AM69*C67*2</f>
        <v>0</v>
      </c>
      <c r="AV69" s="511"/>
      <c r="AW69" s="514"/>
      <c r="AX69" s="516"/>
      <c r="AY69" s="500"/>
      <c r="AZ69" s="500"/>
      <c r="BA69" s="500"/>
      <c r="BB69" s="500"/>
      <c r="BC69" s="519"/>
      <c r="BD69" s="519"/>
      <c r="BE69" s="503"/>
      <c r="BF69" s="506"/>
      <c r="BG69" s="178"/>
      <c r="BH69" s="178"/>
      <c r="BI69" s="178"/>
      <c r="BJ69" s="178"/>
      <c r="BK69" s="178"/>
      <c r="BL69" s="178"/>
      <c r="BM69" s="178"/>
      <c r="BN69" s="178"/>
      <c r="BO69" s="178"/>
      <c r="BP69" s="178"/>
      <c r="BQ69" s="178"/>
      <c r="BR69" s="178"/>
      <c r="BS69" s="178"/>
      <c r="BT69" s="178"/>
      <c r="BU69" s="178"/>
      <c r="BV69" s="178"/>
      <c r="BW69" s="178"/>
      <c r="BX69" s="178"/>
      <c r="BY69" s="178"/>
      <c r="BZ69" s="178"/>
      <c r="CA69" s="178"/>
    </row>
    <row r="70" spans="1:79" ht="15.75" thickBot="1" x14ac:dyDescent="0.3">
      <c r="A70" s="377"/>
      <c r="B70" s="277"/>
      <c r="C70" s="434"/>
      <c r="D70" s="182"/>
      <c r="E70" s="386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251"/>
      <c r="S70" s="251"/>
      <c r="T70" s="63"/>
      <c r="U70" s="63"/>
      <c r="V70" s="63"/>
      <c r="W70" s="386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194" t="s">
        <v>28</v>
      </c>
      <c r="AK70" s="180">
        <f t="shared" ref="AK70" si="83">AK67+AK68</f>
        <v>14</v>
      </c>
      <c r="AL70" s="510"/>
      <c r="AM70" s="209"/>
      <c r="AN70" s="209"/>
      <c r="AO70" s="209"/>
      <c r="AP70" s="209"/>
      <c r="AQ70" s="180"/>
      <c r="AR70" s="209"/>
      <c r="AS70" s="209"/>
      <c r="AT70" s="209"/>
      <c r="AU70" s="209"/>
      <c r="AV70" s="512"/>
      <c r="AW70" s="515"/>
      <c r="AX70" s="517"/>
      <c r="AY70" s="501"/>
      <c r="AZ70" s="501"/>
      <c r="BA70" s="501"/>
      <c r="BB70" s="501"/>
      <c r="BC70" s="520"/>
      <c r="BD70" s="520"/>
      <c r="BE70" s="504"/>
      <c r="BF70" s="507"/>
      <c r="BG70" s="178"/>
      <c r="BH70" s="178"/>
      <c r="BI70" s="178"/>
      <c r="BJ70" s="178"/>
      <c r="BK70" s="178"/>
      <c r="BL70" s="178"/>
      <c r="BM70" s="178"/>
      <c r="BN70" s="178"/>
      <c r="BO70" s="178"/>
      <c r="BP70" s="178"/>
      <c r="BQ70" s="178"/>
      <c r="BR70" s="178"/>
      <c r="BS70" s="178"/>
      <c r="BT70" s="178"/>
      <c r="BU70" s="178"/>
      <c r="BV70" s="178"/>
      <c r="BW70" s="178"/>
      <c r="BX70" s="178"/>
      <c r="BY70" s="178"/>
      <c r="BZ70" s="178"/>
      <c r="CA70" s="178"/>
    </row>
    <row r="71" spans="1:79" ht="16.5" thickTop="1" thickBot="1" x14ac:dyDescent="0.3">
      <c r="A71" s="374" t="s">
        <v>110</v>
      </c>
      <c r="B71" s="221">
        <v>35000</v>
      </c>
      <c r="C71" s="432">
        <f t="shared" ref="C71" si="84">B71/225</f>
        <v>155.55555555555554</v>
      </c>
      <c r="D71" s="181" t="s">
        <v>25</v>
      </c>
      <c r="E71" s="383">
        <v>7.5</v>
      </c>
      <c r="F71" s="60">
        <v>7.5</v>
      </c>
      <c r="G71" s="60">
        <v>7.5</v>
      </c>
      <c r="H71" s="60">
        <v>7.5</v>
      </c>
      <c r="I71" s="60" t="s">
        <v>61</v>
      </c>
      <c r="J71" s="245">
        <v>7.5</v>
      </c>
      <c r="K71" s="245">
        <v>7.5</v>
      </c>
      <c r="L71" s="245">
        <v>7.5</v>
      </c>
      <c r="M71" s="245">
        <v>7.5</v>
      </c>
      <c r="N71" s="101">
        <v>7.5</v>
      </c>
      <c r="O71" s="101">
        <v>7.5</v>
      </c>
      <c r="P71" s="101" t="s">
        <v>61</v>
      </c>
      <c r="Q71" s="101">
        <v>7.5</v>
      </c>
      <c r="R71" s="101">
        <v>7.5</v>
      </c>
      <c r="S71" s="101">
        <v>7.5</v>
      </c>
      <c r="T71" s="101">
        <v>7.5</v>
      </c>
      <c r="U71" s="101">
        <v>7.5</v>
      </c>
      <c r="V71" s="101">
        <v>7.5</v>
      </c>
      <c r="W71" s="410" t="s">
        <v>61</v>
      </c>
      <c r="X71" s="60">
        <v>7.5</v>
      </c>
      <c r="Y71" s="60"/>
      <c r="Z71" s="60"/>
      <c r="AA71" s="60"/>
      <c r="AB71" s="60"/>
      <c r="AC71" s="245"/>
      <c r="AD71" s="101"/>
      <c r="AE71" s="60"/>
      <c r="AF71" s="101"/>
      <c r="AG71" s="245"/>
      <c r="AH71" s="245"/>
      <c r="AI71" s="60"/>
      <c r="AJ71" s="179"/>
      <c r="AK71" s="179">
        <f t="shared" ref="AK71" si="85">COUNTIF(E71:AI71,"&gt;0")</f>
        <v>17</v>
      </c>
      <c r="AL71" s="508"/>
      <c r="AM71" s="205">
        <f t="shared" ref="AM71" si="86">SUM(E71:AI71)/7.5</f>
        <v>17</v>
      </c>
      <c r="AN71" s="205">
        <f t="shared" ref="AN71" si="87">COUNTIF(E71:AI71,"B")</f>
        <v>0</v>
      </c>
      <c r="AO71" s="205">
        <f t="shared" ref="AO71" si="88">COUNTIF(E71:AI71,"h")</f>
        <v>3</v>
      </c>
      <c r="AP71" s="205">
        <f t="shared" ref="AP71" si="89">COUNTIF(E71:AI71,"ik")</f>
        <v>0</v>
      </c>
      <c r="AQ71" s="205">
        <f t="shared" ref="AQ71" si="90">COUNTIF(E71:AI71,"İZ")</f>
        <v>0</v>
      </c>
      <c r="AR71" s="205">
        <f t="shared" ref="AR71" si="91">COUNTIF(E71:AI71,"R")</f>
        <v>0</v>
      </c>
      <c r="AS71" s="205">
        <f t="shared" ref="AS71" si="92">COUNTIF(E71:AI71,"0")</f>
        <v>0</v>
      </c>
      <c r="AT71" s="205">
        <f t="shared" ref="AT71" si="93">IF((AM71+AN71+AO71+AP71+AQ71)&gt;30,30,(AM71+AN71+AO71+AP71+AQ71))</f>
        <v>20</v>
      </c>
      <c r="AU71" s="205">
        <f t="shared" ref="AU71" si="94">(AT71)*C71*7.5</f>
        <v>23333.333333333332</v>
      </c>
      <c r="AV71" s="511">
        <f t="shared" ref="AV71" si="95">IF(B72="CEMRE",SUM(AU71:AU73),0)</f>
        <v>36750</v>
      </c>
      <c r="AW71" s="513">
        <f t="shared" ref="AW71" si="96">IF(B72="SEFİNE",SUM(AU71:AU73),0)</f>
        <v>0</v>
      </c>
      <c r="AX71" s="516">
        <f t="shared" ref="AX71" si="97">IF(B72="TERSAN",SUM(AU71:AU73),0)</f>
        <v>0</v>
      </c>
      <c r="AY71" s="499"/>
      <c r="AZ71" s="499"/>
      <c r="BA71" s="499"/>
      <c r="BB71" s="499"/>
      <c r="BC71" s="499"/>
      <c r="BD71" s="499"/>
      <c r="BE71" s="502"/>
      <c r="BF71" s="505">
        <f t="shared" ref="BF71" si="98">(AV71+AW71+AX71)-(AY71+AZ71+BA71)-(BB71+BC71)+BE71-(BD71)</f>
        <v>36750</v>
      </c>
      <c r="BG71" s="178"/>
      <c r="BH71" s="178"/>
      <c r="BI71" s="178"/>
      <c r="BJ71" s="178"/>
      <c r="BK71" s="178"/>
      <c r="BL71" s="178"/>
      <c r="BM71" s="178"/>
      <c r="BN71" s="178"/>
      <c r="BO71" s="178"/>
      <c r="BP71" s="178"/>
      <c r="BQ71" s="178"/>
      <c r="BR71" s="178"/>
      <c r="BS71" s="178"/>
      <c r="BT71" s="178"/>
      <c r="BU71" s="178"/>
      <c r="BV71" s="178"/>
      <c r="BW71" s="178"/>
      <c r="BX71" s="178"/>
      <c r="BY71" s="178"/>
      <c r="BZ71" s="178"/>
      <c r="CA71" s="178"/>
    </row>
    <row r="72" spans="1:79" ht="15.75" thickTop="1" x14ac:dyDescent="0.25">
      <c r="A72" s="375"/>
      <c r="B72" s="221" t="s">
        <v>133</v>
      </c>
      <c r="C72" s="433"/>
      <c r="D72" s="211" t="s">
        <v>26</v>
      </c>
      <c r="E72" s="387"/>
      <c r="F72" s="227">
        <v>2.5</v>
      </c>
      <c r="G72" s="227">
        <v>2.5</v>
      </c>
      <c r="H72" s="227"/>
      <c r="I72" s="227"/>
      <c r="J72" s="227">
        <v>2.5</v>
      </c>
      <c r="K72" s="227">
        <v>2.5</v>
      </c>
      <c r="L72" s="227">
        <v>2.5</v>
      </c>
      <c r="M72" s="227">
        <v>2.5</v>
      </c>
      <c r="N72" s="227">
        <v>2.5</v>
      </c>
      <c r="O72" s="227"/>
      <c r="P72" s="227">
        <v>7.5</v>
      </c>
      <c r="Q72" s="227">
        <v>2.5</v>
      </c>
      <c r="R72" s="227"/>
      <c r="S72" s="227">
        <v>2.5</v>
      </c>
      <c r="T72" s="227">
        <v>2.5</v>
      </c>
      <c r="U72" s="227">
        <v>2.5</v>
      </c>
      <c r="V72" s="227"/>
      <c r="W72" s="387"/>
      <c r="X72" s="227">
        <v>2.5</v>
      </c>
      <c r="Y72" s="227"/>
      <c r="Z72" s="227"/>
      <c r="AA72" s="227"/>
      <c r="AB72" s="227"/>
      <c r="AC72" s="227"/>
      <c r="AD72" s="227"/>
      <c r="AE72" s="227"/>
      <c r="AF72" s="227"/>
      <c r="AG72" s="227"/>
      <c r="AH72" s="228"/>
      <c r="AI72" s="229"/>
      <c r="AJ72" s="192"/>
      <c r="AK72" s="179">
        <f t="shared" ref="AK72" si="99">COUNTIF(E72:AI72,"&gt;7")</f>
        <v>1</v>
      </c>
      <c r="AL72" s="509"/>
      <c r="AM72" s="206">
        <f t="shared" ref="AM72:AM73" si="100">SUM(E72:AI72)</f>
        <v>37.5</v>
      </c>
      <c r="AN72" s="206"/>
      <c r="AO72" s="206"/>
      <c r="AP72" s="206"/>
      <c r="AQ72" s="206"/>
      <c r="AR72" s="206"/>
      <c r="AS72" s="206"/>
      <c r="AT72" s="206">
        <f t="shared" ref="AT72" si="101">AM72*1.5</f>
        <v>56.25</v>
      </c>
      <c r="AU72" s="206">
        <f t="shared" ref="AU72" si="102">AM72*C71*1.5</f>
        <v>8750</v>
      </c>
      <c r="AV72" s="511"/>
      <c r="AW72" s="514"/>
      <c r="AX72" s="516"/>
      <c r="AY72" s="500"/>
      <c r="AZ72" s="500"/>
      <c r="BA72" s="500"/>
      <c r="BB72" s="500"/>
      <c r="BC72" s="500"/>
      <c r="BD72" s="500"/>
      <c r="BE72" s="503"/>
      <c r="BF72" s="506"/>
      <c r="BG72" s="178"/>
      <c r="BH72" s="178"/>
      <c r="BI72" s="178"/>
      <c r="BJ72" s="178"/>
      <c r="BK72" s="178"/>
      <c r="BL72" s="178"/>
      <c r="BM72" s="178"/>
      <c r="BN72" s="178"/>
      <c r="BO72" s="178"/>
      <c r="BP72" s="178"/>
      <c r="BQ72" s="178"/>
      <c r="BR72" s="178"/>
      <c r="BS72" s="178"/>
      <c r="BT72" s="178"/>
      <c r="BU72" s="178"/>
      <c r="BV72" s="178"/>
      <c r="BW72" s="178"/>
      <c r="BX72" s="178"/>
      <c r="BY72" s="178"/>
      <c r="BZ72" s="178"/>
      <c r="CA72" s="178"/>
    </row>
    <row r="73" spans="1:79" x14ac:dyDescent="0.25">
      <c r="A73" s="375"/>
      <c r="B73" s="221"/>
      <c r="C73" s="433"/>
      <c r="D73" s="212" t="s">
        <v>27</v>
      </c>
      <c r="E73" s="385">
        <v>7.5</v>
      </c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0"/>
      <c r="T73" s="230"/>
      <c r="U73" s="230"/>
      <c r="V73" s="230"/>
      <c r="W73" s="385">
        <v>7.5</v>
      </c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2"/>
      <c r="AI73" s="233"/>
      <c r="AJ73" s="193"/>
      <c r="AK73" s="207"/>
      <c r="AL73" s="509"/>
      <c r="AM73" s="206">
        <f t="shared" si="100"/>
        <v>15</v>
      </c>
      <c r="AN73" s="208"/>
      <c r="AO73" s="208"/>
      <c r="AP73" s="208"/>
      <c r="AQ73" s="208"/>
      <c r="AR73" s="208"/>
      <c r="AS73" s="208"/>
      <c r="AT73" s="206">
        <f t="shared" ref="AT73" si="103">AM73*2</f>
        <v>30</v>
      </c>
      <c r="AU73" s="208">
        <f t="shared" ref="AU73" si="104">AM73*C71*2</f>
        <v>4666.6666666666661</v>
      </c>
      <c r="AV73" s="511"/>
      <c r="AW73" s="514"/>
      <c r="AX73" s="516"/>
      <c r="AY73" s="500"/>
      <c r="AZ73" s="500"/>
      <c r="BA73" s="500"/>
      <c r="BB73" s="500"/>
      <c r="BC73" s="500"/>
      <c r="BD73" s="500"/>
      <c r="BE73" s="503"/>
      <c r="BF73" s="506"/>
      <c r="BG73" s="178"/>
      <c r="BH73" s="178"/>
      <c r="BI73" s="178"/>
      <c r="BJ73" s="178"/>
      <c r="BK73" s="178"/>
      <c r="BL73" s="178"/>
      <c r="BM73" s="178"/>
      <c r="BN73" s="178"/>
      <c r="BO73" s="178"/>
      <c r="BP73" s="178"/>
      <c r="BQ73" s="178"/>
      <c r="BR73" s="178"/>
      <c r="BS73" s="178"/>
      <c r="BT73" s="178"/>
      <c r="BU73" s="178"/>
      <c r="BV73" s="178"/>
      <c r="BW73" s="178"/>
      <c r="BX73" s="178"/>
      <c r="BY73" s="178"/>
      <c r="BZ73" s="178"/>
      <c r="CA73" s="178"/>
    </row>
    <row r="74" spans="1:79" ht="15.75" thickBot="1" x14ac:dyDescent="0.3">
      <c r="A74" s="377"/>
      <c r="B74" s="221"/>
      <c r="C74" s="434"/>
      <c r="D74" s="182"/>
      <c r="E74" s="386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386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194" t="s">
        <v>28</v>
      </c>
      <c r="AK74" s="180">
        <f t="shared" ref="AK74" si="105">AK71+AK72</f>
        <v>18</v>
      </c>
      <c r="AL74" s="510"/>
      <c r="AM74" s="209"/>
      <c r="AN74" s="209"/>
      <c r="AO74" s="209"/>
      <c r="AP74" s="209"/>
      <c r="AQ74" s="180"/>
      <c r="AR74" s="209"/>
      <c r="AS74" s="209"/>
      <c r="AT74" s="209"/>
      <c r="AU74" s="209"/>
      <c r="AV74" s="512"/>
      <c r="AW74" s="515"/>
      <c r="AX74" s="517"/>
      <c r="AY74" s="501"/>
      <c r="AZ74" s="501"/>
      <c r="BA74" s="501"/>
      <c r="BB74" s="501"/>
      <c r="BC74" s="501"/>
      <c r="BD74" s="501"/>
      <c r="BE74" s="504"/>
      <c r="BF74" s="507"/>
      <c r="BG74" s="178"/>
      <c r="BH74" s="178"/>
      <c r="BI74" s="178"/>
      <c r="BJ74" s="178"/>
      <c r="BK74" s="178"/>
      <c r="BL74" s="178"/>
      <c r="BM74" s="178"/>
      <c r="BN74" s="178"/>
      <c r="BO74" s="178"/>
      <c r="BP74" s="178"/>
      <c r="BQ74" s="178"/>
      <c r="BR74" s="178"/>
      <c r="BS74" s="178"/>
      <c r="BT74" s="178"/>
      <c r="BU74" s="178"/>
      <c r="BV74" s="178"/>
      <c r="BW74" s="178"/>
      <c r="BX74" s="178"/>
      <c r="BY74" s="178"/>
      <c r="BZ74" s="178"/>
      <c r="CA74" s="178"/>
    </row>
    <row r="75" spans="1:79" ht="16.5" thickTop="1" thickBot="1" x14ac:dyDescent="0.3">
      <c r="A75" s="374" t="s">
        <v>33</v>
      </c>
      <c r="B75" s="276">
        <v>37200</v>
      </c>
      <c r="C75" s="432">
        <f t="shared" ref="C75" si="106">B75/225</f>
        <v>165.33333333333334</v>
      </c>
      <c r="D75" s="181" t="s">
        <v>25</v>
      </c>
      <c r="E75" s="383">
        <v>7.5</v>
      </c>
      <c r="F75" s="60">
        <v>7.5</v>
      </c>
      <c r="G75" s="60">
        <v>7.5</v>
      </c>
      <c r="H75" s="60">
        <v>7.5</v>
      </c>
      <c r="I75" s="60" t="s">
        <v>61</v>
      </c>
      <c r="J75" s="60">
        <v>7.5</v>
      </c>
      <c r="K75" s="60">
        <v>0</v>
      </c>
      <c r="L75" s="60">
        <v>7.5</v>
      </c>
      <c r="M75" s="60">
        <v>3.75</v>
      </c>
      <c r="N75" s="60">
        <v>6</v>
      </c>
      <c r="O75" s="60">
        <v>7.5</v>
      </c>
      <c r="P75" s="60" t="s">
        <v>61</v>
      </c>
      <c r="Q75" s="22">
        <v>3.75</v>
      </c>
      <c r="R75" s="60">
        <v>7.5</v>
      </c>
      <c r="S75" s="60">
        <v>0</v>
      </c>
      <c r="T75" s="60">
        <v>6</v>
      </c>
      <c r="U75" s="60">
        <v>7.5</v>
      </c>
      <c r="V75" s="60">
        <v>6.5</v>
      </c>
      <c r="W75" s="383" t="s">
        <v>61</v>
      </c>
      <c r="X75" s="60">
        <v>0</v>
      </c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179"/>
      <c r="AK75" s="179">
        <f t="shared" ref="AK75" si="107">COUNTIF(E75:AI75,"&gt;0")</f>
        <v>14</v>
      </c>
      <c r="AL75" s="508"/>
      <c r="AM75" s="205">
        <f t="shared" ref="AM75" si="108">SUM(E75:AI75)/7.5</f>
        <v>12.466666666666667</v>
      </c>
      <c r="AN75" s="205">
        <f t="shared" ref="AN75" si="109">COUNTIF(E75:AI75,"B")</f>
        <v>0</v>
      </c>
      <c r="AO75" s="205">
        <f t="shared" ref="AO75" si="110">COUNTIF(E75:AI75,"h")</f>
        <v>3</v>
      </c>
      <c r="AP75" s="205">
        <f t="shared" ref="AP75" si="111">COUNTIF(E75:AI75,"ik")</f>
        <v>0</v>
      </c>
      <c r="AQ75" s="205">
        <f t="shared" ref="AQ75" si="112">COUNTIF(E75:AI75,"İZ")</f>
        <v>0</v>
      </c>
      <c r="AR75" s="205">
        <f t="shared" ref="AR75" si="113">COUNTIF(E75:AI75,"R")</f>
        <v>0</v>
      </c>
      <c r="AS75" s="205">
        <f t="shared" ref="AS75" si="114">COUNTIF(E75:AI75,"0")</f>
        <v>3</v>
      </c>
      <c r="AT75" s="205">
        <f t="shared" ref="AT75" si="115">IF((AM75+AN75+AO75+AP75+AQ75)&gt;30,30,(AM75+AN75+AO75+AP75+AQ75))</f>
        <v>15.466666666666667</v>
      </c>
      <c r="AU75" s="205">
        <f t="shared" ref="AU75" si="116">(AT75)*C75*7.5</f>
        <v>19178.666666666668</v>
      </c>
      <c r="AV75" s="511">
        <f t="shared" ref="AV75" si="117">IF(B76="CEMRE",SUM(AU75:AU77),0)</f>
        <v>27238.666666666668</v>
      </c>
      <c r="AW75" s="513">
        <f t="shared" ref="AW75" si="118">IF(B76="SEFİNE",SUM(AU75:AU77),0)</f>
        <v>0</v>
      </c>
      <c r="AX75" s="516">
        <f t="shared" ref="AX75" si="119">IF(B76="TERSAN",SUM(AU75:AU77),0)</f>
        <v>0</v>
      </c>
      <c r="AY75" s="499"/>
      <c r="AZ75" s="499"/>
      <c r="BA75" s="499"/>
      <c r="BB75" s="499"/>
      <c r="BC75" s="499"/>
      <c r="BD75" s="499"/>
      <c r="BE75" s="502"/>
      <c r="BF75" s="505">
        <f t="shared" ref="BF75" si="120">(AV75+AW75+AX75)-(AY75+AZ75+BA75)-(BB75+BC75)+BE75-(BD75)</f>
        <v>27238.666666666668</v>
      </c>
      <c r="BG75" s="178"/>
      <c r="BH75" s="178"/>
      <c r="BI75" s="178"/>
      <c r="BJ75" s="178"/>
      <c r="BK75" s="178"/>
      <c r="BL75" s="178"/>
      <c r="BM75" s="178"/>
      <c r="BN75" s="178"/>
      <c r="BO75" s="178"/>
      <c r="BP75" s="178"/>
      <c r="BQ75" s="178"/>
      <c r="BR75" s="178"/>
      <c r="BS75" s="178"/>
      <c r="BT75" s="178"/>
      <c r="BU75" s="178"/>
      <c r="BV75" s="178"/>
      <c r="BW75" s="178"/>
      <c r="BX75" s="178"/>
      <c r="BY75" s="178"/>
      <c r="BZ75" s="178"/>
      <c r="CA75" s="178"/>
    </row>
    <row r="76" spans="1:79" ht="15.75" thickTop="1" x14ac:dyDescent="0.25">
      <c r="A76" s="375"/>
      <c r="B76" s="221" t="s">
        <v>133</v>
      </c>
      <c r="C76" s="433"/>
      <c r="D76" s="211" t="s">
        <v>26</v>
      </c>
      <c r="E76" s="387"/>
      <c r="F76" s="227"/>
      <c r="G76" s="227"/>
      <c r="H76" s="227"/>
      <c r="I76" s="227"/>
      <c r="J76" s="227">
        <v>2.5</v>
      </c>
      <c r="K76" s="227"/>
      <c r="L76" s="227">
        <v>2.5</v>
      </c>
      <c r="M76" s="227"/>
      <c r="N76" s="227">
        <v>2.5</v>
      </c>
      <c r="O76" s="227"/>
      <c r="P76" s="227">
        <v>7.5</v>
      </c>
      <c r="Q76" s="404">
        <v>2.5</v>
      </c>
      <c r="R76" s="227"/>
      <c r="S76" s="227"/>
      <c r="T76" s="227">
        <v>2.5</v>
      </c>
      <c r="U76" s="227">
        <v>2.5</v>
      </c>
      <c r="V76" s="227"/>
      <c r="W76" s="387"/>
      <c r="X76" s="227"/>
      <c r="Y76" s="227"/>
      <c r="Z76" s="227"/>
      <c r="AA76" s="227"/>
      <c r="AB76" s="227"/>
      <c r="AC76" s="227"/>
      <c r="AD76" s="227"/>
      <c r="AE76" s="227"/>
      <c r="AF76" s="227"/>
      <c r="AG76" s="227"/>
      <c r="AH76" s="228"/>
      <c r="AI76" s="229"/>
      <c r="AJ76" s="192"/>
      <c r="AK76" s="179">
        <f t="shared" ref="AK76" si="121">COUNTIF(E76:AI76,"&gt;7")</f>
        <v>1</v>
      </c>
      <c r="AL76" s="509"/>
      <c r="AM76" s="206">
        <f t="shared" ref="AM76:AM77" si="122">SUM(E76:AI76)</f>
        <v>22.5</v>
      </c>
      <c r="AN76" s="206"/>
      <c r="AO76" s="206"/>
      <c r="AP76" s="206"/>
      <c r="AQ76" s="206"/>
      <c r="AR76" s="206"/>
      <c r="AS76" s="206"/>
      <c r="AT76" s="206">
        <f t="shared" ref="AT76" si="123">AM76*1.5</f>
        <v>33.75</v>
      </c>
      <c r="AU76" s="206">
        <f t="shared" ref="AU76" si="124">AM76*C75*1.5</f>
        <v>5580</v>
      </c>
      <c r="AV76" s="511"/>
      <c r="AW76" s="514"/>
      <c r="AX76" s="516"/>
      <c r="AY76" s="500"/>
      <c r="AZ76" s="500"/>
      <c r="BA76" s="500"/>
      <c r="BB76" s="500"/>
      <c r="BC76" s="500"/>
      <c r="BD76" s="500"/>
      <c r="BE76" s="503"/>
      <c r="BF76" s="506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78"/>
      <c r="BU76" s="178"/>
      <c r="BV76" s="178"/>
      <c r="BW76" s="178"/>
      <c r="BX76" s="178"/>
      <c r="BY76" s="178"/>
      <c r="BZ76" s="178"/>
      <c r="CA76" s="178"/>
    </row>
    <row r="77" spans="1:79" x14ac:dyDescent="0.25">
      <c r="A77" s="375"/>
      <c r="B77" s="221"/>
      <c r="C77" s="433"/>
      <c r="D77" s="212" t="s">
        <v>27</v>
      </c>
      <c r="E77" s="385">
        <v>7.5</v>
      </c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0"/>
      <c r="T77" s="230"/>
      <c r="U77" s="230"/>
      <c r="V77" s="230"/>
      <c r="W77" s="385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2"/>
      <c r="AI77" s="233"/>
      <c r="AJ77" s="193"/>
      <c r="AK77" s="207"/>
      <c r="AL77" s="509"/>
      <c r="AM77" s="206">
        <f t="shared" si="122"/>
        <v>7.5</v>
      </c>
      <c r="AN77" s="208"/>
      <c r="AO77" s="208"/>
      <c r="AP77" s="208"/>
      <c r="AQ77" s="208"/>
      <c r="AR77" s="208"/>
      <c r="AS77" s="208"/>
      <c r="AT77" s="206">
        <f t="shared" ref="AT77" si="125">AM77*2</f>
        <v>15</v>
      </c>
      <c r="AU77" s="208">
        <f t="shared" ref="AU77" si="126">AM77*C75*2</f>
        <v>2480</v>
      </c>
      <c r="AV77" s="511"/>
      <c r="AW77" s="514"/>
      <c r="AX77" s="516"/>
      <c r="AY77" s="500"/>
      <c r="AZ77" s="500"/>
      <c r="BA77" s="500"/>
      <c r="BB77" s="500"/>
      <c r="BC77" s="500"/>
      <c r="BD77" s="500"/>
      <c r="BE77" s="503"/>
      <c r="BF77" s="506"/>
      <c r="BG77" s="178"/>
      <c r="BH77" s="178"/>
      <c r="BI77" s="178"/>
      <c r="BJ77" s="178"/>
      <c r="BK77" s="178"/>
      <c r="BL77" s="178"/>
      <c r="BM77" s="178"/>
      <c r="BN77" s="178"/>
      <c r="BO77" s="178"/>
      <c r="BP77" s="178"/>
      <c r="BQ77" s="178"/>
      <c r="BR77" s="178"/>
      <c r="BS77" s="178"/>
      <c r="BT77" s="178"/>
      <c r="BU77" s="178"/>
      <c r="BV77" s="178"/>
      <c r="BW77" s="178"/>
      <c r="BX77" s="178"/>
      <c r="BY77" s="178"/>
      <c r="BZ77" s="178"/>
      <c r="CA77" s="178"/>
    </row>
    <row r="78" spans="1:79" ht="15.75" thickBot="1" x14ac:dyDescent="0.3">
      <c r="A78" s="377"/>
      <c r="B78" s="221"/>
      <c r="C78" s="434"/>
      <c r="D78" s="182"/>
      <c r="E78" s="386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386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194" t="s">
        <v>28</v>
      </c>
      <c r="AK78" s="180">
        <f t="shared" ref="AK78" si="127">AK75+AK76</f>
        <v>15</v>
      </c>
      <c r="AL78" s="510"/>
      <c r="AM78" s="209"/>
      <c r="AN78" s="209"/>
      <c r="AO78" s="209"/>
      <c r="AP78" s="209"/>
      <c r="AQ78" s="180"/>
      <c r="AR78" s="209"/>
      <c r="AS78" s="209"/>
      <c r="AT78" s="209"/>
      <c r="AU78" s="209"/>
      <c r="AV78" s="512"/>
      <c r="AW78" s="515"/>
      <c r="AX78" s="517"/>
      <c r="AY78" s="501"/>
      <c r="AZ78" s="501"/>
      <c r="BA78" s="501"/>
      <c r="BB78" s="501"/>
      <c r="BC78" s="501"/>
      <c r="BD78" s="501"/>
      <c r="BE78" s="504"/>
      <c r="BF78" s="507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78"/>
      <c r="BU78" s="178"/>
      <c r="BV78" s="178"/>
      <c r="BW78" s="178"/>
      <c r="BX78" s="178"/>
      <c r="BY78" s="178"/>
      <c r="BZ78" s="178"/>
      <c r="CA78" s="178"/>
    </row>
    <row r="79" spans="1:79" ht="16.5" thickTop="1" thickBot="1" x14ac:dyDescent="0.3">
      <c r="A79" s="378" t="s">
        <v>122</v>
      </c>
      <c r="B79" s="279">
        <v>39000</v>
      </c>
      <c r="C79" s="432">
        <f t="shared" ref="C79" si="128">B79/225</f>
        <v>173.33333333333334</v>
      </c>
      <c r="D79" s="181" t="s">
        <v>25</v>
      </c>
      <c r="E79" s="383" t="s">
        <v>72</v>
      </c>
      <c r="F79" s="60">
        <v>7.5</v>
      </c>
      <c r="G79" s="60">
        <v>7.5</v>
      </c>
      <c r="H79" s="60">
        <v>7.5</v>
      </c>
      <c r="I79" s="60" t="s">
        <v>61</v>
      </c>
      <c r="J79" s="245">
        <v>7.5</v>
      </c>
      <c r="K79" s="245">
        <v>7.5</v>
      </c>
      <c r="L79" s="245">
        <v>7.5</v>
      </c>
      <c r="M79" s="245">
        <v>7.5</v>
      </c>
      <c r="N79" s="101">
        <v>7.5</v>
      </c>
      <c r="O79" s="101">
        <v>7.5</v>
      </c>
      <c r="P79" s="101" t="s">
        <v>61</v>
      </c>
      <c r="Q79" s="101">
        <v>7.5</v>
      </c>
      <c r="R79" s="101">
        <v>7.5</v>
      </c>
      <c r="S79" s="101">
        <v>7.5</v>
      </c>
      <c r="T79" s="101">
        <v>7.5</v>
      </c>
      <c r="U79" s="101">
        <v>7.5</v>
      </c>
      <c r="V79" s="101">
        <v>7.5</v>
      </c>
      <c r="W79" s="410" t="s">
        <v>61</v>
      </c>
      <c r="X79" s="60">
        <v>7.5</v>
      </c>
      <c r="Y79" s="60"/>
      <c r="Z79" s="60"/>
      <c r="AA79" s="60"/>
      <c r="AB79" s="60"/>
      <c r="AC79" s="245"/>
      <c r="AD79" s="101"/>
      <c r="AE79" s="60"/>
      <c r="AF79" s="101"/>
      <c r="AG79" s="245"/>
      <c r="AH79" s="245"/>
      <c r="AI79" s="60"/>
      <c r="AJ79" s="179"/>
      <c r="AK79" s="179">
        <f t="shared" ref="AK79" si="129">COUNTIF(E79:AI79,"&gt;0")</f>
        <v>16</v>
      </c>
      <c r="AL79" s="508"/>
      <c r="AM79" s="205">
        <f t="shared" ref="AM79" si="130">SUM(E79:AI79)/7.5</f>
        <v>16</v>
      </c>
      <c r="AN79" s="205">
        <f t="shared" ref="AN79" si="131">COUNTIF(E79:AI79,"B")</f>
        <v>1</v>
      </c>
      <c r="AO79" s="205">
        <f t="shared" ref="AO79" si="132">COUNTIF(E79:AI79,"h")</f>
        <v>3</v>
      </c>
      <c r="AP79" s="205">
        <f t="shared" ref="AP79" si="133">COUNTIF(E79:AI79,"ik")</f>
        <v>0</v>
      </c>
      <c r="AQ79" s="205">
        <f t="shared" ref="AQ79" si="134">COUNTIF(E79:AI79,"İZ")</f>
        <v>0</v>
      </c>
      <c r="AR79" s="205">
        <f t="shared" ref="AR79" si="135">COUNTIF(E79:AI79,"R")</f>
        <v>0</v>
      </c>
      <c r="AS79" s="205">
        <f t="shared" ref="AS79" si="136">COUNTIF(E79:AI79,"0")</f>
        <v>0</v>
      </c>
      <c r="AT79" s="205">
        <f t="shared" ref="AT79" si="137">IF((AM79+AN79+AO79+AP79+AQ79)&gt;30,30,(AM79+AN79+AO79+AP79+AQ79))</f>
        <v>20</v>
      </c>
      <c r="AU79" s="205">
        <f t="shared" ref="AU79" si="138">(AT79)*C79*7.5</f>
        <v>26000.000000000004</v>
      </c>
      <c r="AV79" s="511">
        <f t="shared" ref="AV79" si="139">IF(B80="CEMRE",SUM(AU79:AU81),0)</f>
        <v>26000.000000000004</v>
      </c>
      <c r="AW79" s="513">
        <f t="shared" ref="AW79" si="140">IF(B80="SEFİNE",SUM(AU79:AU81),0)</f>
        <v>0</v>
      </c>
      <c r="AX79" s="516">
        <f t="shared" ref="AX79" si="141">IF(B80="TERSAN",SUM(AU79:AU81),0)</f>
        <v>0</v>
      </c>
      <c r="AY79" s="499"/>
      <c r="AZ79" s="499"/>
      <c r="BA79" s="499"/>
      <c r="BB79" s="499"/>
      <c r="BC79" s="499"/>
      <c r="BD79" s="499"/>
      <c r="BE79" s="502"/>
      <c r="BF79" s="505">
        <f t="shared" ref="BF79" si="142">(AV79+AW79+AX79)-(AY79+AZ79+BA79)-(BB79+BC79)+BE79-(BD79)</f>
        <v>26000.000000000004</v>
      </c>
      <c r="BG79" s="178"/>
      <c r="BH79" s="178"/>
      <c r="BI79" s="178"/>
      <c r="BJ79" s="178"/>
      <c r="BK79" s="178"/>
      <c r="BL79" s="178"/>
      <c r="BM79" s="178"/>
      <c r="BN79" s="178"/>
      <c r="BO79" s="178"/>
      <c r="BP79" s="178"/>
      <c r="BQ79" s="178"/>
      <c r="BR79" s="178"/>
      <c r="BS79" s="178"/>
      <c r="BT79" s="178"/>
      <c r="BU79" s="178"/>
      <c r="BV79" s="178"/>
      <c r="BW79" s="178"/>
      <c r="BX79" s="178"/>
      <c r="BY79" s="178"/>
      <c r="BZ79" s="178"/>
      <c r="CA79" s="178"/>
    </row>
    <row r="80" spans="1:79" ht="15.75" thickTop="1" x14ac:dyDescent="0.25">
      <c r="A80" s="375"/>
      <c r="B80" s="221" t="s">
        <v>133</v>
      </c>
      <c r="C80" s="433"/>
      <c r="D80" s="211" t="s">
        <v>26</v>
      </c>
      <c r="E80" s="38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387"/>
      <c r="X80" s="227"/>
      <c r="Y80" s="227"/>
      <c r="Z80" s="227"/>
      <c r="AA80" s="227"/>
      <c r="AB80" s="227"/>
      <c r="AC80" s="227"/>
      <c r="AD80" s="227"/>
      <c r="AE80" s="227"/>
      <c r="AF80" s="227"/>
      <c r="AG80" s="227"/>
      <c r="AH80" s="228"/>
      <c r="AI80" s="229"/>
      <c r="AJ80" s="192"/>
      <c r="AK80" s="179">
        <f t="shared" ref="AK80" si="143">COUNTIF(E80:AI80,"&gt;7")</f>
        <v>0</v>
      </c>
      <c r="AL80" s="509"/>
      <c r="AM80" s="206">
        <f t="shared" ref="AM80:AM81" si="144">SUM(E80:AI80)</f>
        <v>0</v>
      </c>
      <c r="AN80" s="206"/>
      <c r="AO80" s="206"/>
      <c r="AP80" s="206"/>
      <c r="AQ80" s="206"/>
      <c r="AR80" s="206"/>
      <c r="AS80" s="206"/>
      <c r="AT80" s="206">
        <f t="shared" ref="AT80" si="145">AM80*1.5</f>
        <v>0</v>
      </c>
      <c r="AU80" s="206">
        <f t="shared" ref="AU80" si="146">AM80*C79*1.5</f>
        <v>0</v>
      </c>
      <c r="AV80" s="511"/>
      <c r="AW80" s="514"/>
      <c r="AX80" s="516"/>
      <c r="AY80" s="500"/>
      <c r="AZ80" s="500"/>
      <c r="BA80" s="500"/>
      <c r="BB80" s="500"/>
      <c r="BC80" s="500"/>
      <c r="BD80" s="500"/>
      <c r="BE80" s="503"/>
      <c r="BF80" s="506"/>
      <c r="BG80" s="178"/>
      <c r="BH80" s="178"/>
      <c r="BI80" s="178"/>
      <c r="BJ80" s="178"/>
      <c r="BK80" s="178"/>
      <c r="BL80" s="178"/>
      <c r="BM80" s="178"/>
      <c r="BN80" s="178"/>
      <c r="BO80" s="178"/>
      <c r="BP80" s="178"/>
      <c r="BQ80" s="178"/>
      <c r="BR80" s="178"/>
      <c r="BS80" s="178"/>
      <c r="BT80" s="178"/>
      <c r="BU80" s="178"/>
      <c r="BV80" s="178"/>
      <c r="BW80" s="178"/>
      <c r="BX80" s="178"/>
      <c r="BY80" s="178"/>
      <c r="BZ80" s="178"/>
      <c r="CA80" s="178"/>
    </row>
    <row r="81" spans="1:79" x14ac:dyDescent="0.25">
      <c r="A81" s="375"/>
      <c r="B81" s="221"/>
      <c r="C81" s="433"/>
      <c r="D81" s="212" t="s">
        <v>27</v>
      </c>
      <c r="E81" s="385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30"/>
      <c r="S81" s="230"/>
      <c r="T81" s="230"/>
      <c r="U81" s="230"/>
      <c r="V81" s="230"/>
      <c r="W81" s="385"/>
      <c r="X81" s="230"/>
      <c r="Y81" s="230"/>
      <c r="Z81" s="230"/>
      <c r="AA81" s="230"/>
      <c r="AB81" s="230"/>
      <c r="AC81" s="230"/>
      <c r="AD81" s="230"/>
      <c r="AE81" s="230"/>
      <c r="AF81" s="230"/>
      <c r="AG81" s="230"/>
      <c r="AH81" s="232"/>
      <c r="AI81" s="233"/>
      <c r="AJ81" s="193"/>
      <c r="AK81" s="207"/>
      <c r="AL81" s="509"/>
      <c r="AM81" s="206">
        <f t="shared" si="144"/>
        <v>0</v>
      </c>
      <c r="AN81" s="208"/>
      <c r="AO81" s="208"/>
      <c r="AP81" s="208"/>
      <c r="AQ81" s="208"/>
      <c r="AR81" s="208"/>
      <c r="AS81" s="208"/>
      <c r="AT81" s="206">
        <f t="shared" ref="AT81" si="147">AM81*2</f>
        <v>0</v>
      </c>
      <c r="AU81" s="208">
        <f t="shared" ref="AU81" si="148">AM81*C79*2</f>
        <v>0</v>
      </c>
      <c r="AV81" s="511"/>
      <c r="AW81" s="514"/>
      <c r="AX81" s="516"/>
      <c r="AY81" s="500"/>
      <c r="AZ81" s="500"/>
      <c r="BA81" s="500"/>
      <c r="BB81" s="500"/>
      <c r="BC81" s="500"/>
      <c r="BD81" s="500"/>
      <c r="BE81" s="503"/>
      <c r="BF81" s="506"/>
      <c r="BG81" s="178"/>
      <c r="BH81" s="178"/>
      <c r="BI81" s="178"/>
      <c r="BJ81" s="178"/>
      <c r="BK81" s="178"/>
      <c r="BL81" s="178"/>
      <c r="BM81" s="178"/>
      <c r="BN81" s="178"/>
      <c r="BO81" s="178"/>
      <c r="BP81" s="178"/>
      <c r="BQ81" s="178"/>
      <c r="BR81" s="178"/>
      <c r="BS81" s="178"/>
      <c r="BT81" s="178"/>
      <c r="BU81" s="178"/>
      <c r="BV81" s="178"/>
      <c r="BW81" s="178"/>
      <c r="BX81" s="178"/>
      <c r="BY81" s="178"/>
      <c r="BZ81" s="178"/>
      <c r="CA81" s="178"/>
    </row>
    <row r="82" spans="1:79" ht="15.75" thickBot="1" x14ac:dyDescent="0.3">
      <c r="A82" s="377"/>
      <c r="B82" s="277"/>
      <c r="C82" s="434"/>
      <c r="D82" s="182"/>
      <c r="E82" s="386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386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194" t="s">
        <v>28</v>
      </c>
      <c r="AK82" s="180">
        <f t="shared" ref="AK82" si="149">AK79+AK80</f>
        <v>16</v>
      </c>
      <c r="AL82" s="510"/>
      <c r="AM82" s="209"/>
      <c r="AN82" s="209"/>
      <c r="AO82" s="209"/>
      <c r="AP82" s="209"/>
      <c r="AQ82" s="180"/>
      <c r="AR82" s="209"/>
      <c r="AS82" s="209"/>
      <c r="AT82" s="209"/>
      <c r="AU82" s="209"/>
      <c r="AV82" s="512"/>
      <c r="AW82" s="515"/>
      <c r="AX82" s="517"/>
      <c r="AY82" s="501"/>
      <c r="AZ82" s="501"/>
      <c r="BA82" s="501"/>
      <c r="BB82" s="501"/>
      <c r="BC82" s="501"/>
      <c r="BD82" s="501"/>
      <c r="BE82" s="504"/>
      <c r="BF82" s="507"/>
      <c r="BG82" s="178"/>
      <c r="BH82" s="178"/>
      <c r="BI82" s="178"/>
      <c r="BJ82" s="178"/>
      <c r="BK82" s="178"/>
      <c r="BL82" s="178"/>
      <c r="BM82" s="178"/>
      <c r="BN82" s="178"/>
      <c r="BO82" s="178"/>
      <c r="BP82" s="178"/>
      <c r="BQ82" s="178"/>
      <c r="BR82" s="178"/>
      <c r="BS82" s="178"/>
      <c r="BT82" s="178"/>
      <c r="BU82" s="178"/>
      <c r="BV82" s="178"/>
      <c r="BW82" s="178"/>
      <c r="BX82" s="178"/>
      <c r="BY82" s="178"/>
      <c r="BZ82" s="178"/>
      <c r="CA82" s="178"/>
    </row>
    <row r="83" spans="1:79" ht="16.5" thickTop="1" thickBot="1" x14ac:dyDescent="0.3">
      <c r="A83" s="374" t="s">
        <v>30</v>
      </c>
      <c r="B83" s="221">
        <v>60000</v>
      </c>
      <c r="C83" s="432">
        <f t="shared" ref="C83" si="150">B83/225</f>
        <v>266.66666666666669</v>
      </c>
      <c r="D83" s="181" t="s">
        <v>25</v>
      </c>
      <c r="E83" s="383">
        <v>7.5</v>
      </c>
      <c r="F83" s="60">
        <v>7.5</v>
      </c>
      <c r="G83" s="60">
        <v>7.5</v>
      </c>
      <c r="H83" s="60">
        <v>7.5</v>
      </c>
      <c r="I83" s="60" t="s">
        <v>61</v>
      </c>
      <c r="J83" s="60">
        <v>7.5</v>
      </c>
      <c r="K83" s="60">
        <v>7.5</v>
      </c>
      <c r="L83" s="60">
        <v>7.5</v>
      </c>
      <c r="M83" s="60">
        <v>7.5</v>
      </c>
      <c r="N83" s="60">
        <v>7.5</v>
      </c>
      <c r="O83" s="60">
        <v>7.5</v>
      </c>
      <c r="P83" s="60" t="s">
        <v>61</v>
      </c>
      <c r="Q83" s="60">
        <v>7.5</v>
      </c>
      <c r="R83" s="60">
        <v>7.5</v>
      </c>
      <c r="S83" s="60"/>
      <c r="T83" s="60"/>
      <c r="U83" s="60"/>
      <c r="V83" s="60"/>
      <c r="W83" s="383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179"/>
      <c r="AK83" s="179">
        <f>COUNTIF(E83:AI83,"&gt;0")</f>
        <v>12</v>
      </c>
      <c r="AL83" s="508"/>
      <c r="AM83" s="205">
        <f>SUM(E83:AI83)/7.5</f>
        <v>12</v>
      </c>
      <c r="AN83" s="205">
        <f>COUNTIF(E83:AI83,"B")</f>
        <v>0</v>
      </c>
      <c r="AO83" s="205">
        <f>COUNTIF(E83:AI83,"h")</f>
        <v>2</v>
      </c>
      <c r="AP83" s="205">
        <f>COUNTIF(E83:AI83,"ik")</f>
        <v>0</v>
      </c>
      <c r="AQ83" s="205">
        <f>COUNTIF(E83:AI83,"İZ")</f>
        <v>0</v>
      </c>
      <c r="AR83" s="205">
        <f>COUNTIF(E83:AI83,"R")</f>
        <v>0</v>
      </c>
      <c r="AS83" s="205">
        <f>COUNTIF(E83:AI83,"0")</f>
        <v>0</v>
      </c>
      <c r="AT83" s="205">
        <f>IF((AM83+AN83+AO83+AP83+AQ83)&gt;30,30,(AM83+AN83+AO83+AP83+AQ83))</f>
        <v>14</v>
      </c>
      <c r="AU83" s="205">
        <f>(AT83)*C83*7.5</f>
        <v>28000</v>
      </c>
      <c r="AV83" s="511">
        <f t="shared" ref="AV83" si="151">IF(B84="CEMRE",SUM(AU83:AU85),0)</f>
        <v>0</v>
      </c>
      <c r="AW83" s="513">
        <f t="shared" ref="AW83" si="152">IF(B84="SEFİNE",SUM(AU83:AU85),0)</f>
        <v>32000</v>
      </c>
      <c r="AX83" s="516">
        <f t="shared" ref="AX83" si="153">IF(B84="TERSAN",SUM(AU83:AU85),0)</f>
        <v>0</v>
      </c>
      <c r="AY83" s="499"/>
      <c r="AZ83" s="499"/>
      <c r="BA83" s="499"/>
      <c r="BB83" s="499"/>
      <c r="BC83" s="499"/>
      <c r="BD83" s="499"/>
      <c r="BE83" s="502"/>
      <c r="BF83" s="505">
        <f t="shared" ref="BF83" si="154">(AV83+AW83+AX83)-(AY83+AZ83+BA83)-(BB83+BC83)+BE83-(BD83)</f>
        <v>32000</v>
      </c>
      <c r="BG83" s="178"/>
      <c r="BH83" s="178"/>
      <c r="BI83" s="178"/>
      <c r="BJ83" s="178"/>
      <c r="BK83" s="178"/>
      <c r="BL83" s="178"/>
      <c r="BM83" s="178"/>
      <c r="BN83" s="178"/>
      <c r="BO83" s="178"/>
      <c r="BP83" s="178"/>
      <c r="BQ83" s="178"/>
      <c r="BR83" s="178"/>
      <c r="BS83" s="178"/>
      <c r="BT83" s="178"/>
      <c r="BU83" s="178"/>
      <c r="BV83" s="178"/>
      <c r="BW83" s="178"/>
      <c r="BX83" s="178"/>
      <c r="BY83" s="178"/>
      <c r="BZ83" s="178"/>
      <c r="CA83" s="178"/>
    </row>
    <row r="84" spans="1:79" ht="15.75" thickTop="1" x14ac:dyDescent="0.25">
      <c r="A84" s="375"/>
      <c r="B84" s="221" t="s">
        <v>134</v>
      </c>
      <c r="C84" s="433"/>
      <c r="D84" s="211" t="s">
        <v>26</v>
      </c>
      <c r="E84" s="38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387"/>
      <c r="X84" s="227"/>
      <c r="Y84" s="227"/>
      <c r="Z84" s="227"/>
      <c r="AA84" s="227"/>
      <c r="AB84" s="227"/>
      <c r="AC84" s="227"/>
      <c r="AD84" s="227"/>
      <c r="AE84" s="227"/>
      <c r="AF84" s="227"/>
      <c r="AG84" s="227"/>
      <c r="AH84" s="228"/>
      <c r="AI84" s="229"/>
      <c r="AJ84" s="192"/>
      <c r="AK84" s="179">
        <f>COUNTIF(E84:AI84,"&gt;7")</f>
        <v>0</v>
      </c>
      <c r="AL84" s="509"/>
      <c r="AM84" s="206">
        <f>SUM(E84:AI84)</f>
        <v>0</v>
      </c>
      <c r="AN84" s="206"/>
      <c r="AO84" s="206"/>
      <c r="AP84" s="206"/>
      <c r="AQ84" s="206"/>
      <c r="AR84" s="206"/>
      <c r="AS84" s="206"/>
      <c r="AT84" s="206">
        <f>AM84*1.5</f>
        <v>0</v>
      </c>
      <c r="AU84" s="206">
        <f>AM84*C83*1.5</f>
        <v>0</v>
      </c>
      <c r="AV84" s="511"/>
      <c r="AW84" s="514"/>
      <c r="AX84" s="516"/>
      <c r="AY84" s="500"/>
      <c r="AZ84" s="500"/>
      <c r="BA84" s="500"/>
      <c r="BB84" s="500"/>
      <c r="BC84" s="500"/>
      <c r="BD84" s="500"/>
      <c r="BE84" s="503"/>
      <c r="BF84" s="506"/>
      <c r="BG84" s="178"/>
      <c r="BH84" s="178"/>
      <c r="BI84" s="178"/>
      <c r="BJ84" s="178"/>
      <c r="BK84" s="178"/>
      <c r="BL84" s="178"/>
      <c r="BM84" s="178"/>
      <c r="BN84" s="178"/>
      <c r="BO84" s="178"/>
      <c r="BP84" s="178"/>
      <c r="BQ84" s="178"/>
      <c r="BR84" s="178"/>
      <c r="BS84" s="178"/>
      <c r="BT84" s="178"/>
      <c r="BU84" s="178"/>
      <c r="BV84" s="178"/>
      <c r="BW84" s="178"/>
      <c r="BX84" s="178"/>
      <c r="BY84" s="178"/>
      <c r="BZ84" s="178"/>
      <c r="CA84" s="178"/>
    </row>
    <row r="85" spans="1:79" x14ac:dyDescent="0.25">
      <c r="A85" s="375"/>
      <c r="B85" s="221"/>
      <c r="C85" s="433"/>
      <c r="D85" s="212" t="s">
        <v>27</v>
      </c>
      <c r="E85" s="385">
        <v>7.5</v>
      </c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385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2"/>
      <c r="AI85" s="233"/>
      <c r="AJ85" s="193"/>
      <c r="AK85" s="207"/>
      <c r="AL85" s="509"/>
      <c r="AM85" s="206">
        <f>SUM(E85:AI85)</f>
        <v>7.5</v>
      </c>
      <c r="AN85" s="208"/>
      <c r="AO85" s="208"/>
      <c r="AP85" s="208"/>
      <c r="AQ85" s="208"/>
      <c r="AR85" s="208"/>
      <c r="AS85" s="208"/>
      <c r="AT85" s="206">
        <f>AM85*2</f>
        <v>15</v>
      </c>
      <c r="AU85" s="208">
        <f>AM85*C83*2</f>
        <v>4000.0000000000005</v>
      </c>
      <c r="AV85" s="511"/>
      <c r="AW85" s="514"/>
      <c r="AX85" s="516"/>
      <c r="AY85" s="500"/>
      <c r="AZ85" s="500"/>
      <c r="BA85" s="500"/>
      <c r="BB85" s="500"/>
      <c r="BC85" s="500"/>
      <c r="BD85" s="500"/>
      <c r="BE85" s="503"/>
      <c r="BF85" s="506"/>
      <c r="BG85" s="178"/>
      <c r="BH85" s="178"/>
      <c r="BI85" s="178"/>
      <c r="BJ85" s="178"/>
      <c r="BK85" s="178"/>
      <c r="BL85" s="178"/>
      <c r="BM85" s="178"/>
      <c r="BN85" s="178"/>
      <c r="BO85" s="178"/>
      <c r="BP85" s="178"/>
      <c r="BQ85" s="178"/>
      <c r="BR85" s="178"/>
      <c r="BS85" s="178"/>
      <c r="BT85" s="178"/>
      <c r="BU85" s="178"/>
      <c r="BV85" s="178"/>
      <c r="BW85" s="178"/>
      <c r="BX85" s="178"/>
      <c r="BY85" s="178"/>
      <c r="BZ85" s="178"/>
      <c r="CA85" s="178"/>
    </row>
    <row r="86" spans="1:79" ht="15.75" thickBot="1" x14ac:dyDescent="0.3">
      <c r="A86" s="377"/>
      <c r="B86" s="221"/>
      <c r="C86" s="434"/>
      <c r="D86" s="182"/>
      <c r="E86" s="386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386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194" t="s">
        <v>28</v>
      </c>
      <c r="AK86" s="180">
        <f>AK83+AK84</f>
        <v>12</v>
      </c>
      <c r="AL86" s="510"/>
      <c r="AM86" s="209"/>
      <c r="AN86" s="209"/>
      <c r="AO86" s="209"/>
      <c r="AP86" s="209"/>
      <c r="AQ86" s="180"/>
      <c r="AR86" s="209"/>
      <c r="AS86" s="209"/>
      <c r="AT86" s="209"/>
      <c r="AU86" s="209"/>
      <c r="AV86" s="512"/>
      <c r="AW86" s="515"/>
      <c r="AX86" s="517"/>
      <c r="AY86" s="501"/>
      <c r="AZ86" s="501"/>
      <c r="BA86" s="501"/>
      <c r="BB86" s="501"/>
      <c r="BC86" s="501"/>
      <c r="BD86" s="501"/>
      <c r="BE86" s="504"/>
      <c r="BF86" s="507"/>
      <c r="BG86" s="178"/>
      <c r="BH86" s="178"/>
      <c r="BI86" s="178"/>
      <c r="BJ86" s="178"/>
      <c r="BK86" s="178"/>
      <c r="BL86" s="178"/>
      <c r="BM86" s="178"/>
      <c r="BN86" s="178"/>
      <c r="BO86" s="178"/>
      <c r="BP86" s="178"/>
      <c r="BQ86" s="178"/>
      <c r="BR86" s="178"/>
      <c r="BS86" s="178"/>
      <c r="BT86" s="178"/>
      <c r="BU86" s="178"/>
      <c r="BV86" s="178"/>
      <c r="BW86" s="178"/>
      <c r="BX86" s="178"/>
      <c r="BY86" s="178"/>
      <c r="BZ86" s="178"/>
      <c r="CA86" s="178"/>
    </row>
    <row r="87" spans="1:79" ht="15.75" thickTop="1" x14ac:dyDescent="0.25">
      <c r="A87" s="379" t="s">
        <v>125</v>
      </c>
      <c r="B87" s="276">
        <v>45000</v>
      </c>
      <c r="C87" s="432">
        <f t="shared" ref="C87" si="155">B87/225</f>
        <v>200</v>
      </c>
      <c r="D87" s="181" t="s">
        <v>25</v>
      </c>
      <c r="E87" s="393" t="s">
        <v>72</v>
      </c>
      <c r="F87" s="67">
        <v>7.5</v>
      </c>
      <c r="G87" s="67">
        <v>7.5</v>
      </c>
      <c r="H87" s="67">
        <v>7.5</v>
      </c>
      <c r="I87" s="67" t="s">
        <v>61</v>
      </c>
      <c r="J87" s="67">
        <v>7.5</v>
      </c>
      <c r="K87" s="67">
        <v>7.5</v>
      </c>
      <c r="L87" s="67">
        <v>7.5</v>
      </c>
      <c r="M87" s="67">
        <v>7.5</v>
      </c>
      <c r="N87" s="67">
        <v>7.5</v>
      </c>
      <c r="O87" s="67">
        <v>7.5</v>
      </c>
      <c r="P87" s="67" t="s">
        <v>61</v>
      </c>
      <c r="Q87" s="285">
        <v>0</v>
      </c>
      <c r="R87" s="285">
        <v>0</v>
      </c>
      <c r="S87" s="67"/>
      <c r="T87" s="67"/>
      <c r="U87" s="67"/>
      <c r="V87" s="67"/>
      <c r="W87" s="406"/>
      <c r="X87" s="67"/>
      <c r="Y87" s="67"/>
      <c r="Z87" s="67"/>
      <c r="AA87" s="67"/>
      <c r="AB87" s="67"/>
      <c r="AC87" s="67"/>
      <c r="AD87" s="67"/>
      <c r="AE87" s="67"/>
      <c r="AF87" s="67"/>
      <c r="AG87" s="67"/>
      <c r="AH87" s="67"/>
      <c r="AI87" s="67"/>
      <c r="AJ87" s="183"/>
      <c r="AK87" s="190"/>
      <c r="AL87" s="331"/>
      <c r="AM87" s="205">
        <f>SUM(E87:AI87)/7.5</f>
        <v>9</v>
      </c>
      <c r="AN87" s="205">
        <f>COUNTIF(E87:AI87,"B")</f>
        <v>1</v>
      </c>
      <c r="AO87" s="205">
        <f>COUNTIF(E87:AI87,"h")</f>
        <v>2</v>
      </c>
      <c r="AP87" s="205">
        <f>COUNTIF(E87:AI87,"ik")</f>
        <v>0</v>
      </c>
      <c r="AQ87" s="205">
        <f>COUNTIF(E87:AI87,"İZ")</f>
        <v>0</v>
      </c>
      <c r="AR87" s="205">
        <f>COUNTIF(E87:AI87,"R")</f>
        <v>0</v>
      </c>
      <c r="AS87" s="205">
        <f>COUNTIF(E87:AI87,"0")</f>
        <v>2</v>
      </c>
      <c r="AT87" s="205">
        <f>IF((AM87+AN87+AO87+AP87+AQ87)&gt;30,30,(AM87+AN87+AO87+AP87+AQ87))</f>
        <v>12</v>
      </c>
      <c r="AU87" s="205">
        <f>(AT87)*C87*7.5</f>
        <v>18000</v>
      </c>
      <c r="AV87" s="511">
        <f t="shared" ref="AV87" si="156">IF(B88="CEMRE",SUM(AU87:AU89),0)</f>
        <v>0</v>
      </c>
      <c r="AW87" s="513">
        <f t="shared" ref="AW87" si="157">IF(B88="SEFİNE",SUM(AU87:AU89),0)</f>
        <v>18000</v>
      </c>
      <c r="AX87" s="516">
        <f t="shared" ref="AX87" si="158">IF(B88="TERSAN",SUM(AU87:AU89),0)</f>
        <v>0</v>
      </c>
      <c r="AY87" s="499"/>
      <c r="AZ87" s="499"/>
      <c r="BA87" s="499"/>
      <c r="BB87" s="499"/>
      <c r="BC87" s="499"/>
      <c r="BD87" s="499"/>
      <c r="BE87" s="502"/>
      <c r="BF87" s="505">
        <f t="shared" ref="BF87" si="159">(AV87+AW87+AX87)-(AY87+AZ87+BA87)-(BB87+BC87)+BE87-(BD87)</f>
        <v>18000</v>
      </c>
      <c r="BG87" s="178"/>
      <c r="BH87" s="178"/>
      <c r="BI87" s="178"/>
      <c r="BJ87" s="178"/>
      <c r="BK87" s="178"/>
      <c r="BL87" s="178"/>
      <c r="BM87" s="178"/>
      <c r="BN87" s="178"/>
      <c r="BO87" s="178"/>
      <c r="BP87" s="178"/>
      <c r="BQ87" s="178"/>
      <c r="BR87" s="178"/>
      <c r="BS87" s="178"/>
      <c r="BT87" s="178"/>
      <c r="BU87" s="178"/>
      <c r="BV87" s="178"/>
      <c r="BW87" s="178"/>
      <c r="BX87" s="178"/>
      <c r="BY87" s="178"/>
      <c r="BZ87" s="178"/>
      <c r="CA87" s="178"/>
    </row>
    <row r="88" spans="1:79" x14ac:dyDescent="0.25">
      <c r="A88" s="380"/>
      <c r="B88" s="221" t="s">
        <v>134</v>
      </c>
      <c r="C88" s="433"/>
      <c r="D88" s="211" t="s">
        <v>26</v>
      </c>
      <c r="E88" s="387"/>
      <c r="F88" s="227"/>
      <c r="G88" s="227"/>
      <c r="H88" s="227"/>
      <c r="I88" s="227"/>
      <c r="J88" s="227"/>
      <c r="K88" s="227"/>
      <c r="L88" s="227"/>
      <c r="M88" s="227"/>
      <c r="N88" s="227"/>
      <c r="O88" s="227"/>
      <c r="P88" s="227"/>
      <c r="Q88" s="227"/>
      <c r="R88" s="227"/>
      <c r="S88" s="227"/>
      <c r="T88" s="227"/>
      <c r="U88" s="227"/>
      <c r="V88" s="227"/>
      <c r="W88" s="387"/>
      <c r="X88" s="227"/>
      <c r="Y88" s="227"/>
      <c r="Z88" s="227"/>
      <c r="AA88" s="227"/>
      <c r="AB88" s="227"/>
      <c r="AC88" s="227"/>
      <c r="AD88" s="227"/>
      <c r="AE88" s="227"/>
      <c r="AF88" s="227"/>
      <c r="AG88" s="227"/>
      <c r="AH88" s="227"/>
      <c r="AI88" s="227"/>
      <c r="AJ88" s="192"/>
      <c r="AK88" s="210">
        <f>COUNTIF(E88:AI88,"&gt;7")</f>
        <v>0</v>
      </c>
      <c r="AL88" s="331"/>
      <c r="AM88" s="206">
        <f>SUM(E88:AI88)</f>
        <v>0</v>
      </c>
      <c r="AN88" s="206"/>
      <c r="AO88" s="206"/>
      <c r="AP88" s="206"/>
      <c r="AQ88" s="206"/>
      <c r="AR88" s="206"/>
      <c r="AS88" s="206"/>
      <c r="AT88" s="206">
        <f>AM88*1.5</f>
        <v>0</v>
      </c>
      <c r="AU88" s="206">
        <f>AM88*C87*1.5</f>
        <v>0</v>
      </c>
      <c r="AV88" s="511"/>
      <c r="AW88" s="514"/>
      <c r="AX88" s="516"/>
      <c r="AY88" s="500"/>
      <c r="AZ88" s="500"/>
      <c r="BA88" s="500"/>
      <c r="BB88" s="500"/>
      <c r="BC88" s="500"/>
      <c r="BD88" s="500"/>
      <c r="BE88" s="503"/>
      <c r="BF88" s="506"/>
      <c r="BG88" s="178"/>
      <c r="BH88" s="178"/>
      <c r="BI88" s="178"/>
      <c r="BJ88" s="178"/>
      <c r="BK88" s="178"/>
      <c r="BL88" s="178"/>
      <c r="BM88" s="178"/>
      <c r="BN88" s="178"/>
      <c r="BO88" s="178"/>
      <c r="BP88" s="178"/>
      <c r="BQ88" s="178"/>
      <c r="BR88" s="178"/>
      <c r="BS88" s="178"/>
      <c r="BT88" s="178"/>
      <c r="BU88" s="178"/>
      <c r="BV88" s="178"/>
      <c r="BW88" s="178"/>
      <c r="BX88" s="178"/>
      <c r="BY88" s="178"/>
      <c r="BZ88" s="178"/>
      <c r="CA88" s="178"/>
    </row>
    <row r="89" spans="1:79" x14ac:dyDescent="0.25">
      <c r="A89" s="380"/>
      <c r="B89" s="221"/>
      <c r="C89" s="433"/>
      <c r="D89" s="212" t="s">
        <v>27</v>
      </c>
      <c r="E89" s="385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30"/>
      <c r="S89" s="230"/>
      <c r="T89" s="230"/>
      <c r="U89" s="230"/>
      <c r="V89" s="230"/>
      <c r="W89" s="385"/>
      <c r="X89" s="230"/>
      <c r="Y89" s="230"/>
      <c r="Z89" s="230"/>
      <c r="AA89" s="230"/>
      <c r="AB89" s="230"/>
      <c r="AC89" s="230"/>
      <c r="AD89" s="230"/>
      <c r="AE89" s="230"/>
      <c r="AF89" s="230"/>
      <c r="AG89" s="230"/>
      <c r="AH89" s="230"/>
      <c r="AI89" s="230"/>
      <c r="AJ89" s="193"/>
      <c r="AK89" s="207"/>
      <c r="AL89" s="331"/>
      <c r="AM89" s="206">
        <f>SUM(E89:AI89)</f>
        <v>0</v>
      </c>
      <c r="AN89" s="208"/>
      <c r="AO89" s="208"/>
      <c r="AP89" s="208"/>
      <c r="AQ89" s="208"/>
      <c r="AR89" s="208"/>
      <c r="AS89" s="208"/>
      <c r="AT89" s="206">
        <f>AM89*2</f>
        <v>0</v>
      </c>
      <c r="AU89" s="208">
        <f>AM89*C87*2</f>
        <v>0</v>
      </c>
      <c r="AV89" s="511"/>
      <c r="AW89" s="514"/>
      <c r="AX89" s="516"/>
      <c r="AY89" s="500"/>
      <c r="AZ89" s="500"/>
      <c r="BA89" s="500"/>
      <c r="BB89" s="500"/>
      <c r="BC89" s="500"/>
      <c r="BD89" s="500"/>
      <c r="BE89" s="503"/>
      <c r="BF89" s="506"/>
      <c r="BG89" s="178"/>
      <c r="BH89" s="178"/>
      <c r="BI89" s="178"/>
      <c r="BJ89" s="178"/>
      <c r="BK89" s="178"/>
      <c r="BL89" s="178"/>
      <c r="BM89" s="178"/>
      <c r="BN89" s="178"/>
      <c r="BO89" s="178"/>
      <c r="BP89" s="178"/>
      <c r="BQ89" s="178"/>
      <c r="BR89" s="178"/>
      <c r="BS89" s="178"/>
      <c r="BT89" s="178"/>
      <c r="BU89" s="178"/>
      <c r="BV89" s="178"/>
      <c r="BW89" s="178"/>
      <c r="BX89" s="178"/>
      <c r="BY89" s="178"/>
      <c r="BZ89" s="178"/>
      <c r="CA89" s="178"/>
    </row>
    <row r="90" spans="1:79" ht="15.75" thickBot="1" x14ac:dyDescent="0.3">
      <c r="A90" s="381"/>
      <c r="B90" s="277"/>
      <c r="C90" s="434"/>
      <c r="D90" s="182"/>
      <c r="E90" s="386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386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194" t="s">
        <v>28</v>
      </c>
      <c r="AK90" s="180">
        <f>AK87+AK88</f>
        <v>0</v>
      </c>
      <c r="AL90" s="218"/>
      <c r="AM90" s="209"/>
      <c r="AN90" s="209"/>
      <c r="AO90" s="209"/>
      <c r="AP90" s="209"/>
      <c r="AQ90" s="180"/>
      <c r="AR90" s="209"/>
      <c r="AS90" s="209"/>
      <c r="AT90" s="209"/>
      <c r="AU90" s="209"/>
      <c r="AV90" s="512"/>
      <c r="AW90" s="515"/>
      <c r="AX90" s="517"/>
      <c r="AY90" s="501"/>
      <c r="AZ90" s="501"/>
      <c r="BA90" s="501"/>
      <c r="BB90" s="501"/>
      <c r="BC90" s="501"/>
      <c r="BD90" s="501"/>
      <c r="BE90" s="504"/>
      <c r="BF90" s="507"/>
      <c r="BG90" s="178"/>
      <c r="BH90" s="178"/>
      <c r="BI90" s="178"/>
      <c r="BJ90" s="178"/>
      <c r="BK90" s="178"/>
      <c r="BL90" s="178"/>
      <c r="BM90" s="178"/>
      <c r="BN90" s="178"/>
      <c r="BO90" s="178"/>
      <c r="BP90" s="178"/>
      <c r="BQ90" s="178"/>
      <c r="BR90" s="178"/>
      <c r="BS90" s="178"/>
      <c r="BT90" s="178"/>
      <c r="BU90" s="178"/>
      <c r="BV90" s="178"/>
      <c r="BW90" s="178"/>
      <c r="BX90" s="178"/>
      <c r="BY90" s="178"/>
      <c r="BZ90" s="178"/>
      <c r="CA90" s="178"/>
    </row>
    <row r="91" spans="1:79" ht="16.5" thickTop="1" thickBot="1" x14ac:dyDescent="0.3">
      <c r="A91" s="374" t="s">
        <v>81</v>
      </c>
      <c r="B91" s="221">
        <v>26400</v>
      </c>
      <c r="C91" s="432">
        <f t="shared" ref="C91" si="160">B91/225</f>
        <v>117.33333333333333</v>
      </c>
      <c r="D91" s="185" t="s">
        <v>25</v>
      </c>
      <c r="E91" s="394" t="s">
        <v>72</v>
      </c>
      <c r="F91" s="137">
        <v>0</v>
      </c>
      <c r="G91" s="137">
        <v>0</v>
      </c>
      <c r="H91" s="137">
        <v>0</v>
      </c>
      <c r="I91" s="137">
        <v>0</v>
      </c>
      <c r="J91" s="137">
        <v>0</v>
      </c>
      <c r="K91" s="137">
        <v>0</v>
      </c>
      <c r="L91" s="137">
        <v>0</v>
      </c>
      <c r="M91" s="137">
        <v>0</v>
      </c>
      <c r="N91" s="137">
        <v>0</v>
      </c>
      <c r="O91" s="137">
        <v>0</v>
      </c>
      <c r="P91" s="137">
        <v>0</v>
      </c>
      <c r="Q91" s="137">
        <v>0</v>
      </c>
      <c r="R91" s="137">
        <v>7.5</v>
      </c>
      <c r="S91" s="137"/>
      <c r="T91" s="137"/>
      <c r="U91" s="137"/>
      <c r="V91" s="137"/>
      <c r="W91" s="394"/>
      <c r="X91" s="137"/>
      <c r="Y91" s="137"/>
      <c r="Z91" s="137"/>
      <c r="AA91" s="137"/>
      <c r="AB91" s="137"/>
      <c r="AC91" s="137"/>
      <c r="AD91" s="137"/>
      <c r="AE91" s="137"/>
      <c r="AF91" s="252"/>
      <c r="AG91" s="252"/>
      <c r="AH91" s="137"/>
      <c r="AI91" s="137"/>
      <c r="AJ91" s="179"/>
      <c r="AK91" s="179">
        <f>COUNTIF(E91:AI91,"&gt;0")</f>
        <v>1</v>
      </c>
      <c r="AL91" s="331"/>
      <c r="AM91" s="205">
        <f>SUM(E91:AI91)/7.5</f>
        <v>1</v>
      </c>
      <c r="AN91" s="205">
        <f>COUNTIF(E91:AI91,"B")</f>
        <v>1</v>
      </c>
      <c r="AO91" s="205">
        <f>COUNTIF(E91:AI91,"h")</f>
        <v>0</v>
      </c>
      <c r="AP91" s="205">
        <f>COUNTIF(E91:AI91,"ik")</f>
        <v>0</v>
      </c>
      <c r="AQ91" s="205">
        <f>COUNTIF(E91:AI91,"İZ")</f>
        <v>0</v>
      </c>
      <c r="AR91" s="205">
        <f>COUNTIF(E91:AI91,"R")</f>
        <v>0</v>
      </c>
      <c r="AS91" s="205">
        <f>COUNTIF(E91:AI91,"0")</f>
        <v>12</v>
      </c>
      <c r="AT91" s="205">
        <f>IF((AM91+AN91+AO91+AP91+AQ91)&gt;30,30,(AM91+AN91+AO91+AP91+AQ91))</f>
        <v>2</v>
      </c>
      <c r="AU91" s="205">
        <f>(AT91)*C91*7.5</f>
        <v>1760</v>
      </c>
      <c r="AV91" s="511">
        <f t="shared" ref="AV91" si="161">IF(B92="CEMRE",SUM(AU91:AU93),0)</f>
        <v>0</v>
      </c>
      <c r="AW91" s="513">
        <f t="shared" ref="AW91" si="162">IF(B92="SEFİNE",SUM(AU91:AU93),0)</f>
        <v>1760</v>
      </c>
      <c r="AX91" s="516">
        <f t="shared" ref="AX91" si="163">IF(B92="TERSAN",SUM(AU91:AU93),0)</f>
        <v>0</v>
      </c>
      <c r="AY91" s="499"/>
      <c r="AZ91" s="499"/>
      <c r="BA91" s="499"/>
      <c r="BB91" s="499"/>
      <c r="BC91" s="499"/>
      <c r="BD91" s="499"/>
      <c r="BE91" s="329"/>
      <c r="BF91" s="505">
        <f t="shared" ref="BF91" si="164">(AV91+AW91+AX91)-(AY91+AZ91+BA91)-(BB91+BC91)+BE91-(BD91)</f>
        <v>1760</v>
      </c>
      <c r="BG91" s="178"/>
      <c r="BH91" s="178"/>
      <c r="BI91" s="178"/>
      <c r="BJ91" s="178"/>
      <c r="BK91" s="178"/>
      <c r="BL91" s="178"/>
      <c r="BM91" s="178"/>
      <c r="BN91" s="178"/>
      <c r="BO91" s="178"/>
      <c r="BP91" s="178"/>
      <c r="BQ91" s="178"/>
      <c r="BR91" s="178"/>
      <c r="BS91" s="178"/>
      <c r="BT91" s="178"/>
      <c r="BU91" s="178"/>
      <c r="BV91" s="178"/>
      <c r="BW91" s="178"/>
      <c r="BX91" s="178"/>
      <c r="BY91" s="178"/>
      <c r="BZ91" s="178"/>
      <c r="CA91" s="178"/>
    </row>
    <row r="92" spans="1:79" ht="15.75" thickTop="1" x14ac:dyDescent="0.25">
      <c r="A92" s="375"/>
      <c r="B92" s="221" t="s">
        <v>134</v>
      </c>
      <c r="C92" s="433"/>
      <c r="D92" s="186" t="s">
        <v>26</v>
      </c>
      <c r="E92" s="387"/>
      <c r="F92" s="227"/>
      <c r="G92" s="22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227"/>
      <c r="W92" s="387"/>
      <c r="X92" s="227"/>
      <c r="Y92" s="227"/>
      <c r="Z92" s="227"/>
      <c r="AA92" s="227"/>
      <c r="AB92" s="227"/>
      <c r="AC92" s="227"/>
      <c r="AD92" s="227"/>
      <c r="AE92" s="227"/>
      <c r="AF92" s="227"/>
      <c r="AG92" s="227"/>
      <c r="AH92" s="227"/>
      <c r="AI92" s="227"/>
      <c r="AJ92" s="192"/>
      <c r="AK92" s="179">
        <f>COUNTIF(E92:AI92,"&gt;7")</f>
        <v>0</v>
      </c>
      <c r="AL92" s="331"/>
      <c r="AM92" s="206">
        <f>SUM(E92:AI92)</f>
        <v>0</v>
      </c>
      <c r="AN92" s="206"/>
      <c r="AO92" s="206"/>
      <c r="AP92" s="206"/>
      <c r="AQ92" s="206"/>
      <c r="AR92" s="206"/>
      <c r="AS92" s="206"/>
      <c r="AT92" s="206">
        <f>AM92*1.5</f>
        <v>0</v>
      </c>
      <c r="AU92" s="206">
        <f>AM92*C91*1.5</f>
        <v>0</v>
      </c>
      <c r="AV92" s="511"/>
      <c r="AW92" s="514"/>
      <c r="AX92" s="516"/>
      <c r="AY92" s="500"/>
      <c r="AZ92" s="500"/>
      <c r="BA92" s="500"/>
      <c r="BB92" s="500"/>
      <c r="BC92" s="500"/>
      <c r="BD92" s="500"/>
      <c r="BE92" s="329"/>
      <c r="BF92" s="506"/>
      <c r="BG92" s="178"/>
      <c r="BH92" s="178"/>
      <c r="BI92" s="178"/>
      <c r="BJ92" s="178"/>
      <c r="BK92" s="178"/>
      <c r="BL92" s="178"/>
      <c r="BM92" s="178"/>
      <c r="BN92" s="178"/>
      <c r="BO92" s="178"/>
      <c r="BP92" s="178"/>
      <c r="BQ92" s="178"/>
      <c r="BR92" s="178"/>
      <c r="BS92" s="178"/>
      <c r="BT92" s="178"/>
      <c r="BU92" s="178"/>
      <c r="BV92" s="178"/>
      <c r="BW92" s="178"/>
      <c r="BX92" s="178"/>
      <c r="BY92" s="178"/>
      <c r="BZ92" s="178"/>
      <c r="CA92" s="178"/>
    </row>
    <row r="93" spans="1:79" x14ac:dyDescent="0.25">
      <c r="A93" s="375"/>
      <c r="B93" s="221"/>
      <c r="C93" s="433"/>
      <c r="D93" s="187" t="s">
        <v>27</v>
      </c>
      <c r="E93" s="385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30"/>
      <c r="S93" s="230"/>
      <c r="T93" s="230"/>
      <c r="U93" s="230"/>
      <c r="V93" s="230"/>
      <c r="W93" s="407"/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  <c r="AI93" s="230"/>
      <c r="AJ93" s="193"/>
      <c r="AK93" s="207"/>
      <c r="AL93" s="331"/>
      <c r="AM93" s="206">
        <f>SUM(E93:AI93)</f>
        <v>0</v>
      </c>
      <c r="AN93" s="208"/>
      <c r="AO93" s="208"/>
      <c r="AP93" s="208"/>
      <c r="AQ93" s="208"/>
      <c r="AR93" s="208"/>
      <c r="AS93" s="208"/>
      <c r="AT93" s="206">
        <f>AM93*2</f>
        <v>0</v>
      </c>
      <c r="AU93" s="208">
        <f>AM93*C91*2</f>
        <v>0</v>
      </c>
      <c r="AV93" s="511"/>
      <c r="AW93" s="514"/>
      <c r="AX93" s="516"/>
      <c r="AY93" s="500"/>
      <c r="AZ93" s="500"/>
      <c r="BA93" s="500"/>
      <c r="BB93" s="500"/>
      <c r="BC93" s="500"/>
      <c r="BD93" s="500"/>
      <c r="BE93" s="329"/>
      <c r="BF93" s="506"/>
      <c r="BG93" s="178"/>
      <c r="BH93" s="178"/>
      <c r="BI93" s="178"/>
      <c r="BJ93" s="178"/>
      <c r="BK93" s="178"/>
      <c r="BL93" s="178"/>
      <c r="BM93" s="178"/>
      <c r="BN93" s="178"/>
      <c r="BO93" s="178"/>
      <c r="BP93" s="178"/>
      <c r="BQ93" s="178"/>
      <c r="BR93" s="178"/>
      <c r="BS93" s="178"/>
      <c r="BT93" s="178"/>
      <c r="BU93" s="178"/>
      <c r="BV93" s="178"/>
      <c r="BW93" s="178"/>
      <c r="BX93" s="178"/>
      <c r="BY93" s="178"/>
      <c r="BZ93" s="178"/>
      <c r="CA93" s="178"/>
    </row>
    <row r="94" spans="1:79" ht="15.75" thickBot="1" x14ac:dyDescent="0.3">
      <c r="A94" s="377"/>
      <c r="B94" s="277"/>
      <c r="C94" s="434"/>
      <c r="D94" s="188"/>
      <c r="E94" s="395"/>
      <c r="F94" s="253"/>
      <c r="G94" s="253"/>
      <c r="H94" s="253"/>
      <c r="I94" s="253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395"/>
      <c r="X94" s="253"/>
      <c r="Y94" s="253"/>
      <c r="Z94" s="253"/>
      <c r="AA94" s="253"/>
      <c r="AB94" s="253"/>
      <c r="AC94" s="253"/>
      <c r="AD94" s="253"/>
      <c r="AE94" s="253"/>
      <c r="AF94" s="253"/>
      <c r="AG94" s="253"/>
      <c r="AH94" s="253"/>
      <c r="AI94" s="253"/>
      <c r="AJ94" s="194" t="s">
        <v>28</v>
      </c>
      <c r="AK94" s="180">
        <f>AK91+AK92</f>
        <v>1</v>
      </c>
      <c r="AL94" s="331"/>
      <c r="AM94" s="209"/>
      <c r="AN94" s="209"/>
      <c r="AO94" s="209"/>
      <c r="AP94" s="209"/>
      <c r="AQ94" s="180"/>
      <c r="AR94" s="209"/>
      <c r="AS94" s="209"/>
      <c r="AT94" s="209"/>
      <c r="AU94" s="209"/>
      <c r="AV94" s="512"/>
      <c r="AW94" s="515"/>
      <c r="AX94" s="517"/>
      <c r="AY94" s="501"/>
      <c r="AZ94" s="501"/>
      <c r="BA94" s="501"/>
      <c r="BB94" s="501"/>
      <c r="BC94" s="501"/>
      <c r="BD94" s="501"/>
      <c r="BE94" s="329"/>
      <c r="BF94" s="507"/>
      <c r="BG94" s="178"/>
      <c r="BH94" s="178"/>
      <c r="BI94" s="178"/>
      <c r="BJ94" s="178"/>
      <c r="BK94" s="178"/>
      <c r="BL94" s="178"/>
      <c r="BM94" s="178"/>
      <c r="BN94" s="178"/>
      <c r="BO94" s="178"/>
      <c r="BP94" s="178"/>
      <c r="BQ94" s="178"/>
      <c r="BR94" s="178"/>
      <c r="BS94" s="178"/>
      <c r="BT94" s="178"/>
      <c r="BU94" s="178"/>
      <c r="BV94" s="178"/>
      <c r="BW94" s="178"/>
      <c r="BX94" s="178"/>
      <c r="BY94" s="178"/>
      <c r="BZ94" s="178"/>
      <c r="CA94" s="178"/>
    </row>
    <row r="95" spans="1:79" ht="16.5" thickTop="1" thickBot="1" x14ac:dyDescent="0.3">
      <c r="A95" s="374" t="s">
        <v>75</v>
      </c>
      <c r="B95" s="221">
        <v>32000</v>
      </c>
      <c r="C95" s="432">
        <f t="shared" ref="C95" si="165">B95/225</f>
        <v>142.22222222222223</v>
      </c>
      <c r="D95" s="181" t="s">
        <v>25</v>
      </c>
      <c r="E95" s="383">
        <v>7.5</v>
      </c>
      <c r="F95" s="60">
        <v>7.5</v>
      </c>
      <c r="G95" s="60">
        <v>7.5</v>
      </c>
      <c r="H95" s="60">
        <v>7.5</v>
      </c>
      <c r="I95" s="60" t="s">
        <v>61</v>
      </c>
      <c r="J95" s="60">
        <v>7.5</v>
      </c>
      <c r="K95" s="60">
        <v>7.5</v>
      </c>
      <c r="L95" s="60">
        <v>7.5</v>
      </c>
      <c r="M95" s="60">
        <v>7.5</v>
      </c>
      <c r="N95" s="60">
        <v>7.5</v>
      </c>
      <c r="O95" s="60">
        <v>7.5</v>
      </c>
      <c r="P95" s="22" t="s">
        <v>61</v>
      </c>
      <c r="Q95" s="60">
        <v>7.5</v>
      </c>
      <c r="R95" s="60">
        <v>7.5</v>
      </c>
      <c r="S95" s="60"/>
      <c r="T95" s="60"/>
      <c r="U95" s="60"/>
      <c r="V95" s="60"/>
      <c r="W95" s="383"/>
      <c r="X95" s="60"/>
      <c r="Y95" s="60"/>
      <c r="Z95" s="60"/>
      <c r="AA95" s="60"/>
      <c r="AB95" s="60"/>
      <c r="AC95" s="60"/>
      <c r="AD95" s="60"/>
      <c r="AE95" s="60"/>
      <c r="AF95" s="67"/>
      <c r="AG95" s="67"/>
      <c r="AH95" s="60"/>
      <c r="AI95" s="60"/>
      <c r="AJ95" s="179"/>
      <c r="AK95" s="179">
        <f>COUNTIF(E95:AI95,"&gt;0")</f>
        <v>12</v>
      </c>
      <c r="AL95" s="331"/>
      <c r="AM95" s="205">
        <f>SUM(E95:AI95)/7.5</f>
        <v>12</v>
      </c>
      <c r="AN95" s="205">
        <f>COUNTIF(E95:AI95,"B")</f>
        <v>0</v>
      </c>
      <c r="AO95" s="205">
        <f>COUNTIF(E95:AI95,"h")</f>
        <v>2</v>
      </c>
      <c r="AP95" s="205">
        <f>COUNTIF(E95:AI95,"ik")</f>
        <v>0</v>
      </c>
      <c r="AQ95" s="205">
        <f>COUNTIF(E95:AI95,"İZ")</f>
        <v>0</v>
      </c>
      <c r="AR95" s="205">
        <f>COUNTIF(E95:AI95,"R")</f>
        <v>0</v>
      </c>
      <c r="AS95" s="205">
        <f>COUNTIF(E95:AI95,"0")</f>
        <v>0</v>
      </c>
      <c r="AT95" s="205">
        <f>IF((AM95+AN95+AO95+AP95+AQ95)&gt;30,30,(AM95+AN95+AO95+AP95+AQ95))</f>
        <v>14</v>
      </c>
      <c r="AU95" s="205">
        <f>(AT95)*C95*7.5</f>
        <v>14933.333333333336</v>
      </c>
      <c r="AV95" s="511">
        <f t="shared" ref="AV95" si="166">IF(B96="CEMRE",SUM(AU95:AU97),0)</f>
        <v>0</v>
      </c>
      <c r="AW95" s="513">
        <f t="shared" ref="AW95" si="167">IF(B96="SEFİNE",SUM(AU95:AU97),0)</f>
        <v>18666.666666666668</v>
      </c>
      <c r="AX95" s="516">
        <f t="shared" ref="AX95" si="168">IF(B96="TERSAN",SUM(AU95:AU97),0)</f>
        <v>0</v>
      </c>
      <c r="AY95" s="499"/>
      <c r="AZ95" s="499"/>
      <c r="BA95" s="499"/>
      <c r="BB95" s="499"/>
      <c r="BC95" s="499"/>
      <c r="BD95" s="499"/>
      <c r="BE95" s="329"/>
      <c r="BF95" s="505">
        <f t="shared" ref="BF95" si="169">(AV95+AW95+AX95)-(AY95+AZ95+BA95)-(BB95+BC95)+BE95-(BD95)</f>
        <v>18666.666666666668</v>
      </c>
      <c r="BG95" s="178"/>
      <c r="BH95" s="178"/>
      <c r="BI95" s="178"/>
      <c r="BJ95" s="178"/>
      <c r="BK95" s="178"/>
      <c r="BL95" s="178"/>
      <c r="BM95" s="178"/>
      <c r="BN95" s="178"/>
      <c r="BO95" s="178"/>
      <c r="BP95" s="178"/>
      <c r="BQ95" s="178"/>
      <c r="BR95" s="178"/>
      <c r="BS95" s="178"/>
      <c r="BT95" s="178"/>
      <c r="BU95" s="178"/>
      <c r="BV95" s="178"/>
      <c r="BW95" s="178"/>
      <c r="BX95" s="178"/>
      <c r="BY95" s="178"/>
      <c r="BZ95" s="178"/>
      <c r="CA95" s="178"/>
    </row>
    <row r="96" spans="1:79" ht="15.75" thickTop="1" x14ac:dyDescent="0.25">
      <c r="A96" s="375"/>
      <c r="B96" s="221" t="s">
        <v>134</v>
      </c>
      <c r="C96" s="433"/>
      <c r="D96" s="211" t="s">
        <v>26</v>
      </c>
      <c r="E96" s="387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7">
        <v>7.5</v>
      </c>
      <c r="Q96" s="227"/>
      <c r="R96" s="227"/>
      <c r="S96" s="227"/>
      <c r="T96" s="227"/>
      <c r="U96" s="227"/>
      <c r="V96" s="227"/>
      <c r="W96" s="387"/>
      <c r="X96" s="227"/>
      <c r="Y96" s="227"/>
      <c r="Z96" s="227"/>
      <c r="AA96" s="227"/>
      <c r="AB96" s="227"/>
      <c r="AC96" s="227"/>
      <c r="AD96" s="227"/>
      <c r="AE96" s="227"/>
      <c r="AF96" s="227"/>
      <c r="AG96" s="227"/>
      <c r="AH96" s="227"/>
      <c r="AI96" s="227"/>
      <c r="AJ96" s="192"/>
      <c r="AK96" s="179">
        <f>COUNTIF(E96:AI96,"&gt;7")</f>
        <v>1</v>
      </c>
      <c r="AL96" s="331"/>
      <c r="AM96" s="206">
        <f>SUM(E96:AI96)</f>
        <v>7.5</v>
      </c>
      <c r="AN96" s="206"/>
      <c r="AO96" s="206"/>
      <c r="AP96" s="206"/>
      <c r="AQ96" s="206"/>
      <c r="AR96" s="206"/>
      <c r="AS96" s="206"/>
      <c r="AT96" s="206">
        <f>AM96*1.5</f>
        <v>11.25</v>
      </c>
      <c r="AU96" s="206">
        <f>AM96*C95*1.5</f>
        <v>1600</v>
      </c>
      <c r="AV96" s="511"/>
      <c r="AW96" s="514"/>
      <c r="AX96" s="516"/>
      <c r="AY96" s="500"/>
      <c r="AZ96" s="500"/>
      <c r="BA96" s="500"/>
      <c r="BB96" s="500"/>
      <c r="BC96" s="500"/>
      <c r="BD96" s="500"/>
      <c r="BE96" s="329"/>
      <c r="BF96" s="506"/>
      <c r="BG96" s="178"/>
      <c r="BH96" s="178"/>
      <c r="BI96" s="178"/>
      <c r="BJ96" s="178"/>
      <c r="BK96" s="178"/>
      <c r="BL96" s="178"/>
      <c r="BM96" s="178"/>
      <c r="BN96" s="178"/>
      <c r="BO96" s="178"/>
      <c r="BP96" s="178"/>
      <c r="BQ96" s="178"/>
      <c r="BR96" s="178"/>
      <c r="BS96" s="178"/>
      <c r="BT96" s="178"/>
      <c r="BU96" s="178"/>
      <c r="BV96" s="178"/>
      <c r="BW96" s="178"/>
      <c r="BX96" s="178"/>
      <c r="BY96" s="178"/>
      <c r="BZ96" s="178"/>
      <c r="CA96" s="178"/>
    </row>
    <row r="97" spans="1:79" x14ac:dyDescent="0.25">
      <c r="A97" s="375"/>
      <c r="B97" s="221"/>
      <c r="C97" s="433"/>
      <c r="D97" s="212" t="s">
        <v>27</v>
      </c>
      <c r="E97" s="385">
        <v>7.5</v>
      </c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30"/>
      <c r="S97" s="230"/>
      <c r="T97" s="230"/>
      <c r="U97" s="230"/>
      <c r="V97" s="230"/>
      <c r="W97" s="385"/>
      <c r="X97" s="230"/>
      <c r="Y97" s="230"/>
      <c r="Z97" s="230"/>
      <c r="AA97" s="230"/>
      <c r="AB97" s="230"/>
      <c r="AC97" s="230"/>
      <c r="AD97" s="230"/>
      <c r="AE97" s="230"/>
      <c r="AF97" s="230"/>
      <c r="AG97" s="230"/>
      <c r="AH97" s="230"/>
      <c r="AI97" s="230"/>
      <c r="AJ97" s="193"/>
      <c r="AK97" s="207"/>
      <c r="AL97" s="331"/>
      <c r="AM97" s="206">
        <f>SUM(E97:AI97)</f>
        <v>7.5</v>
      </c>
      <c r="AN97" s="208"/>
      <c r="AO97" s="208"/>
      <c r="AP97" s="208"/>
      <c r="AQ97" s="208"/>
      <c r="AR97" s="208"/>
      <c r="AS97" s="208"/>
      <c r="AT97" s="206">
        <f>AM97*2</f>
        <v>15</v>
      </c>
      <c r="AU97" s="208">
        <f>AM97*C95*2</f>
        <v>2133.3333333333335</v>
      </c>
      <c r="AV97" s="511"/>
      <c r="AW97" s="514"/>
      <c r="AX97" s="516"/>
      <c r="AY97" s="500"/>
      <c r="AZ97" s="500"/>
      <c r="BA97" s="500"/>
      <c r="BB97" s="500"/>
      <c r="BC97" s="500"/>
      <c r="BD97" s="500"/>
      <c r="BE97" s="329"/>
      <c r="BF97" s="506"/>
      <c r="BG97" s="178"/>
      <c r="BH97" s="178"/>
      <c r="BI97" s="178"/>
      <c r="BJ97" s="178"/>
      <c r="BK97" s="178"/>
      <c r="BL97" s="178"/>
      <c r="BM97" s="178"/>
      <c r="BN97" s="178"/>
      <c r="BO97" s="178"/>
      <c r="BP97" s="178"/>
      <c r="BQ97" s="178"/>
      <c r="BR97" s="178"/>
      <c r="BS97" s="178"/>
      <c r="BT97" s="178"/>
      <c r="BU97" s="178"/>
      <c r="BV97" s="178"/>
      <c r="BW97" s="178"/>
      <c r="BX97" s="178"/>
      <c r="BY97" s="178"/>
      <c r="BZ97" s="178"/>
      <c r="CA97" s="178"/>
    </row>
    <row r="98" spans="1:79" ht="15.75" thickBot="1" x14ac:dyDescent="0.3">
      <c r="A98" s="377"/>
      <c r="B98" s="221"/>
      <c r="C98" s="434"/>
      <c r="D98" s="182"/>
      <c r="E98" s="395"/>
      <c r="F98" s="253"/>
      <c r="G98" s="253"/>
      <c r="H98" s="253"/>
      <c r="I98" s="253"/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395"/>
      <c r="X98" s="253"/>
      <c r="Y98" s="253"/>
      <c r="Z98" s="253"/>
      <c r="AA98" s="253"/>
      <c r="AB98" s="253"/>
      <c r="AC98" s="253"/>
      <c r="AD98" s="253"/>
      <c r="AE98" s="253"/>
      <c r="AF98" s="253"/>
      <c r="AG98" s="253"/>
      <c r="AH98" s="253"/>
      <c r="AI98" s="253"/>
      <c r="AJ98" s="194" t="s">
        <v>28</v>
      </c>
      <c r="AK98" s="180">
        <f>AK95+AK96</f>
        <v>13</v>
      </c>
      <c r="AL98" s="331"/>
      <c r="AM98" s="209"/>
      <c r="AN98" s="209"/>
      <c r="AO98" s="209"/>
      <c r="AP98" s="209"/>
      <c r="AQ98" s="180"/>
      <c r="AR98" s="209"/>
      <c r="AS98" s="209"/>
      <c r="AT98" s="209"/>
      <c r="AU98" s="209"/>
      <c r="AV98" s="512"/>
      <c r="AW98" s="515"/>
      <c r="AX98" s="517"/>
      <c r="AY98" s="501"/>
      <c r="AZ98" s="501"/>
      <c r="BA98" s="501"/>
      <c r="BB98" s="501"/>
      <c r="BC98" s="501"/>
      <c r="BD98" s="501"/>
      <c r="BE98" s="329"/>
      <c r="BF98" s="507"/>
      <c r="BG98" s="178"/>
      <c r="BH98" s="178"/>
      <c r="BI98" s="178"/>
      <c r="BJ98" s="178"/>
      <c r="BK98" s="178"/>
      <c r="BL98" s="178"/>
      <c r="BM98" s="178"/>
      <c r="BN98" s="178"/>
      <c r="BO98" s="178"/>
      <c r="BP98" s="178"/>
      <c r="BQ98" s="178"/>
      <c r="BR98" s="178"/>
      <c r="BS98" s="178"/>
      <c r="BT98" s="178"/>
      <c r="BU98" s="178"/>
      <c r="BV98" s="178"/>
      <c r="BW98" s="178"/>
      <c r="BX98" s="178"/>
      <c r="BY98" s="178"/>
      <c r="BZ98" s="178"/>
      <c r="CA98" s="178"/>
    </row>
    <row r="99" spans="1:79" ht="16.5" thickTop="1" thickBot="1" x14ac:dyDescent="0.3">
      <c r="A99" s="374" t="s">
        <v>76</v>
      </c>
      <c r="B99" s="276">
        <v>40000</v>
      </c>
      <c r="C99" s="432">
        <f t="shared" ref="C99" si="170">B99/225</f>
        <v>177.77777777777777</v>
      </c>
      <c r="D99" s="181" t="s">
        <v>25</v>
      </c>
      <c r="E99" s="383">
        <v>7.5</v>
      </c>
      <c r="F99" s="60">
        <v>0</v>
      </c>
      <c r="G99" s="60">
        <v>7.5</v>
      </c>
      <c r="H99" s="60">
        <v>7.5</v>
      </c>
      <c r="I99" s="60" t="s">
        <v>61</v>
      </c>
      <c r="J99" s="60">
        <v>7.5</v>
      </c>
      <c r="K99" s="60">
        <v>7.5</v>
      </c>
      <c r="L99" s="60">
        <v>7.5</v>
      </c>
      <c r="M99" s="60">
        <v>7.5</v>
      </c>
      <c r="N99" s="60">
        <v>7.5</v>
      </c>
      <c r="O99" s="60">
        <v>7.5</v>
      </c>
      <c r="P99" s="382" t="s">
        <v>61</v>
      </c>
      <c r="Q99" s="254">
        <v>7.5</v>
      </c>
      <c r="R99" s="60">
        <v>7.5</v>
      </c>
      <c r="S99" s="60"/>
      <c r="T99" s="60"/>
      <c r="U99" s="60"/>
      <c r="V99" s="60"/>
      <c r="W99" s="383"/>
      <c r="X99" s="60"/>
      <c r="Y99" s="60"/>
      <c r="Z99" s="60"/>
      <c r="AA99" s="60"/>
      <c r="AB99" s="60"/>
      <c r="AC99" s="60"/>
      <c r="AD99" s="60"/>
      <c r="AE99" s="60"/>
      <c r="AF99" s="67"/>
      <c r="AG99" s="67"/>
      <c r="AH99" s="60"/>
      <c r="AI99" s="60"/>
      <c r="AJ99" s="179"/>
      <c r="AK99" s="179">
        <f>COUNTIF(E99:AI99,"&gt;0")</f>
        <v>11</v>
      </c>
      <c r="AL99" s="331"/>
      <c r="AM99" s="205">
        <f>SUM(E99:AI99)/7.5</f>
        <v>11</v>
      </c>
      <c r="AN99" s="205">
        <f>COUNTIF(E99:AI99,"B")</f>
        <v>0</v>
      </c>
      <c r="AO99" s="205">
        <f>COUNTIF(E99:AI99,"h")</f>
        <v>2</v>
      </c>
      <c r="AP99" s="205">
        <f>COUNTIF(E99:AI99,"ik")</f>
        <v>0</v>
      </c>
      <c r="AQ99" s="205">
        <f>COUNTIF(E99:AI99,"İZ")</f>
        <v>0</v>
      </c>
      <c r="AR99" s="205">
        <f>COUNTIF(E99:AI99,"R")</f>
        <v>0</v>
      </c>
      <c r="AS99" s="205">
        <f>COUNTIF(E99:AI99,"0")</f>
        <v>1</v>
      </c>
      <c r="AT99" s="205">
        <f>IF((AM99+AN99+AO99+AP99+AQ99)&gt;30,30,(AM99+AN99+AO99+AP99+AQ99))</f>
        <v>13</v>
      </c>
      <c r="AU99" s="205">
        <f>(AT99)*C99*7.5</f>
        <v>17333.333333333332</v>
      </c>
      <c r="AV99" s="511">
        <f t="shared" ref="AV99" si="171">IF(B100="CEMRE",SUM(AU99:AU101),0)</f>
        <v>0</v>
      </c>
      <c r="AW99" s="513">
        <f t="shared" ref="AW99" si="172">IF(B100="SEFİNE",SUM(AU99:AU101),0)</f>
        <v>22000</v>
      </c>
      <c r="AX99" s="516">
        <f t="shared" ref="AX99" si="173">IF(B100="TERSAN",SUM(AU99:AU101),0)</f>
        <v>0</v>
      </c>
      <c r="AY99" s="499"/>
      <c r="AZ99" s="499"/>
      <c r="BA99" s="499"/>
      <c r="BB99" s="499"/>
      <c r="BC99" s="499"/>
      <c r="BD99" s="499"/>
      <c r="BE99" s="329"/>
      <c r="BF99" s="505">
        <f t="shared" ref="BF99" si="174">(AV99+AW99+AX99)-(AY99+AZ99+BA99)-(BB99+BC99)+BE99-(BD99)</f>
        <v>22000</v>
      </c>
      <c r="BG99" s="178"/>
      <c r="BH99" s="178"/>
      <c r="BI99" s="178"/>
      <c r="BJ99" s="178"/>
      <c r="BK99" s="178"/>
      <c r="BL99" s="178"/>
      <c r="BM99" s="178"/>
      <c r="BN99" s="178"/>
      <c r="BO99" s="178"/>
      <c r="BP99" s="178"/>
      <c r="BQ99" s="178"/>
      <c r="BR99" s="178"/>
      <c r="BS99" s="178"/>
      <c r="BT99" s="178"/>
      <c r="BU99" s="178"/>
      <c r="BV99" s="178"/>
      <c r="BW99" s="178"/>
      <c r="BX99" s="178"/>
      <c r="BY99" s="178"/>
      <c r="BZ99" s="178"/>
      <c r="CA99" s="178"/>
    </row>
    <row r="100" spans="1:79" ht="15.75" thickTop="1" x14ac:dyDescent="0.25">
      <c r="A100" s="375"/>
      <c r="B100" s="221" t="s">
        <v>134</v>
      </c>
      <c r="C100" s="433"/>
      <c r="D100" s="211" t="s">
        <v>26</v>
      </c>
      <c r="E100" s="387"/>
      <c r="F100" s="227"/>
      <c r="G100" s="227"/>
      <c r="H100" s="227"/>
      <c r="I100" s="227"/>
      <c r="J100" s="227"/>
      <c r="K100" s="227"/>
      <c r="L100" s="227"/>
      <c r="M100" s="227"/>
      <c r="N100" s="230"/>
      <c r="O100" s="227"/>
      <c r="P100" s="237">
        <v>7.5</v>
      </c>
      <c r="Q100" s="237"/>
      <c r="R100" s="227"/>
      <c r="S100" s="227"/>
      <c r="T100" s="227"/>
      <c r="U100" s="227"/>
      <c r="V100" s="227"/>
      <c r="W100" s="387"/>
      <c r="X100" s="227"/>
      <c r="Y100" s="227"/>
      <c r="Z100" s="227"/>
      <c r="AA100" s="227"/>
      <c r="AB100" s="227"/>
      <c r="AC100" s="227"/>
      <c r="AD100" s="227"/>
      <c r="AE100" s="227"/>
      <c r="AF100" s="227"/>
      <c r="AG100" s="227"/>
      <c r="AH100" s="227"/>
      <c r="AI100" s="227"/>
      <c r="AJ100" s="192"/>
      <c r="AK100" s="179">
        <f>COUNTIF(E100:AI100,"&gt;7")</f>
        <v>1</v>
      </c>
      <c r="AL100" s="331"/>
      <c r="AM100" s="206">
        <f>SUM(E100:AI100)</f>
        <v>7.5</v>
      </c>
      <c r="AN100" s="206"/>
      <c r="AO100" s="206"/>
      <c r="AP100" s="206"/>
      <c r="AQ100" s="206"/>
      <c r="AR100" s="206"/>
      <c r="AS100" s="206"/>
      <c r="AT100" s="206">
        <f>AM100*1.5</f>
        <v>11.25</v>
      </c>
      <c r="AU100" s="206">
        <f>AM100*C99*1.5</f>
        <v>2000</v>
      </c>
      <c r="AV100" s="511"/>
      <c r="AW100" s="514"/>
      <c r="AX100" s="516"/>
      <c r="AY100" s="500"/>
      <c r="AZ100" s="500"/>
      <c r="BA100" s="500"/>
      <c r="BB100" s="500"/>
      <c r="BC100" s="500"/>
      <c r="BD100" s="500"/>
      <c r="BE100" s="329"/>
      <c r="BF100" s="506"/>
      <c r="BG100" s="178"/>
      <c r="BH100" s="178"/>
      <c r="BI100" s="178"/>
      <c r="BJ100" s="178"/>
      <c r="BK100" s="178"/>
      <c r="BL100" s="178"/>
      <c r="BM100" s="178"/>
      <c r="BN100" s="178"/>
      <c r="BO100" s="178"/>
      <c r="BP100" s="178"/>
      <c r="BQ100" s="178"/>
      <c r="BR100" s="178"/>
      <c r="BS100" s="178"/>
      <c r="BT100" s="178"/>
      <c r="BU100" s="178"/>
      <c r="BV100" s="178"/>
      <c r="BW100" s="178"/>
      <c r="BX100" s="178"/>
      <c r="BY100" s="178"/>
      <c r="BZ100" s="178"/>
      <c r="CA100" s="178"/>
    </row>
    <row r="101" spans="1:79" x14ac:dyDescent="0.25">
      <c r="A101" s="375"/>
      <c r="B101" s="221"/>
      <c r="C101" s="433"/>
      <c r="D101" s="212" t="s">
        <v>27</v>
      </c>
      <c r="E101" s="385">
        <v>7.5</v>
      </c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30"/>
      <c r="S101" s="230"/>
      <c r="T101" s="230"/>
      <c r="U101" s="230"/>
      <c r="V101" s="230"/>
      <c r="W101" s="407"/>
      <c r="X101" s="230"/>
      <c r="Y101" s="230"/>
      <c r="Z101" s="230"/>
      <c r="AA101" s="230"/>
      <c r="AB101" s="230"/>
      <c r="AC101" s="230"/>
      <c r="AD101" s="230"/>
      <c r="AE101" s="230"/>
      <c r="AF101" s="230"/>
      <c r="AG101" s="230"/>
      <c r="AH101" s="230"/>
      <c r="AI101" s="230"/>
      <c r="AJ101" s="193"/>
      <c r="AK101" s="207"/>
      <c r="AL101" s="331"/>
      <c r="AM101" s="206">
        <f>SUM(E101:AI101)</f>
        <v>7.5</v>
      </c>
      <c r="AN101" s="208"/>
      <c r="AO101" s="208"/>
      <c r="AP101" s="208"/>
      <c r="AQ101" s="208"/>
      <c r="AR101" s="208"/>
      <c r="AS101" s="208"/>
      <c r="AT101" s="206">
        <f>AM101*2</f>
        <v>15</v>
      </c>
      <c r="AU101" s="208">
        <f>AM101*C99*2</f>
        <v>2666.6666666666665</v>
      </c>
      <c r="AV101" s="511"/>
      <c r="AW101" s="514"/>
      <c r="AX101" s="516"/>
      <c r="AY101" s="500"/>
      <c r="AZ101" s="500"/>
      <c r="BA101" s="500"/>
      <c r="BB101" s="500"/>
      <c r="BC101" s="500"/>
      <c r="BD101" s="500"/>
      <c r="BE101" s="329"/>
      <c r="BF101" s="506"/>
      <c r="BG101" s="178"/>
      <c r="BH101" s="178"/>
      <c r="BI101" s="178"/>
      <c r="BJ101" s="178"/>
      <c r="BK101" s="178"/>
      <c r="BL101" s="178"/>
      <c r="BM101" s="178"/>
      <c r="BN101" s="178"/>
      <c r="BO101" s="178"/>
      <c r="BP101" s="178"/>
      <c r="BQ101" s="178"/>
      <c r="BR101" s="178"/>
      <c r="BS101" s="178"/>
      <c r="BT101" s="178"/>
      <c r="BU101" s="178"/>
      <c r="BV101" s="178"/>
      <c r="BW101" s="178"/>
      <c r="BX101" s="178"/>
      <c r="BY101" s="178"/>
      <c r="BZ101" s="178"/>
      <c r="CA101" s="178"/>
    </row>
    <row r="102" spans="1:79" ht="15.75" thickBot="1" x14ac:dyDescent="0.3">
      <c r="A102" s="377"/>
      <c r="B102" s="221"/>
      <c r="C102" s="434"/>
      <c r="D102" s="182"/>
      <c r="E102" s="395"/>
      <c r="F102" s="253"/>
      <c r="G102" s="253"/>
      <c r="H102" s="253"/>
      <c r="I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395"/>
      <c r="X102" s="253"/>
      <c r="Y102" s="253"/>
      <c r="Z102" s="253"/>
      <c r="AA102" s="253"/>
      <c r="AB102" s="253"/>
      <c r="AC102" s="253"/>
      <c r="AD102" s="253"/>
      <c r="AE102" s="253"/>
      <c r="AF102" s="253"/>
      <c r="AG102" s="253"/>
      <c r="AH102" s="253"/>
      <c r="AI102" s="253"/>
      <c r="AJ102" s="194" t="s">
        <v>28</v>
      </c>
      <c r="AK102" s="180">
        <f>AK99+AK100</f>
        <v>12</v>
      </c>
      <c r="AL102" s="331"/>
      <c r="AM102" s="209"/>
      <c r="AN102" s="209"/>
      <c r="AO102" s="209"/>
      <c r="AP102" s="209"/>
      <c r="AQ102" s="180"/>
      <c r="AR102" s="209"/>
      <c r="AS102" s="209"/>
      <c r="AT102" s="209"/>
      <c r="AU102" s="209"/>
      <c r="AV102" s="512"/>
      <c r="AW102" s="515"/>
      <c r="AX102" s="517"/>
      <c r="AY102" s="501"/>
      <c r="AZ102" s="501"/>
      <c r="BA102" s="501"/>
      <c r="BB102" s="501"/>
      <c r="BC102" s="501"/>
      <c r="BD102" s="501"/>
      <c r="BE102" s="329"/>
      <c r="BF102" s="507"/>
      <c r="BG102" s="178"/>
      <c r="BH102" s="178"/>
      <c r="BI102" s="178"/>
      <c r="BJ102" s="178"/>
      <c r="BK102" s="178"/>
      <c r="BL102" s="178"/>
      <c r="BM102" s="178"/>
      <c r="BN102" s="178"/>
      <c r="BO102" s="178"/>
      <c r="BP102" s="178"/>
      <c r="BQ102" s="178"/>
      <c r="BR102" s="178"/>
      <c r="BS102" s="178"/>
      <c r="BT102" s="178"/>
      <c r="BU102" s="178"/>
      <c r="BV102" s="178"/>
      <c r="BW102" s="178"/>
      <c r="BX102" s="178"/>
      <c r="BY102" s="178"/>
      <c r="BZ102" s="178"/>
      <c r="CA102" s="178"/>
    </row>
    <row r="103" spans="1:79" ht="16.5" thickTop="1" thickBot="1" x14ac:dyDescent="0.3">
      <c r="A103" s="374" t="s">
        <v>77</v>
      </c>
      <c r="B103" s="276">
        <v>42000</v>
      </c>
      <c r="C103" s="432">
        <f t="shared" ref="C103" si="175">B103/225</f>
        <v>186.66666666666666</v>
      </c>
      <c r="D103" s="181" t="s">
        <v>25</v>
      </c>
      <c r="E103" s="383" t="s">
        <v>72</v>
      </c>
      <c r="F103" s="137">
        <v>7.5</v>
      </c>
      <c r="G103" s="137">
        <v>7.5</v>
      </c>
      <c r="H103" s="137">
        <v>7.5</v>
      </c>
      <c r="I103" s="137" t="s">
        <v>61</v>
      </c>
      <c r="J103" s="137">
        <v>7.5</v>
      </c>
      <c r="K103" s="137">
        <v>7.5</v>
      </c>
      <c r="L103" s="137">
        <v>7.5</v>
      </c>
      <c r="M103" s="137">
        <v>0</v>
      </c>
      <c r="N103" s="137">
        <v>7.5</v>
      </c>
      <c r="O103" s="137">
        <v>7.5</v>
      </c>
      <c r="P103" s="137" t="s">
        <v>61</v>
      </c>
      <c r="Q103" s="137">
        <v>7.5</v>
      </c>
      <c r="R103" s="137">
        <v>0</v>
      </c>
      <c r="S103" s="137"/>
      <c r="T103" s="101"/>
      <c r="U103" s="101"/>
      <c r="V103" s="101"/>
      <c r="W103" s="410"/>
      <c r="X103" s="101"/>
      <c r="Y103" s="101"/>
      <c r="Z103" s="101"/>
      <c r="AA103" s="101"/>
      <c r="AB103" s="101"/>
      <c r="AC103" s="101"/>
      <c r="AD103" s="101"/>
      <c r="AE103" s="101"/>
      <c r="AF103" s="95"/>
      <c r="AG103" s="95"/>
      <c r="AH103" s="101"/>
      <c r="AI103" s="101"/>
      <c r="AJ103" s="179"/>
      <c r="AK103" s="179">
        <f>COUNTIF(E103:AI103,"&gt;0")</f>
        <v>9</v>
      </c>
      <c r="AL103" s="508"/>
      <c r="AM103" s="205">
        <f>SUM(E103:AI103)/7.5</f>
        <v>9</v>
      </c>
      <c r="AN103" s="205">
        <f>COUNTIF(E103:AI103,"B")</f>
        <v>1</v>
      </c>
      <c r="AO103" s="205">
        <f>COUNTIF(E103:AI103,"h")</f>
        <v>2</v>
      </c>
      <c r="AP103" s="205">
        <f>COUNTIF(E103:AI103,"ik")</f>
        <v>0</v>
      </c>
      <c r="AQ103" s="205">
        <f>COUNTIF(E103:AI103,"İZ")</f>
        <v>0</v>
      </c>
      <c r="AR103" s="205">
        <f>COUNTIF(E103:AI103,"R")</f>
        <v>0</v>
      </c>
      <c r="AS103" s="205">
        <f>COUNTIF(E103:AI103,"0")</f>
        <v>2</v>
      </c>
      <c r="AT103" s="205">
        <f>IF((AM103+AN103+AO103+AP103+AQ103)&gt;30,30,(AM103+AN103+AO103+AP103+AQ103))</f>
        <v>12</v>
      </c>
      <c r="AU103" s="205">
        <f>(AT103)*C103*7.5</f>
        <v>16800</v>
      </c>
      <c r="AV103" s="511">
        <f t="shared" ref="AV103" si="176">IF(B104="CEMRE",SUM(AU103:AU105),0)</f>
        <v>0</v>
      </c>
      <c r="AW103" s="513">
        <f t="shared" ref="AW103" si="177">IF(B104="SEFİNE",SUM(AU103:AU105),0)</f>
        <v>16800</v>
      </c>
      <c r="AX103" s="516">
        <f t="shared" ref="AX103" si="178">IF(B104="TERSAN",SUM(AU103:AU105),0)</f>
        <v>0</v>
      </c>
      <c r="AY103" s="499"/>
      <c r="AZ103" s="499"/>
      <c r="BA103" s="499"/>
      <c r="BB103" s="499"/>
      <c r="BC103" s="499"/>
      <c r="BD103" s="499"/>
      <c r="BE103" s="502"/>
      <c r="BF103" s="505">
        <f t="shared" ref="BF103" si="179">(AV103+AW103+AX103)-(AY103+AZ103+BA103)-(BB103+BC103)+BE103-(BD103)</f>
        <v>16800</v>
      </c>
      <c r="BG103" s="178"/>
      <c r="BH103" s="178"/>
      <c r="BI103" s="178"/>
      <c r="BJ103" s="178"/>
      <c r="BK103" s="178"/>
      <c r="BL103" s="178"/>
      <c r="BM103" s="178"/>
      <c r="BN103" s="178"/>
      <c r="BO103" s="178"/>
      <c r="BP103" s="178"/>
      <c r="BQ103" s="178"/>
      <c r="BR103" s="178"/>
      <c r="BS103" s="178"/>
      <c r="BT103" s="178"/>
      <c r="BU103" s="178"/>
      <c r="BV103" s="178"/>
      <c r="BW103" s="178"/>
      <c r="BX103" s="178"/>
      <c r="BY103" s="178"/>
      <c r="BZ103" s="178"/>
      <c r="CA103" s="178"/>
    </row>
    <row r="104" spans="1:79" ht="15.75" thickTop="1" x14ac:dyDescent="0.25">
      <c r="A104" s="375"/>
      <c r="B104" s="221" t="s">
        <v>134</v>
      </c>
      <c r="C104" s="433"/>
      <c r="D104" s="211" t="s">
        <v>26</v>
      </c>
      <c r="E104" s="387"/>
      <c r="F104" s="255"/>
      <c r="G104" s="255"/>
      <c r="H104" s="255"/>
      <c r="I104" s="231"/>
      <c r="J104" s="255"/>
      <c r="K104" s="255"/>
      <c r="L104" s="255"/>
      <c r="M104" s="255"/>
      <c r="N104" s="255"/>
      <c r="O104" s="255"/>
      <c r="P104" s="255"/>
      <c r="Q104" s="255"/>
      <c r="R104" s="255"/>
      <c r="S104" s="255"/>
      <c r="T104" s="227"/>
      <c r="U104" s="227"/>
      <c r="V104" s="227"/>
      <c r="W104" s="387"/>
      <c r="X104" s="227"/>
      <c r="Y104" s="227"/>
      <c r="Z104" s="227"/>
      <c r="AA104" s="227"/>
      <c r="AB104" s="227"/>
      <c r="AC104" s="227"/>
      <c r="AD104" s="227"/>
      <c r="AE104" s="227"/>
      <c r="AF104" s="227"/>
      <c r="AG104" s="228"/>
      <c r="AH104" s="227"/>
      <c r="AI104" s="227"/>
      <c r="AJ104" s="192"/>
      <c r="AK104" s="179">
        <f>COUNTIF(E104:AI104,"&gt;7")</f>
        <v>0</v>
      </c>
      <c r="AL104" s="509"/>
      <c r="AM104" s="206">
        <f>SUM(E104:AI104)</f>
        <v>0</v>
      </c>
      <c r="AN104" s="206"/>
      <c r="AO104" s="206"/>
      <c r="AP104" s="206"/>
      <c r="AQ104" s="206"/>
      <c r="AR104" s="206"/>
      <c r="AS104" s="206"/>
      <c r="AT104" s="206">
        <f>AM104*1.5</f>
        <v>0</v>
      </c>
      <c r="AU104" s="206">
        <f>AM104*C103*1.5</f>
        <v>0</v>
      </c>
      <c r="AV104" s="511"/>
      <c r="AW104" s="514"/>
      <c r="AX104" s="516"/>
      <c r="AY104" s="500"/>
      <c r="AZ104" s="500"/>
      <c r="BA104" s="500"/>
      <c r="BB104" s="500"/>
      <c r="BC104" s="500"/>
      <c r="BD104" s="500"/>
      <c r="BE104" s="503"/>
      <c r="BF104" s="506"/>
      <c r="BG104" s="178"/>
      <c r="BH104" s="178"/>
      <c r="BI104" s="178"/>
      <c r="BJ104" s="178"/>
      <c r="BK104" s="178"/>
      <c r="BL104" s="178"/>
      <c r="BM104" s="178"/>
      <c r="BN104" s="178"/>
      <c r="BO104" s="178"/>
      <c r="BP104" s="178"/>
      <c r="BQ104" s="178"/>
      <c r="BR104" s="178"/>
      <c r="BS104" s="178"/>
      <c r="BT104" s="178"/>
      <c r="BU104" s="178"/>
      <c r="BV104" s="178"/>
      <c r="BW104" s="178"/>
      <c r="BX104" s="178"/>
      <c r="BY104" s="178"/>
      <c r="BZ104" s="178"/>
      <c r="CA104" s="178"/>
    </row>
    <row r="105" spans="1:79" x14ac:dyDescent="0.25">
      <c r="A105" s="375"/>
      <c r="B105" s="221"/>
      <c r="C105" s="433"/>
      <c r="D105" s="212" t="s">
        <v>27</v>
      </c>
      <c r="E105" s="385"/>
      <c r="F105" s="255"/>
      <c r="G105" s="255"/>
      <c r="H105" s="255"/>
      <c r="I105" s="255"/>
      <c r="J105" s="255"/>
      <c r="K105" s="255"/>
      <c r="L105" s="255"/>
      <c r="M105" s="255"/>
      <c r="N105" s="255"/>
      <c r="O105" s="255"/>
      <c r="P105" s="255"/>
      <c r="Q105" s="255"/>
      <c r="R105" s="255"/>
      <c r="S105" s="255"/>
      <c r="T105" s="230"/>
      <c r="U105" s="230"/>
      <c r="V105" s="230"/>
      <c r="W105" s="385"/>
      <c r="X105" s="230"/>
      <c r="Y105" s="230"/>
      <c r="Z105" s="230"/>
      <c r="AA105" s="230"/>
      <c r="AB105" s="230"/>
      <c r="AC105" s="230"/>
      <c r="AD105" s="230"/>
      <c r="AE105" s="230"/>
      <c r="AF105" s="230"/>
      <c r="AG105" s="232"/>
      <c r="AH105" s="230"/>
      <c r="AI105" s="230"/>
      <c r="AJ105" s="193"/>
      <c r="AK105" s="207"/>
      <c r="AL105" s="509"/>
      <c r="AM105" s="206">
        <f>SUM(E105:AI105)</f>
        <v>0</v>
      </c>
      <c r="AN105" s="208"/>
      <c r="AO105" s="208"/>
      <c r="AP105" s="208"/>
      <c r="AQ105" s="208"/>
      <c r="AR105" s="208"/>
      <c r="AS105" s="208"/>
      <c r="AT105" s="206">
        <f>AM105*2</f>
        <v>0</v>
      </c>
      <c r="AU105" s="208">
        <f>AM105*C103*2</f>
        <v>0</v>
      </c>
      <c r="AV105" s="511"/>
      <c r="AW105" s="514"/>
      <c r="AX105" s="516"/>
      <c r="AY105" s="500"/>
      <c r="AZ105" s="500"/>
      <c r="BA105" s="500"/>
      <c r="BB105" s="500"/>
      <c r="BC105" s="500"/>
      <c r="BD105" s="500"/>
      <c r="BE105" s="503"/>
      <c r="BF105" s="506"/>
      <c r="BG105" s="178"/>
      <c r="BH105" s="178"/>
      <c r="BI105" s="178"/>
      <c r="BJ105" s="178"/>
      <c r="BK105" s="178"/>
      <c r="BL105" s="178"/>
      <c r="BM105" s="178"/>
      <c r="BN105" s="178"/>
      <c r="BO105" s="178"/>
      <c r="BP105" s="178"/>
      <c r="BQ105" s="178"/>
      <c r="BR105" s="178"/>
      <c r="BS105" s="178"/>
      <c r="BT105" s="178"/>
      <c r="BU105" s="178"/>
      <c r="BV105" s="178"/>
      <c r="BW105" s="178"/>
      <c r="BX105" s="178"/>
      <c r="BY105" s="178"/>
      <c r="BZ105" s="178"/>
      <c r="CA105" s="178"/>
    </row>
    <row r="106" spans="1:79" ht="15.75" thickBot="1" x14ac:dyDescent="0.3">
      <c r="A106" s="377"/>
      <c r="B106" s="277"/>
      <c r="C106" s="434"/>
      <c r="D106" s="182"/>
      <c r="E106" s="386"/>
      <c r="F106" s="256"/>
      <c r="G106" s="256"/>
      <c r="H106" s="256"/>
      <c r="I106" s="256"/>
      <c r="J106" s="256"/>
      <c r="K106" s="256"/>
      <c r="L106" s="256"/>
      <c r="M106" s="256"/>
      <c r="N106" s="256"/>
      <c r="O106" s="256"/>
      <c r="P106" s="256"/>
      <c r="Q106" s="256"/>
      <c r="R106" s="256"/>
      <c r="S106" s="256"/>
      <c r="T106" s="63"/>
      <c r="U106" s="63"/>
      <c r="V106" s="63"/>
      <c r="W106" s="386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194" t="s">
        <v>28</v>
      </c>
      <c r="AK106" s="180">
        <f>AK103+AK104</f>
        <v>9</v>
      </c>
      <c r="AL106" s="510"/>
      <c r="AM106" s="209"/>
      <c r="AN106" s="209"/>
      <c r="AO106" s="209"/>
      <c r="AP106" s="209"/>
      <c r="AQ106" s="180"/>
      <c r="AR106" s="209"/>
      <c r="AS106" s="209"/>
      <c r="AT106" s="209"/>
      <c r="AU106" s="209"/>
      <c r="AV106" s="512"/>
      <c r="AW106" s="515"/>
      <c r="AX106" s="517"/>
      <c r="AY106" s="501"/>
      <c r="AZ106" s="501"/>
      <c r="BA106" s="501"/>
      <c r="BB106" s="501"/>
      <c r="BC106" s="501"/>
      <c r="BD106" s="501"/>
      <c r="BE106" s="504"/>
      <c r="BF106" s="507"/>
      <c r="BG106" s="178"/>
      <c r="BH106" s="178"/>
      <c r="BI106" s="178"/>
      <c r="BJ106" s="178"/>
      <c r="BK106" s="178"/>
      <c r="BL106" s="178"/>
      <c r="BM106" s="178"/>
      <c r="BN106" s="178"/>
      <c r="BO106" s="178"/>
      <c r="BP106" s="178"/>
      <c r="BQ106" s="178"/>
      <c r="BR106" s="178"/>
      <c r="BS106" s="178"/>
      <c r="BT106" s="178"/>
      <c r="BU106" s="178"/>
      <c r="BV106" s="178"/>
      <c r="BW106" s="178"/>
      <c r="BX106" s="178"/>
      <c r="BY106" s="178"/>
      <c r="BZ106" s="178"/>
      <c r="CA106" s="178"/>
    </row>
    <row r="107" spans="1:79" ht="16.5" thickTop="1" thickBot="1" x14ac:dyDescent="0.3">
      <c r="A107" s="374" t="s">
        <v>78</v>
      </c>
      <c r="B107" s="221">
        <v>28000</v>
      </c>
      <c r="C107" s="432">
        <f t="shared" ref="C107" si="180">B107/225</f>
        <v>124.44444444444444</v>
      </c>
      <c r="D107" s="181" t="s">
        <v>25</v>
      </c>
      <c r="E107" s="383">
        <v>7.5</v>
      </c>
      <c r="F107" s="137">
        <v>0</v>
      </c>
      <c r="G107" s="137">
        <v>7.5</v>
      </c>
      <c r="H107" s="137">
        <v>0</v>
      </c>
      <c r="I107" s="137">
        <v>0</v>
      </c>
      <c r="J107" s="137">
        <v>7.5</v>
      </c>
      <c r="K107" s="137">
        <v>7.5</v>
      </c>
      <c r="L107" s="137">
        <v>7.5</v>
      </c>
      <c r="M107" s="137">
        <v>7.5</v>
      </c>
      <c r="N107" s="137">
        <v>5</v>
      </c>
      <c r="O107" s="137">
        <v>7.5</v>
      </c>
      <c r="P107" s="137">
        <v>0</v>
      </c>
      <c r="Q107" s="137">
        <v>0</v>
      </c>
      <c r="R107" s="137">
        <v>7.5</v>
      </c>
      <c r="S107" s="137">
        <v>7.5</v>
      </c>
      <c r="T107" s="60">
        <v>7.5</v>
      </c>
      <c r="U107" s="60">
        <v>7.5</v>
      </c>
      <c r="V107" s="60" t="s">
        <v>160</v>
      </c>
      <c r="W107" s="383" t="s">
        <v>160</v>
      </c>
      <c r="X107" s="60" t="s">
        <v>160</v>
      </c>
      <c r="Y107" s="60" t="s">
        <v>160</v>
      </c>
      <c r="Z107" s="60" t="s">
        <v>160</v>
      </c>
      <c r="AA107" s="60" t="s">
        <v>160</v>
      </c>
      <c r="AB107" s="60" t="s">
        <v>160</v>
      </c>
      <c r="AC107" s="60" t="s">
        <v>160</v>
      </c>
      <c r="AD107" s="60" t="s">
        <v>160</v>
      </c>
      <c r="AE107" s="60" t="s">
        <v>160</v>
      </c>
      <c r="AF107" s="67" t="s">
        <v>160</v>
      </c>
      <c r="AG107" s="67" t="s">
        <v>160</v>
      </c>
      <c r="AH107" s="67" t="s">
        <v>160</v>
      </c>
      <c r="AI107" s="67" t="s">
        <v>160</v>
      </c>
      <c r="AJ107" s="179"/>
      <c r="AK107" s="179">
        <f>COUNTIF(E107:AI107,"&gt;0")</f>
        <v>12</v>
      </c>
      <c r="AL107" s="508"/>
      <c r="AM107" s="205">
        <f>SUM(E107:AI107)/7.5</f>
        <v>11.666666666666666</v>
      </c>
      <c r="AN107" s="205">
        <f>COUNTIF(E107:AI107,"B")</f>
        <v>0</v>
      </c>
      <c r="AO107" s="205">
        <f>COUNTIF(E107:AI107,"h")</f>
        <v>0</v>
      </c>
      <c r="AP107" s="205">
        <f>COUNTIF(E107:AI107,"ik")</f>
        <v>0</v>
      </c>
      <c r="AQ107" s="205">
        <f>COUNTIF(E107:AI107,"İZ")</f>
        <v>0</v>
      </c>
      <c r="AR107" s="205">
        <f>COUNTIF(E107:AI107,"R")</f>
        <v>0</v>
      </c>
      <c r="AS107" s="205">
        <f>COUNTIF(E107:AI107,"0")</f>
        <v>5</v>
      </c>
      <c r="AT107" s="205">
        <f>IF((AM107+AN107+AO107+AP107+AQ107)&gt;30,30,(AM107+AN107+AO107+AP107+AQ107))</f>
        <v>11.666666666666666</v>
      </c>
      <c r="AU107" s="205">
        <f>(AT107)*C107*7.5</f>
        <v>10888.888888888889</v>
      </c>
      <c r="AV107" s="511">
        <f t="shared" ref="AV107" si="181">IF(B108="CEMRE",SUM(AU107:AU109),0)</f>
        <v>0</v>
      </c>
      <c r="AW107" s="513">
        <f t="shared" ref="AW107" si="182">IF(B108="SEFİNE",SUM(AU107:AU109),0)</f>
        <v>12755.555555555555</v>
      </c>
      <c r="AX107" s="516">
        <f t="shared" ref="AX107" si="183">IF(B108="TERSAN",SUM(AU107:AU109),0)</f>
        <v>0</v>
      </c>
      <c r="AY107" s="499"/>
      <c r="AZ107" s="499"/>
      <c r="BA107" s="499"/>
      <c r="BB107" s="499"/>
      <c r="BC107" s="499"/>
      <c r="BD107" s="499"/>
      <c r="BE107" s="502"/>
      <c r="BF107" s="505">
        <f t="shared" ref="BF107" si="184">(AV107+AW107+AX107)-(AY107+AZ107+BA107)-(BB107+BC107)+BE107-(BD107)</f>
        <v>12755.555555555555</v>
      </c>
      <c r="BG107" s="178"/>
      <c r="BH107" s="178"/>
      <c r="BI107" s="178"/>
      <c r="BJ107" s="178"/>
      <c r="BK107" s="178"/>
      <c r="BL107" s="178"/>
      <c r="BM107" s="178"/>
      <c r="BN107" s="178"/>
      <c r="BO107" s="178"/>
      <c r="BP107" s="178"/>
      <c r="BQ107" s="178"/>
      <c r="BR107" s="178"/>
      <c r="BS107" s="178"/>
      <c r="BT107" s="178"/>
      <c r="BU107" s="178"/>
      <c r="BV107" s="178"/>
      <c r="BW107" s="178"/>
      <c r="BX107" s="178"/>
      <c r="BY107" s="178"/>
      <c r="BZ107" s="178"/>
      <c r="CA107" s="178"/>
    </row>
    <row r="108" spans="1:79" ht="15.75" thickTop="1" x14ac:dyDescent="0.25">
      <c r="A108" s="375"/>
      <c r="B108" s="221" t="s">
        <v>134</v>
      </c>
      <c r="C108" s="433"/>
      <c r="D108" s="211" t="s">
        <v>26</v>
      </c>
      <c r="E108" s="387"/>
      <c r="F108" s="255"/>
      <c r="G108" s="255"/>
      <c r="H108" s="255"/>
      <c r="I108" s="231"/>
      <c r="J108" s="255"/>
      <c r="K108" s="255"/>
      <c r="L108" s="255"/>
      <c r="M108" s="255"/>
      <c r="N108" s="255"/>
      <c r="O108" s="255"/>
      <c r="P108" s="255"/>
      <c r="Q108" s="255"/>
      <c r="R108" s="255"/>
      <c r="S108" s="255"/>
      <c r="T108" s="227"/>
      <c r="U108" s="227"/>
      <c r="V108" s="227"/>
      <c r="W108" s="387"/>
      <c r="X108" s="227"/>
      <c r="Y108" s="227"/>
      <c r="Z108" s="227"/>
      <c r="AA108" s="227"/>
      <c r="AB108" s="227"/>
      <c r="AC108" s="227"/>
      <c r="AD108" s="227"/>
      <c r="AE108" s="227"/>
      <c r="AF108" s="227"/>
      <c r="AG108" s="228"/>
      <c r="AH108" s="227"/>
      <c r="AI108" s="227"/>
      <c r="AJ108" s="192"/>
      <c r="AK108" s="179">
        <f>COUNTIF(E108:AI108,"&gt;7")</f>
        <v>0</v>
      </c>
      <c r="AL108" s="509"/>
      <c r="AM108" s="206">
        <f>SUM(E108:AI108)</f>
        <v>0</v>
      </c>
      <c r="AN108" s="206"/>
      <c r="AO108" s="206"/>
      <c r="AP108" s="206"/>
      <c r="AQ108" s="206"/>
      <c r="AR108" s="206"/>
      <c r="AS108" s="206"/>
      <c r="AT108" s="206">
        <f>AM108*1.5</f>
        <v>0</v>
      </c>
      <c r="AU108" s="206">
        <f>AM108*C107*1.5</f>
        <v>0</v>
      </c>
      <c r="AV108" s="511"/>
      <c r="AW108" s="514"/>
      <c r="AX108" s="516"/>
      <c r="AY108" s="500"/>
      <c r="AZ108" s="500"/>
      <c r="BA108" s="500"/>
      <c r="BB108" s="500"/>
      <c r="BC108" s="500"/>
      <c r="BD108" s="500"/>
      <c r="BE108" s="503"/>
      <c r="BF108" s="506"/>
      <c r="BG108" s="178"/>
      <c r="BH108" s="178"/>
      <c r="BI108" s="178"/>
      <c r="BJ108" s="178"/>
      <c r="BK108" s="178"/>
      <c r="BL108" s="178"/>
      <c r="BM108" s="178"/>
      <c r="BN108" s="178"/>
      <c r="BO108" s="178"/>
      <c r="BP108" s="178"/>
      <c r="BQ108" s="178"/>
      <c r="BR108" s="178"/>
      <c r="BS108" s="178"/>
      <c r="BT108" s="178"/>
      <c r="BU108" s="178"/>
      <c r="BV108" s="178"/>
      <c r="BW108" s="178"/>
      <c r="BX108" s="178"/>
      <c r="BY108" s="178"/>
      <c r="BZ108" s="178"/>
      <c r="CA108" s="178"/>
    </row>
    <row r="109" spans="1:79" x14ac:dyDescent="0.25">
      <c r="A109" s="375"/>
      <c r="B109" s="221"/>
      <c r="C109" s="433"/>
      <c r="D109" s="212" t="s">
        <v>27</v>
      </c>
      <c r="E109" s="385">
        <v>7.5</v>
      </c>
      <c r="F109" s="255"/>
      <c r="G109" s="255"/>
      <c r="H109" s="255"/>
      <c r="I109" s="255"/>
      <c r="J109" s="255"/>
      <c r="K109" s="255"/>
      <c r="L109" s="255"/>
      <c r="M109" s="255"/>
      <c r="N109" s="255"/>
      <c r="O109" s="255"/>
      <c r="P109" s="255"/>
      <c r="Q109" s="255"/>
      <c r="R109" s="255"/>
      <c r="S109" s="255"/>
      <c r="T109" s="230"/>
      <c r="U109" s="230"/>
      <c r="V109" s="230"/>
      <c r="W109" s="407"/>
      <c r="X109" s="230"/>
      <c r="Y109" s="230"/>
      <c r="Z109" s="230"/>
      <c r="AA109" s="230"/>
      <c r="AB109" s="230"/>
      <c r="AC109" s="230"/>
      <c r="AD109" s="230"/>
      <c r="AE109" s="230"/>
      <c r="AF109" s="230"/>
      <c r="AG109" s="232"/>
      <c r="AH109" s="230"/>
      <c r="AI109" s="230"/>
      <c r="AJ109" s="193"/>
      <c r="AK109" s="207"/>
      <c r="AL109" s="509"/>
      <c r="AM109" s="206">
        <f>SUM(E109:AI109)</f>
        <v>7.5</v>
      </c>
      <c r="AN109" s="208"/>
      <c r="AO109" s="208"/>
      <c r="AP109" s="208"/>
      <c r="AQ109" s="208"/>
      <c r="AR109" s="208"/>
      <c r="AS109" s="208"/>
      <c r="AT109" s="206">
        <f>AM109*2</f>
        <v>15</v>
      </c>
      <c r="AU109" s="208">
        <f>AM109*C107*2</f>
        <v>1866.6666666666667</v>
      </c>
      <c r="AV109" s="511"/>
      <c r="AW109" s="514"/>
      <c r="AX109" s="516"/>
      <c r="AY109" s="500"/>
      <c r="AZ109" s="500"/>
      <c r="BA109" s="500"/>
      <c r="BB109" s="500"/>
      <c r="BC109" s="500"/>
      <c r="BD109" s="500"/>
      <c r="BE109" s="503"/>
      <c r="BF109" s="506"/>
      <c r="BG109" s="178"/>
      <c r="BH109" s="178"/>
      <c r="BI109" s="178"/>
      <c r="BJ109" s="178"/>
      <c r="BK109" s="178"/>
      <c r="BL109" s="178"/>
      <c r="BM109" s="178"/>
      <c r="BN109" s="178"/>
      <c r="BO109" s="178"/>
      <c r="BP109" s="178"/>
      <c r="BQ109" s="178"/>
      <c r="BR109" s="178"/>
      <c r="BS109" s="178"/>
      <c r="BT109" s="178"/>
      <c r="BU109" s="178"/>
      <c r="BV109" s="178"/>
      <c r="BW109" s="178"/>
      <c r="BX109" s="178"/>
      <c r="BY109" s="178"/>
      <c r="BZ109" s="178"/>
      <c r="CA109" s="178"/>
    </row>
    <row r="110" spans="1:79" ht="15.75" thickBot="1" x14ac:dyDescent="0.3">
      <c r="A110" s="377"/>
      <c r="B110" s="277"/>
      <c r="C110" s="434"/>
      <c r="D110" s="182"/>
      <c r="E110" s="386"/>
      <c r="F110" s="256"/>
      <c r="G110" s="256"/>
      <c r="H110" s="256"/>
      <c r="I110" s="256"/>
      <c r="J110" s="256"/>
      <c r="K110" s="256"/>
      <c r="L110" s="256"/>
      <c r="M110" s="256"/>
      <c r="N110" s="256"/>
      <c r="O110" s="256"/>
      <c r="P110" s="256"/>
      <c r="Q110" s="256"/>
      <c r="R110" s="256"/>
      <c r="S110" s="256"/>
      <c r="T110" s="63"/>
      <c r="U110" s="63"/>
      <c r="V110" s="63"/>
      <c r="W110" s="386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194" t="s">
        <v>28</v>
      </c>
      <c r="AK110" s="180">
        <f>AK107+AK108</f>
        <v>12</v>
      </c>
      <c r="AL110" s="510"/>
      <c r="AM110" s="209"/>
      <c r="AN110" s="209"/>
      <c r="AO110" s="209"/>
      <c r="AP110" s="209"/>
      <c r="AQ110" s="180"/>
      <c r="AR110" s="209"/>
      <c r="AS110" s="209"/>
      <c r="AT110" s="209"/>
      <c r="AU110" s="209"/>
      <c r="AV110" s="512"/>
      <c r="AW110" s="515"/>
      <c r="AX110" s="517"/>
      <c r="AY110" s="501"/>
      <c r="AZ110" s="501"/>
      <c r="BA110" s="501"/>
      <c r="BB110" s="501"/>
      <c r="BC110" s="501"/>
      <c r="BD110" s="501"/>
      <c r="BE110" s="504"/>
      <c r="BF110" s="507"/>
      <c r="BG110" s="178"/>
      <c r="BH110" s="178"/>
      <c r="BI110" s="178"/>
      <c r="BJ110" s="178"/>
      <c r="BK110" s="178"/>
      <c r="BL110" s="178"/>
      <c r="BM110" s="178"/>
      <c r="BN110" s="178"/>
      <c r="BO110" s="178"/>
      <c r="BP110" s="178"/>
      <c r="BQ110" s="178"/>
      <c r="BR110" s="178"/>
      <c r="BS110" s="178"/>
      <c r="BT110" s="178"/>
      <c r="BU110" s="178"/>
      <c r="BV110" s="178"/>
      <c r="BW110" s="178"/>
      <c r="BX110" s="178"/>
      <c r="BY110" s="178"/>
      <c r="BZ110" s="178"/>
      <c r="CA110" s="178"/>
    </row>
    <row r="111" spans="1:79" ht="16.5" thickTop="1" thickBot="1" x14ac:dyDescent="0.3">
      <c r="A111" s="374" t="s">
        <v>79</v>
      </c>
      <c r="B111" s="221">
        <v>45000</v>
      </c>
      <c r="C111" s="432">
        <f t="shared" ref="C111" si="185">B111/225</f>
        <v>200</v>
      </c>
      <c r="D111" s="181" t="s">
        <v>25</v>
      </c>
      <c r="E111" s="383" t="s">
        <v>72</v>
      </c>
      <c r="F111" s="137">
        <v>7.5</v>
      </c>
      <c r="G111" s="137">
        <v>7.5</v>
      </c>
      <c r="H111" s="137">
        <v>7.5</v>
      </c>
      <c r="I111" s="137" t="s">
        <v>61</v>
      </c>
      <c r="J111" s="137">
        <v>7.5</v>
      </c>
      <c r="K111" s="137">
        <v>7.5</v>
      </c>
      <c r="L111" s="137">
        <v>7.5</v>
      </c>
      <c r="M111" s="137">
        <v>7.5</v>
      </c>
      <c r="N111" s="137">
        <v>7.5</v>
      </c>
      <c r="O111" s="137">
        <v>7.5</v>
      </c>
      <c r="P111" s="137" t="s">
        <v>61</v>
      </c>
      <c r="Q111" s="137">
        <v>7.5</v>
      </c>
      <c r="R111" s="137">
        <v>7.5</v>
      </c>
      <c r="S111" s="137"/>
      <c r="T111" s="60"/>
      <c r="U111" s="60"/>
      <c r="V111" s="60"/>
      <c r="W111" s="383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179"/>
      <c r="AK111" s="179">
        <f>COUNTIF(E111:AI111,"&gt;0")</f>
        <v>11</v>
      </c>
      <c r="AL111" s="508"/>
      <c r="AM111" s="205">
        <f>SUM(E111:AI111)/7.5</f>
        <v>11</v>
      </c>
      <c r="AN111" s="205">
        <f>COUNTIF(E111:AI111,"B")</f>
        <v>1</v>
      </c>
      <c r="AO111" s="205">
        <f>COUNTIF(E111:AI111,"h")</f>
        <v>2</v>
      </c>
      <c r="AP111" s="205">
        <f>COUNTIF(E111:AI111,"ik")</f>
        <v>0</v>
      </c>
      <c r="AQ111" s="205">
        <f>COUNTIF(E111:AI111,"İZ")</f>
        <v>0</v>
      </c>
      <c r="AR111" s="205">
        <f>COUNTIF(E111:AI111,"R")</f>
        <v>0</v>
      </c>
      <c r="AS111" s="205">
        <f>COUNTIF(E111:AI111,"0")</f>
        <v>0</v>
      </c>
      <c r="AT111" s="205">
        <f>IF((AM111+AN111+AO111+AP111+AQ111)&gt;30,30,(AM111+AN111+AO111+AP111+AQ111))</f>
        <v>14</v>
      </c>
      <c r="AU111" s="205">
        <f>(AT111)*C111*7.5</f>
        <v>21000</v>
      </c>
      <c r="AV111" s="511">
        <f t="shared" ref="AV111" si="186">IF(B112="CEMRE",SUM(AU111:AU113),0)</f>
        <v>0</v>
      </c>
      <c r="AW111" s="513">
        <f t="shared" ref="AW111" si="187">IF(B112="SEFİNE",SUM(AU111:AU113),0)</f>
        <v>21000</v>
      </c>
      <c r="AX111" s="516">
        <f t="shared" ref="AX111" si="188">IF(B112="TERSAN",SUM(AU111:AU113),0)</f>
        <v>0</v>
      </c>
      <c r="AY111" s="499"/>
      <c r="AZ111" s="499"/>
      <c r="BA111" s="499"/>
      <c r="BB111" s="499"/>
      <c r="BC111" s="499"/>
      <c r="BD111" s="499"/>
      <c r="BE111" s="502"/>
      <c r="BF111" s="505">
        <f t="shared" ref="BF111" si="189">(AV111+AW111+AX111)-(AY111+AZ111+BA111)-(BB111+BC111)+BE111-(BD111)</f>
        <v>21000</v>
      </c>
      <c r="BG111" s="178"/>
      <c r="BH111" s="178"/>
      <c r="BI111" s="178"/>
      <c r="BJ111" s="178"/>
      <c r="BK111" s="178"/>
      <c r="BL111" s="178"/>
      <c r="BM111" s="178"/>
      <c r="BN111" s="178"/>
      <c r="BO111" s="178"/>
      <c r="BP111" s="178"/>
      <c r="BQ111" s="178"/>
      <c r="BR111" s="178"/>
      <c r="BS111" s="178"/>
      <c r="BT111" s="178"/>
      <c r="BU111" s="178"/>
      <c r="BV111" s="178"/>
      <c r="BW111" s="178"/>
      <c r="BX111" s="178"/>
      <c r="BY111" s="178"/>
      <c r="BZ111" s="178"/>
      <c r="CA111" s="178"/>
    </row>
    <row r="112" spans="1:79" ht="15.75" thickTop="1" x14ac:dyDescent="0.25">
      <c r="A112" s="375"/>
      <c r="B112" s="221" t="s">
        <v>134</v>
      </c>
      <c r="C112" s="433"/>
      <c r="D112" s="211" t="s">
        <v>26</v>
      </c>
      <c r="E112" s="387"/>
      <c r="F112" s="255"/>
      <c r="G112" s="255"/>
      <c r="H112" s="255"/>
      <c r="I112" s="255"/>
      <c r="J112" s="255"/>
      <c r="K112" s="255"/>
      <c r="L112" s="255"/>
      <c r="M112" s="255"/>
      <c r="N112" s="255"/>
      <c r="O112" s="255"/>
      <c r="P112" s="255"/>
      <c r="Q112" s="255"/>
      <c r="R112" s="255"/>
      <c r="S112" s="255"/>
      <c r="T112" s="227"/>
      <c r="U112" s="227"/>
      <c r="V112" s="227"/>
      <c r="W112" s="387"/>
      <c r="X112" s="227"/>
      <c r="Y112" s="227"/>
      <c r="Z112" s="227"/>
      <c r="AA112" s="227"/>
      <c r="AB112" s="227"/>
      <c r="AC112" s="227"/>
      <c r="AD112" s="227"/>
      <c r="AE112" s="227"/>
      <c r="AF112" s="227"/>
      <c r="AG112" s="228"/>
      <c r="AH112" s="227"/>
      <c r="AI112" s="227"/>
      <c r="AJ112" s="192"/>
      <c r="AK112" s="179">
        <f>COUNTIF(E112:AI112,"&gt;7")</f>
        <v>0</v>
      </c>
      <c r="AL112" s="509"/>
      <c r="AM112" s="206">
        <f>SUM(E112:AI112)</f>
        <v>0</v>
      </c>
      <c r="AN112" s="206"/>
      <c r="AO112" s="206"/>
      <c r="AP112" s="206"/>
      <c r="AQ112" s="206"/>
      <c r="AR112" s="206"/>
      <c r="AS112" s="206"/>
      <c r="AT112" s="206">
        <f>AM112*1.5</f>
        <v>0</v>
      </c>
      <c r="AU112" s="206">
        <f>AM112*C111*1.5</f>
        <v>0</v>
      </c>
      <c r="AV112" s="511"/>
      <c r="AW112" s="514"/>
      <c r="AX112" s="516"/>
      <c r="AY112" s="500"/>
      <c r="AZ112" s="500"/>
      <c r="BA112" s="500"/>
      <c r="BB112" s="500"/>
      <c r="BC112" s="500"/>
      <c r="BD112" s="500"/>
      <c r="BE112" s="503"/>
      <c r="BF112" s="506"/>
      <c r="BG112" s="178"/>
      <c r="BH112" s="178"/>
      <c r="BI112" s="178"/>
      <c r="BJ112" s="178"/>
      <c r="BK112" s="178"/>
      <c r="BL112" s="178"/>
      <c r="BM112" s="178"/>
      <c r="BN112" s="178"/>
      <c r="BO112" s="178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BZ112" s="178"/>
      <c r="CA112" s="178"/>
    </row>
    <row r="113" spans="1:79" x14ac:dyDescent="0.25">
      <c r="A113" s="375"/>
      <c r="B113" s="221"/>
      <c r="C113" s="433"/>
      <c r="D113" s="212" t="s">
        <v>27</v>
      </c>
      <c r="E113" s="385"/>
      <c r="F113" s="255"/>
      <c r="G113" s="255"/>
      <c r="H113" s="255"/>
      <c r="I113" s="255"/>
      <c r="J113" s="255"/>
      <c r="K113" s="255"/>
      <c r="L113" s="255"/>
      <c r="M113" s="255"/>
      <c r="N113" s="255"/>
      <c r="O113" s="255"/>
      <c r="P113" s="255"/>
      <c r="Q113" s="255"/>
      <c r="R113" s="255"/>
      <c r="S113" s="255"/>
      <c r="T113" s="230"/>
      <c r="U113" s="230"/>
      <c r="V113" s="230"/>
      <c r="W113" s="407"/>
      <c r="X113" s="230"/>
      <c r="Y113" s="230"/>
      <c r="Z113" s="230"/>
      <c r="AA113" s="230"/>
      <c r="AB113" s="230"/>
      <c r="AC113" s="230"/>
      <c r="AD113" s="230"/>
      <c r="AE113" s="230"/>
      <c r="AF113" s="230"/>
      <c r="AG113" s="232"/>
      <c r="AH113" s="230"/>
      <c r="AI113" s="230"/>
      <c r="AJ113" s="193"/>
      <c r="AK113" s="207"/>
      <c r="AL113" s="509"/>
      <c r="AM113" s="206">
        <f>SUM(E113:AI113)</f>
        <v>0</v>
      </c>
      <c r="AN113" s="208"/>
      <c r="AO113" s="208"/>
      <c r="AP113" s="208"/>
      <c r="AQ113" s="208"/>
      <c r="AR113" s="208"/>
      <c r="AS113" s="208"/>
      <c r="AT113" s="206">
        <f>AM113*2</f>
        <v>0</v>
      </c>
      <c r="AU113" s="208">
        <f>AM113*C111*2</f>
        <v>0</v>
      </c>
      <c r="AV113" s="511"/>
      <c r="AW113" s="514"/>
      <c r="AX113" s="516"/>
      <c r="AY113" s="500"/>
      <c r="AZ113" s="500"/>
      <c r="BA113" s="500"/>
      <c r="BB113" s="500"/>
      <c r="BC113" s="500"/>
      <c r="BD113" s="500"/>
      <c r="BE113" s="503"/>
      <c r="BF113" s="506"/>
      <c r="BG113" s="178"/>
      <c r="BH113" s="178"/>
      <c r="BI113" s="178"/>
      <c r="BJ113" s="178"/>
      <c r="BK113" s="178"/>
      <c r="BL113" s="178"/>
      <c r="BM113" s="178"/>
      <c r="BN113" s="178"/>
      <c r="BO113" s="178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BZ113" s="178"/>
      <c r="CA113" s="178"/>
    </row>
    <row r="114" spans="1:79" ht="15.75" thickBot="1" x14ac:dyDescent="0.3">
      <c r="A114" s="377"/>
      <c r="B114" s="221"/>
      <c r="C114" s="434"/>
      <c r="D114" s="182"/>
      <c r="E114" s="386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386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194" t="s">
        <v>28</v>
      </c>
      <c r="AK114" s="180">
        <f>AK111+AK112</f>
        <v>11</v>
      </c>
      <c r="AL114" s="510"/>
      <c r="AM114" s="209"/>
      <c r="AN114" s="209"/>
      <c r="AO114" s="209"/>
      <c r="AP114" s="209"/>
      <c r="AQ114" s="180"/>
      <c r="AR114" s="209"/>
      <c r="AS114" s="209"/>
      <c r="AT114" s="209"/>
      <c r="AU114" s="209"/>
      <c r="AV114" s="512"/>
      <c r="AW114" s="515"/>
      <c r="AX114" s="517"/>
      <c r="AY114" s="501"/>
      <c r="AZ114" s="501"/>
      <c r="BA114" s="501"/>
      <c r="BB114" s="501"/>
      <c r="BC114" s="501"/>
      <c r="BD114" s="501"/>
      <c r="BE114" s="504"/>
      <c r="BF114" s="507"/>
      <c r="BG114" s="178"/>
      <c r="BH114" s="178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BZ114" s="178"/>
      <c r="CA114" s="178"/>
    </row>
    <row r="115" spans="1:79" ht="16.5" thickTop="1" thickBot="1" x14ac:dyDescent="0.3">
      <c r="A115" s="374" t="s">
        <v>113</v>
      </c>
      <c r="B115" s="276">
        <v>25000</v>
      </c>
      <c r="C115" s="432">
        <f t="shared" ref="C115" si="190">B115/225</f>
        <v>111.11111111111111</v>
      </c>
      <c r="D115" s="181" t="s">
        <v>25</v>
      </c>
      <c r="E115" s="383" t="s">
        <v>72</v>
      </c>
      <c r="F115" s="60">
        <v>7.5</v>
      </c>
      <c r="G115" s="60">
        <v>7.5</v>
      </c>
      <c r="H115" s="60">
        <v>7.5</v>
      </c>
      <c r="I115" s="60" t="s">
        <v>61</v>
      </c>
      <c r="J115" s="60">
        <v>7.5</v>
      </c>
      <c r="K115" s="60">
        <v>7.5</v>
      </c>
      <c r="L115" s="60">
        <v>7.5</v>
      </c>
      <c r="M115" s="60">
        <v>7.5</v>
      </c>
      <c r="N115" s="60">
        <v>7.5</v>
      </c>
      <c r="O115" s="60">
        <v>7.5</v>
      </c>
      <c r="P115" s="60" t="s">
        <v>61</v>
      </c>
      <c r="Q115" s="60">
        <v>7.5</v>
      </c>
      <c r="R115" s="60">
        <v>7.5</v>
      </c>
      <c r="S115" s="60"/>
      <c r="T115" s="60"/>
      <c r="U115" s="60"/>
      <c r="V115" s="60"/>
      <c r="W115" s="383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179"/>
      <c r="AK115" s="179">
        <f>COUNTIF(E115:AI115,"&gt;0")</f>
        <v>11</v>
      </c>
      <c r="AL115" s="508"/>
      <c r="AM115" s="205">
        <f>SUM(E115:AI115)/7.5</f>
        <v>11</v>
      </c>
      <c r="AN115" s="205">
        <f>COUNTIF(E115:AI115,"B")</f>
        <v>1</v>
      </c>
      <c r="AO115" s="205">
        <f>COUNTIF(E115:AI115,"h")</f>
        <v>2</v>
      </c>
      <c r="AP115" s="205">
        <f>COUNTIF(E115:AI115,"ik")</f>
        <v>0</v>
      </c>
      <c r="AQ115" s="205">
        <f>COUNTIF(E115:AI115,"İZ")</f>
        <v>0</v>
      </c>
      <c r="AR115" s="205">
        <f>COUNTIF(E115:AI115,"R")</f>
        <v>0</v>
      </c>
      <c r="AS115" s="205">
        <f>COUNTIF(E115:AI115,"0")</f>
        <v>0</v>
      </c>
      <c r="AT115" s="205">
        <f>IF((AM115+AN115+AO115+AP115+AQ115)&gt;30,30,(AM115+AN115+AO115+AP115+AQ115))</f>
        <v>14</v>
      </c>
      <c r="AU115" s="205">
        <f>(AT115)*C115*7.5</f>
        <v>11666.666666666668</v>
      </c>
      <c r="AV115" s="511">
        <f t="shared" ref="AV115" si="191">IF(B116="CEMRE",SUM(AU115:AU117),0)</f>
        <v>0</v>
      </c>
      <c r="AW115" s="513">
        <f t="shared" ref="AW115" si="192">IF(B116="SEFİNE",SUM(AU115:AU117),0)</f>
        <v>11666.666666666668</v>
      </c>
      <c r="AX115" s="516">
        <f t="shared" ref="AX115" si="193">IF(B116="TERSAN",SUM(AU115:AU117),0)</f>
        <v>0</v>
      </c>
      <c r="AY115" s="499"/>
      <c r="AZ115" s="499"/>
      <c r="BA115" s="499"/>
      <c r="BB115" s="499"/>
      <c r="BC115" s="499"/>
      <c r="BD115" s="499"/>
      <c r="BE115" s="502"/>
      <c r="BF115" s="505">
        <f t="shared" ref="BF115" si="194">(AV115+AW115+AX115)-(AY115+AZ115+BA115)-(BB115+BC115)+BE115-(BD115)</f>
        <v>11666.666666666668</v>
      </c>
      <c r="BG115" s="178"/>
      <c r="BH115" s="178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  <c r="BZ115" s="178"/>
      <c r="CA115" s="178"/>
    </row>
    <row r="116" spans="1:79" ht="15.75" thickTop="1" x14ac:dyDescent="0.25">
      <c r="A116" s="375"/>
      <c r="B116" s="221" t="s">
        <v>134</v>
      </c>
      <c r="C116" s="433"/>
      <c r="D116" s="211" t="s">
        <v>26</v>
      </c>
      <c r="E116" s="387"/>
      <c r="F116" s="227"/>
      <c r="G116" s="227"/>
      <c r="H116" s="227"/>
      <c r="I116" s="227"/>
      <c r="J116" s="227"/>
      <c r="K116" s="227"/>
      <c r="L116" s="227"/>
      <c r="M116" s="227"/>
      <c r="N116" s="227"/>
      <c r="O116" s="227"/>
      <c r="P116" s="227"/>
      <c r="Q116" s="227"/>
      <c r="R116" s="227"/>
      <c r="S116" s="227"/>
      <c r="T116" s="227"/>
      <c r="U116" s="227"/>
      <c r="V116" s="227"/>
      <c r="W116" s="387"/>
      <c r="X116" s="227"/>
      <c r="Y116" s="227"/>
      <c r="Z116" s="227"/>
      <c r="AA116" s="227"/>
      <c r="AB116" s="227"/>
      <c r="AC116" s="227"/>
      <c r="AD116" s="227"/>
      <c r="AE116" s="227"/>
      <c r="AF116" s="227"/>
      <c r="AG116" s="228"/>
      <c r="AH116" s="227"/>
      <c r="AI116" s="227"/>
      <c r="AJ116" s="192"/>
      <c r="AK116" s="179">
        <f>COUNTIF(E116:AI116,"&gt;7")</f>
        <v>0</v>
      </c>
      <c r="AL116" s="509"/>
      <c r="AM116" s="206">
        <f>SUM(E116:AI116)</f>
        <v>0</v>
      </c>
      <c r="AN116" s="206"/>
      <c r="AO116" s="206"/>
      <c r="AP116" s="206"/>
      <c r="AQ116" s="206"/>
      <c r="AR116" s="206"/>
      <c r="AS116" s="206"/>
      <c r="AT116" s="206">
        <f>AM116*1.5</f>
        <v>0</v>
      </c>
      <c r="AU116" s="206">
        <f>AM116*C115*1.5</f>
        <v>0</v>
      </c>
      <c r="AV116" s="511"/>
      <c r="AW116" s="514"/>
      <c r="AX116" s="516"/>
      <c r="AY116" s="500"/>
      <c r="AZ116" s="500"/>
      <c r="BA116" s="500"/>
      <c r="BB116" s="500"/>
      <c r="BC116" s="500"/>
      <c r="BD116" s="500"/>
      <c r="BE116" s="503"/>
      <c r="BF116" s="506"/>
      <c r="BG116" s="178"/>
      <c r="BH116" s="178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  <c r="BZ116" s="178"/>
      <c r="CA116" s="178"/>
    </row>
    <row r="117" spans="1:79" x14ac:dyDescent="0.25">
      <c r="A117" s="375"/>
      <c r="B117" s="221"/>
      <c r="C117" s="433"/>
      <c r="D117" s="212" t="s">
        <v>27</v>
      </c>
      <c r="E117" s="385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30"/>
      <c r="S117" s="230"/>
      <c r="T117" s="230"/>
      <c r="U117" s="230"/>
      <c r="V117" s="230"/>
      <c r="W117" s="407"/>
      <c r="X117" s="230"/>
      <c r="Y117" s="230"/>
      <c r="Z117" s="230"/>
      <c r="AA117" s="230"/>
      <c r="AB117" s="230"/>
      <c r="AC117" s="230"/>
      <c r="AD117" s="230"/>
      <c r="AE117" s="230"/>
      <c r="AF117" s="230"/>
      <c r="AG117" s="232"/>
      <c r="AH117" s="230"/>
      <c r="AI117" s="230"/>
      <c r="AJ117" s="193"/>
      <c r="AK117" s="207"/>
      <c r="AL117" s="509"/>
      <c r="AM117" s="206">
        <f>SUM(E117:AI117)</f>
        <v>0</v>
      </c>
      <c r="AN117" s="208"/>
      <c r="AO117" s="208"/>
      <c r="AP117" s="208"/>
      <c r="AQ117" s="208"/>
      <c r="AR117" s="208"/>
      <c r="AS117" s="208"/>
      <c r="AT117" s="206">
        <f>AM117*2</f>
        <v>0</v>
      </c>
      <c r="AU117" s="208">
        <f>AM117*C115*2</f>
        <v>0</v>
      </c>
      <c r="AV117" s="511"/>
      <c r="AW117" s="514"/>
      <c r="AX117" s="516"/>
      <c r="AY117" s="500"/>
      <c r="AZ117" s="500"/>
      <c r="BA117" s="500"/>
      <c r="BB117" s="500"/>
      <c r="BC117" s="500"/>
      <c r="BD117" s="500"/>
      <c r="BE117" s="503"/>
      <c r="BF117" s="506"/>
      <c r="BG117" s="178"/>
      <c r="BH117" s="178"/>
      <c r="BI117" s="178"/>
      <c r="BJ117" s="178"/>
      <c r="BK117" s="178"/>
      <c r="BL117" s="178"/>
      <c r="BM117" s="178"/>
      <c r="BN117" s="178"/>
      <c r="BO117" s="178"/>
      <c r="BP117" s="178"/>
      <c r="BQ117" s="178"/>
      <c r="BR117" s="178"/>
      <c r="BS117" s="178"/>
      <c r="BT117" s="178"/>
      <c r="BU117" s="178"/>
      <c r="BV117" s="178"/>
      <c r="BW117" s="178"/>
      <c r="BX117" s="178"/>
      <c r="BY117" s="178"/>
      <c r="BZ117" s="178"/>
      <c r="CA117" s="178"/>
    </row>
    <row r="118" spans="1:79" ht="15.75" thickBot="1" x14ac:dyDescent="0.3">
      <c r="A118" s="377"/>
      <c r="B118" s="277"/>
      <c r="C118" s="434"/>
      <c r="D118" s="182"/>
      <c r="E118" s="386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386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194" t="s">
        <v>28</v>
      </c>
      <c r="AK118" s="180">
        <f>AK115+AK116</f>
        <v>11</v>
      </c>
      <c r="AL118" s="510"/>
      <c r="AM118" s="209"/>
      <c r="AN118" s="209"/>
      <c r="AO118" s="209"/>
      <c r="AP118" s="209"/>
      <c r="AQ118" s="180"/>
      <c r="AR118" s="209"/>
      <c r="AS118" s="209"/>
      <c r="AT118" s="209"/>
      <c r="AU118" s="209"/>
      <c r="AV118" s="512"/>
      <c r="AW118" s="515"/>
      <c r="AX118" s="517"/>
      <c r="AY118" s="501"/>
      <c r="AZ118" s="501"/>
      <c r="BA118" s="501"/>
      <c r="BB118" s="501"/>
      <c r="BC118" s="501"/>
      <c r="BD118" s="501"/>
      <c r="BE118" s="504"/>
      <c r="BF118" s="507"/>
      <c r="BG118" s="178"/>
      <c r="BH118" s="178"/>
      <c r="BI118" s="178"/>
      <c r="BJ118" s="178"/>
      <c r="BK118" s="178"/>
      <c r="BL118" s="178"/>
      <c r="BM118" s="178"/>
      <c r="BN118" s="178"/>
      <c r="BO118" s="178"/>
      <c r="BP118" s="178"/>
      <c r="BQ118" s="178"/>
      <c r="BR118" s="178"/>
      <c r="BS118" s="178"/>
      <c r="BT118" s="178"/>
      <c r="BU118" s="178"/>
      <c r="BV118" s="178"/>
      <c r="BW118" s="178"/>
      <c r="BX118" s="178"/>
      <c r="BY118" s="178"/>
      <c r="BZ118" s="178"/>
      <c r="CA118" s="178"/>
    </row>
    <row r="119" spans="1:79" ht="16.5" thickTop="1" thickBot="1" x14ac:dyDescent="0.3">
      <c r="A119" s="374" t="s">
        <v>131</v>
      </c>
      <c r="B119" s="276">
        <v>24000</v>
      </c>
      <c r="C119" s="432">
        <f t="shared" ref="C119" si="195">B119/225</f>
        <v>106.66666666666667</v>
      </c>
      <c r="D119" s="181" t="s">
        <v>25</v>
      </c>
      <c r="E119" s="394">
        <v>0</v>
      </c>
      <c r="F119" s="137">
        <v>0</v>
      </c>
      <c r="G119" s="137">
        <v>0</v>
      </c>
      <c r="H119" s="137">
        <v>0</v>
      </c>
      <c r="I119" s="137">
        <v>0</v>
      </c>
      <c r="J119" s="137">
        <v>0</v>
      </c>
      <c r="K119" s="137">
        <v>0</v>
      </c>
      <c r="L119" s="137">
        <v>0</v>
      </c>
      <c r="M119" s="137">
        <v>0</v>
      </c>
      <c r="N119" s="137">
        <v>0</v>
      </c>
      <c r="O119" s="137">
        <v>0</v>
      </c>
      <c r="P119" s="137">
        <v>0</v>
      </c>
      <c r="Q119" s="137">
        <v>0</v>
      </c>
      <c r="R119" s="137">
        <v>0</v>
      </c>
      <c r="S119" s="137"/>
      <c r="T119" s="60"/>
      <c r="U119" s="60"/>
      <c r="V119" s="60"/>
      <c r="W119" s="383"/>
      <c r="X119" s="60"/>
      <c r="Y119" s="60"/>
      <c r="Z119" s="60"/>
      <c r="AA119" s="60"/>
      <c r="AB119" s="60"/>
      <c r="AC119" s="60"/>
      <c r="AD119" s="60"/>
      <c r="AE119" s="60"/>
      <c r="AF119" s="67"/>
      <c r="AG119" s="60"/>
      <c r="AH119" s="60"/>
      <c r="AI119" s="60"/>
      <c r="AJ119" s="179"/>
      <c r="AK119" s="179">
        <f>COUNTIF(E119:AI119,"&gt;0")</f>
        <v>0</v>
      </c>
      <c r="AL119" s="508"/>
      <c r="AM119" s="205">
        <f>SUM(E119:AI119)/7.5</f>
        <v>0</v>
      </c>
      <c r="AN119" s="205">
        <f>COUNTIF(E119:AI119,"B")</f>
        <v>0</v>
      </c>
      <c r="AO119" s="205">
        <f>COUNTIF(E119:AI119,"h")</f>
        <v>0</v>
      </c>
      <c r="AP119" s="205">
        <f>COUNTIF(E119:AI119,"ik")</f>
        <v>0</v>
      </c>
      <c r="AQ119" s="205">
        <f>COUNTIF(E119:AI119,"İZ")</f>
        <v>0</v>
      </c>
      <c r="AR119" s="205">
        <f>COUNTIF(E119:AI119,"R")</f>
        <v>0</v>
      </c>
      <c r="AS119" s="205">
        <f>COUNTIF(E119:AI119,"0")</f>
        <v>14</v>
      </c>
      <c r="AT119" s="205">
        <f>IF((AM119+AN119+AO119+AP119+AQ119)&gt;30,30,(AM119+AN119+AO119+AP119+AQ119))</f>
        <v>0</v>
      </c>
      <c r="AU119" s="205">
        <f>(AT119)*C119*7.5</f>
        <v>0</v>
      </c>
      <c r="AV119" s="511">
        <f t="shared" ref="AV119" si="196">IF(B120="CEMRE",SUM(AU119:AU121),0)</f>
        <v>0</v>
      </c>
      <c r="AW119" s="513">
        <f t="shared" ref="AW119" si="197">IF(B120="SEFİNE",SUM(AU119:AU121),0)</f>
        <v>0</v>
      </c>
      <c r="AX119" s="516">
        <f t="shared" ref="AX119" si="198">IF(B120="TERSAN",SUM(AU119:AU121),0)</f>
        <v>0</v>
      </c>
      <c r="AY119" s="499"/>
      <c r="AZ119" s="499"/>
      <c r="BA119" s="499"/>
      <c r="BB119" s="499"/>
      <c r="BC119" s="499"/>
      <c r="BD119" s="499"/>
      <c r="BE119" s="502"/>
      <c r="BF119" s="505">
        <f t="shared" ref="BF119" si="199">(AV119+AW119+AX119)-(AY119+AZ119+BA119)-(BB119+BC119)+BE119-(BD119)</f>
        <v>0</v>
      </c>
      <c r="BG119" s="178"/>
      <c r="BH119" s="178"/>
      <c r="BI119" s="178"/>
      <c r="BJ119" s="178"/>
      <c r="BK119" s="178"/>
      <c r="BL119" s="178"/>
      <c r="BM119" s="178"/>
      <c r="BN119" s="178"/>
      <c r="BO119" s="178"/>
      <c r="BP119" s="178"/>
      <c r="BQ119" s="178"/>
      <c r="BR119" s="178"/>
      <c r="BS119" s="178"/>
      <c r="BT119" s="178"/>
      <c r="BU119" s="178"/>
      <c r="BV119" s="178"/>
      <c r="BW119" s="178"/>
      <c r="BX119" s="178"/>
      <c r="BY119" s="178"/>
      <c r="BZ119" s="178"/>
      <c r="CA119" s="178"/>
    </row>
    <row r="120" spans="1:79" ht="15.75" thickTop="1" x14ac:dyDescent="0.25">
      <c r="A120" s="375"/>
      <c r="B120" s="221" t="s">
        <v>134</v>
      </c>
      <c r="C120" s="433"/>
      <c r="D120" s="211" t="s">
        <v>26</v>
      </c>
      <c r="E120" s="396"/>
      <c r="F120" s="255"/>
      <c r="G120" s="255"/>
      <c r="H120" s="255"/>
      <c r="I120" s="241"/>
      <c r="J120" s="255"/>
      <c r="K120" s="255"/>
      <c r="L120" s="255"/>
      <c r="M120" s="255"/>
      <c r="N120" s="255"/>
      <c r="O120" s="255"/>
      <c r="P120" s="255"/>
      <c r="Q120" s="255"/>
      <c r="R120" s="255"/>
      <c r="S120" s="255"/>
      <c r="T120" s="227"/>
      <c r="U120" s="227"/>
      <c r="V120" s="227"/>
      <c r="W120" s="387"/>
      <c r="X120" s="227"/>
      <c r="Y120" s="227"/>
      <c r="Z120" s="227"/>
      <c r="AA120" s="227"/>
      <c r="AB120" s="227"/>
      <c r="AC120" s="227"/>
      <c r="AD120" s="227"/>
      <c r="AE120" s="227"/>
      <c r="AF120" s="227"/>
      <c r="AG120" s="228"/>
      <c r="AH120" s="227"/>
      <c r="AI120" s="227"/>
      <c r="AJ120" s="192"/>
      <c r="AK120" s="179">
        <f>COUNTIF(E120:AI120,"&gt;7")</f>
        <v>0</v>
      </c>
      <c r="AL120" s="509"/>
      <c r="AM120" s="206">
        <f>SUM(E120:AI120)</f>
        <v>0</v>
      </c>
      <c r="AN120" s="206"/>
      <c r="AO120" s="206"/>
      <c r="AP120" s="206"/>
      <c r="AQ120" s="206"/>
      <c r="AR120" s="206"/>
      <c r="AS120" s="206"/>
      <c r="AT120" s="206">
        <f>AM120*1.5</f>
        <v>0</v>
      </c>
      <c r="AU120" s="206">
        <f>AM120*C119*1.5</f>
        <v>0</v>
      </c>
      <c r="AV120" s="511"/>
      <c r="AW120" s="514"/>
      <c r="AX120" s="516"/>
      <c r="AY120" s="500"/>
      <c r="AZ120" s="500"/>
      <c r="BA120" s="500"/>
      <c r="BB120" s="500"/>
      <c r="BC120" s="500"/>
      <c r="BD120" s="500"/>
      <c r="BE120" s="503"/>
      <c r="BF120" s="506"/>
      <c r="BG120" s="178"/>
      <c r="BH120" s="178"/>
      <c r="BI120" s="178"/>
      <c r="BJ120" s="178"/>
      <c r="BK120" s="178"/>
      <c r="BL120" s="178"/>
      <c r="BM120" s="178"/>
      <c r="BN120" s="178"/>
      <c r="BO120" s="178"/>
      <c r="BP120" s="178"/>
      <c r="BQ120" s="178"/>
      <c r="BR120" s="178"/>
      <c r="BS120" s="178"/>
      <c r="BT120" s="178"/>
      <c r="BU120" s="178"/>
      <c r="BV120" s="178"/>
      <c r="BW120" s="178"/>
      <c r="BX120" s="178"/>
      <c r="BY120" s="178"/>
      <c r="BZ120" s="178"/>
      <c r="CA120" s="178"/>
    </row>
    <row r="121" spans="1:79" x14ac:dyDescent="0.25">
      <c r="A121" s="375"/>
      <c r="B121" s="221"/>
      <c r="C121" s="433"/>
      <c r="D121" s="212" t="s">
        <v>27</v>
      </c>
      <c r="E121" s="396"/>
      <c r="F121" s="255"/>
      <c r="G121" s="255"/>
      <c r="H121" s="255"/>
      <c r="I121" s="255"/>
      <c r="J121" s="255"/>
      <c r="K121" s="255"/>
      <c r="L121" s="255"/>
      <c r="M121" s="255"/>
      <c r="N121" s="255"/>
      <c r="O121" s="255"/>
      <c r="P121" s="255"/>
      <c r="Q121" s="255"/>
      <c r="R121" s="255"/>
      <c r="S121" s="255"/>
      <c r="T121" s="230"/>
      <c r="U121" s="230"/>
      <c r="V121" s="230"/>
      <c r="W121" s="385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2"/>
      <c r="AH121" s="230"/>
      <c r="AI121" s="230"/>
      <c r="AJ121" s="193"/>
      <c r="AK121" s="207"/>
      <c r="AL121" s="509"/>
      <c r="AM121" s="206">
        <f>SUM(E121:AI121)</f>
        <v>0</v>
      </c>
      <c r="AN121" s="208"/>
      <c r="AO121" s="208"/>
      <c r="AP121" s="208"/>
      <c r="AQ121" s="208"/>
      <c r="AR121" s="208"/>
      <c r="AS121" s="208"/>
      <c r="AT121" s="206">
        <f>AM121*2</f>
        <v>0</v>
      </c>
      <c r="AU121" s="208">
        <f>AM121*C119*2</f>
        <v>0</v>
      </c>
      <c r="AV121" s="511"/>
      <c r="AW121" s="514"/>
      <c r="AX121" s="516"/>
      <c r="AY121" s="500"/>
      <c r="AZ121" s="500"/>
      <c r="BA121" s="500"/>
      <c r="BB121" s="500"/>
      <c r="BC121" s="500"/>
      <c r="BD121" s="500"/>
      <c r="BE121" s="503"/>
      <c r="BF121" s="506"/>
      <c r="BG121" s="178"/>
      <c r="BH121" s="178"/>
      <c r="BI121" s="178"/>
      <c r="BJ121" s="178"/>
      <c r="BK121" s="178"/>
      <c r="BL121" s="178"/>
      <c r="BM121" s="178"/>
      <c r="BN121" s="178"/>
      <c r="BO121" s="178"/>
      <c r="BP121" s="178"/>
      <c r="BQ121" s="178"/>
      <c r="BR121" s="178"/>
      <c r="BS121" s="178"/>
      <c r="BT121" s="178"/>
      <c r="BU121" s="178"/>
      <c r="BV121" s="178"/>
      <c r="BW121" s="178"/>
      <c r="BX121" s="178"/>
      <c r="BY121" s="178"/>
      <c r="BZ121" s="178"/>
      <c r="CA121" s="178"/>
    </row>
    <row r="122" spans="1:79" ht="15.75" thickBot="1" x14ac:dyDescent="0.3">
      <c r="A122" s="377"/>
      <c r="B122" s="277"/>
      <c r="C122" s="434"/>
      <c r="D122" s="182"/>
      <c r="E122" s="397"/>
      <c r="F122" s="256"/>
      <c r="G122" s="256"/>
      <c r="H122" s="256"/>
      <c r="I122" s="256"/>
      <c r="J122" s="256"/>
      <c r="K122" s="256"/>
      <c r="L122" s="256"/>
      <c r="M122" s="256"/>
      <c r="N122" s="256"/>
      <c r="O122" s="256"/>
      <c r="P122" s="256"/>
      <c r="Q122" s="256"/>
      <c r="R122" s="256"/>
      <c r="S122" s="256"/>
      <c r="T122" s="63"/>
      <c r="U122" s="63"/>
      <c r="V122" s="63"/>
      <c r="W122" s="386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194" t="s">
        <v>28</v>
      </c>
      <c r="AK122" s="180">
        <f>AK119+AK120</f>
        <v>0</v>
      </c>
      <c r="AL122" s="510"/>
      <c r="AM122" s="209"/>
      <c r="AN122" s="209"/>
      <c r="AO122" s="209"/>
      <c r="AP122" s="209"/>
      <c r="AQ122" s="180"/>
      <c r="AR122" s="209"/>
      <c r="AS122" s="209"/>
      <c r="AT122" s="209"/>
      <c r="AU122" s="209"/>
      <c r="AV122" s="512"/>
      <c r="AW122" s="515"/>
      <c r="AX122" s="517"/>
      <c r="AY122" s="501"/>
      <c r="AZ122" s="501"/>
      <c r="BA122" s="501"/>
      <c r="BB122" s="501"/>
      <c r="BC122" s="501"/>
      <c r="BD122" s="501"/>
      <c r="BE122" s="504"/>
      <c r="BF122" s="507"/>
      <c r="BG122" s="178"/>
      <c r="BH122" s="178"/>
      <c r="BI122" s="178"/>
      <c r="BJ122" s="178"/>
      <c r="BK122" s="178"/>
      <c r="BL122" s="178"/>
      <c r="BM122" s="178"/>
      <c r="BN122" s="178"/>
      <c r="BO122" s="178"/>
      <c r="BP122" s="178"/>
      <c r="BQ122" s="178"/>
      <c r="BR122" s="178"/>
      <c r="BS122" s="178"/>
      <c r="BT122" s="178"/>
      <c r="BU122" s="178"/>
      <c r="BV122" s="178"/>
      <c r="BW122" s="178"/>
      <c r="BX122" s="178"/>
      <c r="BY122" s="178"/>
      <c r="BZ122" s="178"/>
      <c r="CA122" s="178"/>
    </row>
    <row r="123" spans="1:79" ht="16.5" thickTop="1" thickBot="1" x14ac:dyDescent="0.3">
      <c r="A123" s="374" t="s">
        <v>115</v>
      </c>
      <c r="B123" s="221">
        <v>32000</v>
      </c>
      <c r="C123" s="432">
        <f t="shared" ref="C123" si="200">B123/225</f>
        <v>142.22222222222223</v>
      </c>
      <c r="D123" s="181" t="s">
        <v>25</v>
      </c>
      <c r="E123" s="394">
        <v>7.5</v>
      </c>
      <c r="F123" s="137">
        <v>7.5</v>
      </c>
      <c r="G123" s="137">
        <v>7.5</v>
      </c>
      <c r="H123" s="137">
        <v>7.5</v>
      </c>
      <c r="I123" s="137" t="s">
        <v>61</v>
      </c>
      <c r="J123" s="137">
        <v>7.5</v>
      </c>
      <c r="K123" s="137">
        <v>7.5</v>
      </c>
      <c r="L123" s="137">
        <v>7.5</v>
      </c>
      <c r="M123" s="137">
        <v>7.5</v>
      </c>
      <c r="N123" s="137">
        <v>7.5</v>
      </c>
      <c r="O123" s="137">
        <v>7.5</v>
      </c>
      <c r="P123" s="137" t="s">
        <v>61</v>
      </c>
      <c r="Q123" s="137">
        <v>7.5</v>
      </c>
      <c r="R123" s="137">
        <v>7.5</v>
      </c>
      <c r="S123" s="137"/>
      <c r="T123" s="60"/>
      <c r="U123" s="60"/>
      <c r="V123" s="60"/>
      <c r="W123" s="383"/>
      <c r="X123" s="60"/>
      <c r="Y123" s="60"/>
      <c r="Z123" s="60"/>
      <c r="AA123" s="60"/>
      <c r="AB123" s="60"/>
      <c r="AC123" s="60"/>
      <c r="AD123" s="60"/>
      <c r="AE123" s="60"/>
      <c r="AF123" s="67"/>
      <c r="AG123" s="60"/>
      <c r="AH123" s="60"/>
      <c r="AI123" s="60"/>
      <c r="AJ123" s="179"/>
      <c r="AK123" s="179">
        <f>COUNTIF(E123:AI123,"&gt;0")</f>
        <v>12</v>
      </c>
      <c r="AL123" s="508"/>
      <c r="AM123" s="205">
        <f>SUM(E123:AI123)/7.5</f>
        <v>12</v>
      </c>
      <c r="AN123" s="205">
        <f>COUNTIF(E123:AI123,"B")</f>
        <v>0</v>
      </c>
      <c r="AO123" s="205">
        <f>COUNTIF(E123:AI123,"h")</f>
        <v>2</v>
      </c>
      <c r="AP123" s="205">
        <f>COUNTIF(E123:AI123,"ik")</f>
        <v>0</v>
      </c>
      <c r="AQ123" s="205">
        <f>COUNTIF(E123:AI123,"İZ")</f>
        <v>0</v>
      </c>
      <c r="AR123" s="205">
        <f>COUNTIF(E123:AI123,"R")</f>
        <v>0</v>
      </c>
      <c r="AS123" s="205">
        <f>COUNTIF(E123:AI123,"0")</f>
        <v>0</v>
      </c>
      <c r="AT123" s="205">
        <f>IF((AM123+AN123+AO123+AP123+AQ123)&gt;30,30,(AM123+AN123+AO123+AP123+AQ123))</f>
        <v>14</v>
      </c>
      <c r="AU123" s="205">
        <f>(AT123)*C123*7.5</f>
        <v>14933.333333333336</v>
      </c>
      <c r="AV123" s="511">
        <f t="shared" ref="AV123" si="201">IF(B124="CEMRE",SUM(AU123:AU125),0)</f>
        <v>0</v>
      </c>
      <c r="AW123" s="513">
        <f t="shared" ref="AW123" si="202">IF(B124="SEFİNE",SUM(AU123:AU125),0)</f>
        <v>17066.666666666668</v>
      </c>
      <c r="AX123" s="516">
        <f t="shared" ref="AX123" si="203">IF(B124="TERSAN",SUM(AU123:AU125),0)</f>
        <v>0</v>
      </c>
      <c r="AY123" s="499"/>
      <c r="AZ123" s="499"/>
      <c r="BA123" s="499"/>
      <c r="BB123" s="499"/>
      <c r="BC123" s="499"/>
      <c r="BD123" s="499"/>
      <c r="BE123" s="502"/>
      <c r="BF123" s="505">
        <f t="shared" ref="BF123" si="204">(AV123+AW123+AX123)-(AY123+AZ123+BA123)-(BB123+BC123)+BE123-(BD123)</f>
        <v>17066.666666666668</v>
      </c>
      <c r="BG123" s="178"/>
      <c r="BH123" s="178"/>
      <c r="BI123" s="178"/>
      <c r="BJ123" s="178"/>
      <c r="BK123" s="178"/>
      <c r="BL123" s="178"/>
      <c r="BM123" s="178"/>
      <c r="BN123" s="178"/>
      <c r="BO123" s="178"/>
      <c r="BP123" s="178"/>
      <c r="BQ123" s="178"/>
      <c r="BR123" s="178"/>
      <c r="BS123" s="178"/>
      <c r="BT123" s="178"/>
      <c r="BU123" s="178"/>
      <c r="BV123" s="178"/>
      <c r="BW123" s="178"/>
      <c r="BX123" s="178"/>
      <c r="BY123" s="178"/>
      <c r="BZ123" s="178"/>
      <c r="CA123" s="178"/>
    </row>
    <row r="124" spans="1:79" ht="15.75" thickTop="1" x14ac:dyDescent="0.25">
      <c r="A124" s="375"/>
      <c r="B124" s="221" t="s">
        <v>134</v>
      </c>
      <c r="C124" s="433"/>
      <c r="D124" s="211" t="s">
        <v>26</v>
      </c>
      <c r="E124" s="396"/>
      <c r="F124" s="255"/>
      <c r="G124" s="255"/>
      <c r="H124" s="255"/>
      <c r="I124" s="255"/>
      <c r="J124" s="255"/>
      <c r="K124" s="255"/>
      <c r="L124" s="255"/>
      <c r="M124" s="255"/>
      <c r="N124" s="255"/>
      <c r="O124" s="255"/>
      <c r="P124" s="255"/>
      <c r="Q124" s="255"/>
      <c r="R124" s="255"/>
      <c r="S124" s="255"/>
      <c r="T124" s="227"/>
      <c r="U124" s="227"/>
      <c r="V124" s="227"/>
      <c r="W124" s="387"/>
      <c r="X124" s="227"/>
      <c r="Y124" s="227"/>
      <c r="Z124" s="227"/>
      <c r="AA124" s="227"/>
      <c r="AB124" s="227"/>
      <c r="AC124" s="227"/>
      <c r="AD124" s="227"/>
      <c r="AE124" s="227"/>
      <c r="AF124" s="227"/>
      <c r="AG124" s="228"/>
      <c r="AH124" s="227"/>
      <c r="AI124" s="227"/>
      <c r="AJ124" s="192"/>
      <c r="AK124" s="179">
        <f>COUNTIF(E124:AI124,"&gt;7")</f>
        <v>0</v>
      </c>
      <c r="AL124" s="509"/>
      <c r="AM124" s="206">
        <f>SUM(E124:AI124)</f>
        <v>0</v>
      </c>
      <c r="AN124" s="206"/>
      <c r="AO124" s="206"/>
      <c r="AP124" s="206"/>
      <c r="AQ124" s="206"/>
      <c r="AR124" s="206"/>
      <c r="AS124" s="206"/>
      <c r="AT124" s="206">
        <f>AM124*1.5</f>
        <v>0</v>
      </c>
      <c r="AU124" s="206">
        <f>AM124*C123*1.5</f>
        <v>0</v>
      </c>
      <c r="AV124" s="511"/>
      <c r="AW124" s="514"/>
      <c r="AX124" s="516"/>
      <c r="AY124" s="500"/>
      <c r="AZ124" s="500"/>
      <c r="BA124" s="500"/>
      <c r="BB124" s="500"/>
      <c r="BC124" s="500"/>
      <c r="BD124" s="500"/>
      <c r="BE124" s="503"/>
      <c r="BF124" s="506"/>
      <c r="BG124" s="178"/>
      <c r="BH124" s="178"/>
      <c r="BI124" s="178"/>
      <c r="BJ124" s="178"/>
      <c r="BK124" s="178"/>
      <c r="BL124" s="178"/>
      <c r="BM124" s="178"/>
      <c r="BN124" s="178"/>
      <c r="BO124" s="178"/>
      <c r="BP124" s="178"/>
      <c r="BQ124" s="178"/>
      <c r="BR124" s="178"/>
      <c r="BS124" s="178"/>
      <c r="BT124" s="178"/>
      <c r="BU124" s="178"/>
      <c r="BV124" s="178"/>
      <c r="BW124" s="178"/>
      <c r="BX124" s="178"/>
      <c r="BY124" s="178"/>
      <c r="BZ124" s="178"/>
      <c r="CA124" s="178"/>
    </row>
    <row r="125" spans="1:79" x14ac:dyDescent="0.25">
      <c r="A125" s="375"/>
      <c r="B125" s="221"/>
      <c r="C125" s="433"/>
      <c r="D125" s="212" t="s">
        <v>27</v>
      </c>
      <c r="E125" s="385">
        <v>7.5</v>
      </c>
      <c r="F125" s="255"/>
      <c r="G125" s="255"/>
      <c r="H125" s="255"/>
      <c r="I125" s="255"/>
      <c r="J125" s="255"/>
      <c r="K125" s="255"/>
      <c r="L125" s="255"/>
      <c r="M125" s="255"/>
      <c r="N125" s="255"/>
      <c r="O125" s="255"/>
      <c r="P125" s="255"/>
      <c r="Q125" s="255"/>
      <c r="R125" s="255"/>
      <c r="S125" s="255"/>
      <c r="T125" s="230"/>
      <c r="U125" s="230"/>
      <c r="V125" s="230"/>
      <c r="W125" s="407"/>
      <c r="X125" s="230"/>
      <c r="Y125" s="230"/>
      <c r="Z125" s="230"/>
      <c r="AA125" s="230"/>
      <c r="AB125" s="230"/>
      <c r="AC125" s="230"/>
      <c r="AD125" s="230"/>
      <c r="AE125" s="230"/>
      <c r="AF125" s="230"/>
      <c r="AG125" s="232"/>
      <c r="AH125" s="230"/>
      <c r="AI125" s="230"/>
      <c r="AJ125" s="193"/>
      <c r="AK125" s="207"/>
      <c r="AL125" s="509"/>
      <c r="AM125" s="206">
        <f>SUM(E125:AI125)</f>
        <v>7.5</v>
      </c>
      <c r="AN125" s="208"/>
      <c r="AO125" s="208"/>
      <c r="AP125" s="208"/>
      <c r="AQ125" s="208"/>
      <c r="AR125" s="208"/>
      <c r="AS125" s="208"/>
      <c r="AT125" s="206">
        <f>AM125*2</f>
        <v>15</v>
      </c>
      <c r="AU125" s="208">
        <f>AM125*C123*2</f>
        <v>2133.3333333333335</v>
      </c>
      <c r="AV125" s="511"/>
      <c r="AW125" s="514"/>
      <c r="AX125" s="516"/>
      <c r="AY125" s="500"/>
      <c r="AZ125" s="500"/>
      <c r="BA125" s="500"/>
      <c r="BB125" s="500"/>
      <c r="BC125" s="500"/>
      <c r="BD125" s="500"/>
      <c r="BE125" s="503"/>
      <c r="BF125" s="506"/>
      <c r="BG125" s="178"/>
      <c r="BH125" s="178"/>
      <c r="BI125" s="178"/>
      <c r="BJ125" s="178"/>
      <c r="BK125" s="178"/>
      <c r="BL125" s="178"/>
      <c r="BM125" s="178"/>
      <c r="BN125" s="178"/>
      <c r="BO125" s="178"/>
      <c r="BP125" s="178"/>
      <c r="BQ125" s="178"/>
      <c r="BR125" s="178"/>
      <c r="BS125" s="178"/>
      <c r="BT125" s="178"/>
      <c r="BU125" s="178"/>
      <c r="BV125" s="178"/>
      <c r="BW125" s="178"/>
      <c r="BX125" s="178"/>
      <c r="BY125" s="178"/>
      <c r="BZ125" s="178"/>
      <c r="CA125" s="178"/>
    </row>
    <row r="126" spans="1:79" ht="15.75" thickBot="1" x14ac:dyDescent="0.3">
      <c r="A126" s="377"/>
      <c r="B126" s="277"/>
      <c r="C126" s="434"/>
      <c r="D126" s="182"/>
      <c r="E126" s="397"/>
      <c r="F126" s="256"/>
      <c r="G126" s="256"/>
      <c r="H126" s="256"/>
      <c r="I126" s="256"/>
      <c r="J126" s="256"/>
      <c r="K126" s="256"/>
      <c r="L126" s="256"/>
      <c r="M126" s="256"/>
      <c r="N126" s="256"/>
      <c r="O126" s="256"/>
      <c r="P126" s="256"/>
      <c r="Q126" s="256"/>
      <c r="R126" s="256"/>
      <c r="S126" s="256"/>
      <c r="T126" s="63"/>
      <c r="U126" s="63"/>
      <c r="V126" s="63"/>
      <c r="W126" s="386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194" t="s">
        <v>28</v>
      </c>
      <c r="AK126" s="180">
        <f>AK123+AK124</f>
        <v>12</v>
      </c>
      <c r="AL126" s="510"/>
      <c r="AM126" s="209"/>
      <c r="AN126" s="209"/>
      <c r="AO126" s="209"/>
      <c r="AP126" s="209"/>
      <c r="AQ126" s="180"/>
      <c r="AR126" s="209"/>
      <c r="AS126" s="209"/>
      <c r="AT126" s="209"/>
      <c r="AU126" s="209"/>
      <c r="AV126" s="512"/>
      <c r="AW126" s="515"/>
      <c r="AX126" s="517"/>
      <c r="AY126" s="501"/>
      <c r="AZ126" s="501"/>
      <c r="BA126" s="501"/>
      <c r="BB126" s="501"/>
      <c r="BC126" s="501"/>
      <c r="BD126" s="501"/>
      <c r="BE126" s="504"/>
      <c r="BF126" s="507"/>
      <c r="BG126" s="178"/>
      <c r="BH126" s="178"/>
      <c r="BI126" s="178"/>
      <c r="BJ126" s="178"/>
      <c r="BK126" s="178"/>
      <c r="BL126" s="178"/>
      <c r="BM126" s="178"/>
      <c r="BN126" s="178"/>
      <c r="BO126" s="178"/>
      <c r="BP126" s="178"/>
      <c r="BQ126" s="178"/>
      <c r="BR126" s="178"/>
      <c r="BS126" s="178"/>
      <c r="BT126" s="178"/>
      <c r="BU126" s="178"/>
      <c r="BV126" s="178"/>
      <c r="BW126" s="178"/>
      <c r="BX126" s="178"/>
      <c r="BY126" s="178"/>
      <c r="BZ126" s="178"/>
      <c r="CA126" s="178"/>
    </row>
    <row r="127" spans="1:79" ht="16.5" thickTop="1" thickBot="1" x14ac:dyDescent="0.3">
      <c r="A127" s="374" t="s">
        <v>116</v>
      </c>
      <c r="B127" s="221">
        <v>36000</v>
      </c>
      <c r="C127" s="432">
        <f t="shared" ref="C127" si="205">B127/225</f>
        <v>160</v>
      </c>
      <c r="D127" s="181" t="s">
        <v>25</v>
      </c>
      <c r="E127" s="394">
        <v>7.5</v>
      </c>
      <c r="F127" s="137">
        <v>7.5</v>
      </c>
      <c r="G127" s="137">
        <v>7.5</v>
      </c>
      <c r="H127" s="137">
        <v>7.5</v>
      </c>
      <c r="I127" s="137" t="s">
        <v>61</v>
      </c>
      <c r="J127" s="65">
        <v>7.5</v>
      </c>
      <c r="K127" s="65">
        <v>7.5</v>
      </c>
      <c r="L127" s="65">
        <v>7.5</v>
      </c>
      <c r="M127" s="65">
        <v>7.5</v>
      </c>
      <c r="N127" s="65">
        <v>7.5</v>
      </c>
      <c r="O127" s="65">
        <v>7.5</v>
      </c>
      <c r="P127" s="65" t="s">
        <v>61</v>
      </c>
      <c r="Q127" s="65">
        <v>0</v>
      </c>
      <c r="R127" s="65">
        <v>7.5</v>
      </c>
      <c r="S127" s="65">
        <v>7.5</v>
      </c>
      <c r="T127" s="65">
        <v>7.5</v>
      </c>
      <c r="U127" s="65">
        <v>7.5</v>
      </c>
      <c r="V127" s="65">
        <v>7.5</v>
      </c>
      <c r="W127" s="408" t="s">
        <v>61</v>
      </c>
      <c r="X127" s="65">
        <v>7.5</v>
      </c>
      <c r="Y127" s="65"/>
      <c r="Z127" s="65"/>
      <c r="AA127" s="65"/>
      <c r="AB127" s="65"/>
      <c r="AC127" s="65"/>
      <c r="AD127" s="65"/>
      <c r="AE127" s="65"/>
      <c r="AF127" s="65"/>
      <c r="AG127" s="65"/>
      <c r="AH127" s="65"/>
      <c r="AI127" s="60"/>
      <c r="AJ127" s="179"/>
      <c r="AK127" s="179">
        <f>COUNTIF(E127:AI127,"&gt;0")</f>
        <v>16</v>
      </c>
      <c r="AL127" s="508"/>
      <c r="AM127" s="205">
        <f>SUM(E127:AI127)/7.5</f>
        <v>16</v>
      </c>
      <c r="AN127" s="205">
        <f>COUNTIF(E127:AI127,"B")</f>
        <v>0</v>
      </c>
      <c r="AO127" s="205">
        <f>COUNTIF(E127:AI127,"h")</f>
        <v>3</v>
      </c>
      <c r="AP127" s="205">
        <f>COUNTIF(E127:AI127,"ik")</f>
        <v>0</v>
      </c>
      <c r="AQ127" s="205">
        <f>COUNTIF(E127:AI127,"İZ")</f>
        <v>0</v>
      </c>
      <c r="AR127" s="205">
        <f>COUNTIF(E127:AI127,"R")</f>
        <v>0</v>
      </c>
      <c r="AS127" s="205">
        <f>COUNTIF(E127:AI127,"0")</f>
        <v>1</v>
      </c>
      <c r="AT127" s="205">
        <f>IF((AM127+AN127+AO127+AP127+AQ127)&gt;30,30,(AM127+AN127+AO127+AP127+AQ127))</f>
        <v>19</v>
      </c>
      <c r="AU127" s="205">
        <f>(AT127)*C127*7.5</f>
        <v>22800</v>
      </c>
      <c r="AV127" s="511">
        <f t="shared" ref="AV127" si="206">IF(B128="CEMRE",SUM(AU127:AU129),0)</f>
        <v>0</v>
      </c>
      <c r="AW127" s="513">
        <f t="shared" ref="AW127" si="207">IF(B128="SEFİNE",SUM(AU127:AU129),0)</f>
        <v>33600</v>
      </c>
      <c r="AX127" s="516">
        <f t="shared" ref="AX127" si="208">IF(B128="TERSAN",SUM(AU127:AU129),0)</f>
        <v>0</v>
      </c>
      <c r="AY127" s="499"/>
      <c r="AZ127" s="499"/>
      <c r="BA127" s="499"/>
      <c r="BB127" s="499"/>
      <c r="BC127" s="499"/>
      <c r="BD127" s="499"/>
      <c r="BE127" s="502"/>
      <c r="BF127" s="505">
        <f t="shared" ref="BF127" si="209">(AV127+AW127+AX127)-(AY127+AZ127+BA127)-(BB127+BC127)+BE127-(BD127)</f>
        <v>33600</v>
      </c>
      <c r="BG127" s="178"/>
      <c r="BH127" s="178"/>
      <c r="BI127" s="178"/>
      <c r="BJ127" s="178"/>
      <c r="BK127" s="178"/>
      <c r="BL127" s="178"/>
      <c r="BM127" s="178"/>
      <c r="BN127" s="178"/>
      <c r="BO127" s="178"/>
      <c r="BP127" s="178"/>
      <c r="BQ127" s="178"/>
      <c r="BR127" s="178"/>
      <c r="BS127" s="178"/>
      <c r="BT127" s="178"/>
      <c r="BU127" s="178"/>
      <c r="BV127" s="178"/>
      <c r="BW127" s="178"/>
      <c r="BX127" s="178"/>
      <c r="BY127" s="178"/>
      <c r="BZ127" s="178"/>
      <c r="CA127" s="178"/>
    </row>
    <row r="128" spans="1:79" ht="15.75" thickTop="1" x14ac:dyDescent="0.25">
      <c r="A128" s="375"/>
      <c r="B128" s="221" t="s">
        <v>134</v>
      </c>
      <c r="C128" s="433"/>
      <c r="D128" s="211" t="s">
        <v>26</v>
      </c>
      <c r="E128" s="396"/>
      <c r="F128" s="255"/>
      <c r="G128" s="255"/>
      <c r="H128" s="255"/>
      <c r="I128" s="255"/>
      <c r="J128" s="241">
        <v>2.5</v>
      </c>
      <c r="K128" s="241">
        <v>2.5</v>
      </c>
      <c r="L128" s="255">
        <v>2.5</v>
      </c>
      <c r="M128" s="255">
        <v>2.5</v>
      </c>
      <c r="N128" s="255">
        <v>2.5</v>
      </c>
      <c r="O128" s="255"/>
      <c r="P128" s="255"/>
      <c r="Q128" s="255"/>
      <c r="R128" s="255">
        <v>2.5</v>
      </c>
      <c r="S128" s="255">
        <v>2.5</v>
      </c>
      <c r="T128" s="227">
        <v>2.5</v>
      </c>
      <c r="U128" s="227">
        <v>2.5</v>
      </c>
      <c r="V128" s="227"/>
      <c r="W128" s="387"/>
      <c r="X128" s="227">
        <v>2.5</v>
      </c>
      <c r="Y128" s="227"/>
      <c r="Z128" s="227"/>
      <c r="AA128" s="227"/>
      <c r="AB128" s="227"/>
      <c r="AC128" s="227"/>
      <c r="AD128" s="227"/>
      <c r="AE128" s="227"/>
      <c r="AF128" s="227"/>
      <c r="AG128" s="228"/>
      <c r="AH128" s="227"/>
      <c r="AI128" s="227"/>
      <c r="AJ128" s="192"/>
      <c r="AK128" s="179">
        <f>COUNTIF(E128:AI128,"&gt;7")</f>
        <v>0</v>
      </c>
      <c r="AL128" s="509"/>
      <c r="AM128" s="206">
        <f>SUM(E128:AI128)</f>
        <v>25</v>
      </c>
      <c r="AN128" s="206"/>
      <c r="AO128" s="206"/>
      <c r="AP128" s="206"/>
      <c r="AQ128" s="206"/>
      <c r="AR128" s="206"/>
      <c r="AS128" s="206"/>
      <c r="AT128" s="206">
        <f>AM128*1.5</f>
        <v>37.5</v>
      </c>
      <c r="AU128" s="206">
        <f>AM128*C127*1.5</f>
        <v>6000</v>
      </c>
      <c r="AV128" s="511"/>
      <c r="AW128" s="514"/>
      <c r="AX128" s="516"/>
      <c r="AY128" s="500"/>
      <c r="AZ128" s="500"/>
      <c r="BA128" s="500"/>
      <c r="BB128" s="500"/>
      <c r="BC128" s="500"/>
      <c r="BD128" s="500"/>
      <c r="BE128" s="503"/>
      <c r="BF128" s="506"/>
      <c r="BG128" s="178"/>
      <c r="BH128" s="178"/>
      <c r="BI128" s="178"/>
      <c r="BJ128" s="178"/>
      <c r="BK128" s="178"/>
      <c r="BL128" s="178"/>
      <c r="BM128" s="178"/>
      <c r="BN128" s="178"/>
      <c r="BO128" s="178"/>
      <c r="BP128" s="178"/>
      <c r="BQ128" s="178"/>
      <c r="BR128" s="178"/>
      <c r="BS128" s="178"/>
      <c r="BT128" s="178"/>
      <c r="BU128" s="178"/>
      <c r="BV128" s="178"/>
      <c r="BW128" s="178"/>
      <c r="BX128" s="178"/>
      <c r="BY128" s="178"/>
      <c r="BZ128" s="178"/>
      <c r="CA128" s="178"/>
    </row>
    <row r="129" spans="1:79" x14ac:dyDescent="0.25">
      <c r="A129" s="375"/>
      <c r="B129" s="221"/>
      <c r="C129" s="433"/>
      <c r="D129" s="212" t="s">
        <v>27</v>
      </c>
      <c r="E129" s="385">
        <v>7.5</v>
      </c>
      <c r="F129" s="255"/>
      <c r="G129" s="255"/>
      <c r="H129" s="255"/>
      <c r="I129" s="255"/>
      <c r="J129" s="255"/>
      <c r="K129" s="255"/>
      <c r="L129" s="255"/>
      <c r="M129" s="255"/>
      <c r="N129" s="255"/>
      <c r="O129" s="255"/>
      <c r="P129" s="255"/>
      <c r="Q129" s="255"/>
      <c r="R129" s="255"/>
      <c r="S129" s="255"/>
      <c r="T129" s="230"/>
      <c r="U129" s="230"/>
      <c r="V129" s="230"/>
      <c r="W129" s="385">
        <v>7.5</v>
      </c>
      <c r="X129" s="230"/>
      <c r="Y129" s="230"/>
      <c r="Z129" s="230"/>
      <c r="AA129" s="230"/>
      <c r="AB129" s="230"/>
      <c r="AC129" s="230"/>
      <c r="AD129" s="230"/>
      <c r="AE129" s="230"/>
      <c r="AF129" s="230"/>
      <c r="AG129" s="232"/>
      <c r="AH129" s="230"/>
      <c r="AI129" s="230"/>
      <c r="AJ129" s="193"/>
      <c r="AK129" s="207"/>
      <c r="AL129" s="509"/>
      <c r="AM129" s="206">
        <f>SUM(E129:AI129)</f>
        <v>15</v>
      </c>
      <c r="AN129" s="208"/>
      <c r="AO129" s="208"/>
      <c r="AP129" s="208"/>
      <c r="AQ129" s="208"/>
      <c r="AR129" s="208"/>
      <c r="AS129" s="208"/>
      <c r="AT129" s="206">
        <f>AM129*2</f>
        <v>30</v>
      </c>
      <c r="AU129" s="208">
        <f>AM129*C127*2</f>
        <v>4800</v>
      </c>
      <c r="AV129" s="511"/>
      <c r="AW129" s="514"/>
      <c r="AX129" s="516"/>
      <c r="AY129" s="500"/>
      <c r="AZ129" s="500"/>
      <c r="BA129" s="500"/>
      <c r="BB129" s="500"/>
      <c r="BC129" s="500"/>
      <c r="BD129" s="500"/>
      <c r="BE129" s="503"/>
      <c r="BF129" s="506"/>
      <c r="BG129" s="178"/>
      <c r="BH129" s="178"/>
      <c r="BI129" s="178"/>
      <c r="BJ129" s="178"/>
      <c r="BK129" s="178"/>
      <c r="BL129" s="178"/>
      <c r="BM129" s="178"/>
      <c r="BN129" s="178"/>
      <c r="BO129" s="178"/>
      <c r="BP129" s="178"/>
      <c r="BQ129" s="178"/>
      <c r="BR129" s="178"/>
      <c r="BS129" s="178"/>
      <c r="BT129" s="178"/>
      <c r="BU129" s="178"/>
      <c r="BV129" s="178"/>
      <c r="BW129" s="178"/>
      <c r="BX129" s="178"/>
      <c r="BY129" s="178"/>
      <c r="BZ129" s="178"/>
      <c r="CA129" s="178"/>
    </row>
    <row r="130" spans="1:79" ht="15.75" thickBot="1" x14ac:dyDescent="0.3">
      <c r="A130" s="377"/>
      <c r="B130" s="277"/>
      <c r="C130" s="434"/>
      <c r="D130" s="182"/>
      <c r="E130" s="397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63"/>
      <c r="U130" s="63"/>
      <c r="V130" s="63"/>
      <c r="W130" s="386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194" t="s">
        <v>28</v>
      </c>
      <c r="AK130" s="180">
        <f>AK127+AK128</f>
        <v>16</v>
      </c>
      <c r="AL130" s="510"/>
      <c r="AM130" s="209"/>
      <c r="AN130" s="209"/>
      <c r="AO130" s="209"/>
      <c r="AP130" s="209"/>
      <c r="AQ130" s="180"/>
      <c r="AR130" s="209"/>
      <c r="AS130" s="209"/>
      <c r="AT130" s="209"/>
      <c r="AU130" s="209"/>
      <c r="AV130" s="512"/>
      <c r="AW130" s="515"/>
      <c r="AX130" s="517"/>
      <c r="AY130" s="501"/>
      <c r="AZ130" s="501"/>
      <c r="BA130" s="501"/>
      <c r="BB130" s="501"/>
      <c r="BC130" s="501"/>
      <c r="BD130" s="501"/>
      <c r="BE130" s="504"/>
      <c r="BF130" s="507"/>
      <c r="BG130" s="178"/>
      <c r="BH130" s="178"/>
      <c r="BI130" s="178"/>
      <c r="BJ130" s="178"/>
      <c r="BK130" s="178"/>
      <c r="BL130" s="178"/>
      <c r="BM130" s="178"/>
      <c r="BN130" s="178"/>
      <c r="BO130" s="178"/>
      <c r="BP130" s="178"/>
      <c r="BQ130" s="178"/>
      <c r="BR130" s="178"/>
      <c r="BS130" s="178"/>
      <c r="BT130" s="178"/>
      <c r="BU130" s="178"/>
      <c r="BV130" s="178"/>
      <c r="BW130" s="178"/>
      <c r="BX130" s="178"/>
      <c r="BY130" s="178"/>
      <c r="BZ130" s="178"/>
      <c r="CA130" s="178"/>
    </row>
    <row r="131" spans="1:79" ht="16.5" thickTop="1" thickBot="1" x14ac:dyDescent="0.3">
      <c r="A131" s="374" t="s">
        <v>119</v>
      </c>
      <c r="B131" s="221">
        <v>25000</v>
      </c>
      <c r="C131" s="432">
        <f t="shared" ref="C131" si="210">B131/225</f>
        <v>111.11111111111111</v>
      </c>
      <c r="D131" s="181" t="s">
        <v>25</v>
      </c>
      <c r="E131" s="383" t="s">
        <v>72</v>
      </c>
      <c r="F131" s="60">
        <v>7.5</v>
      </c>
      <c r="G131" s="60">
        <v>7.5</v>
      </c>
      <c r="H131" s="60">
        <v>7.5</v>
      </c>
      <c r="I131" s="60" t="s">
        <v>61</v>
      </c>
      <c r="J131" s="60">
        <v>7.5</v>
      </c>
      <c r="K131" s="60">
        <v>7.5</v>
      </c>
      <c r="L131" s="60">
        <v>7.5</v>
      </c>
      <c r="M131" s="65">
        <v>7.5</v>
      </c>
      <c r="N131" s="65">
        <v>7.5</v>
      </c>
      <c r="O131" s="65">
        <v>7.5</v>
      </c>
      <c r="P131" s="65" t="s">
        <v>61</v>
      </c>
      <c r="Q131" s="65">
        <v>0</v>
      </c>
      <c r="R131" s="65">
        <v>7.5</v>
      </c>
      <c r="S131" s="65">
        <v>7.5</v>
      </c>
      <c r="T131" s="65">
        <v>7.5</v>
      </c>
      <c r="U131" s="65">
        <v>7.5</v>
      </c>
      <c r="V131" s="65">
        <v>7.5</v>
      </c>
      <c r="W131" s="408" t="s">
        <v>61</v>
      </c>
      <c r="X131" s="65">
        <v>7.5</v>
      </c>
      <c r="Y131" s="65"/>
      <c r="Z131" s="65"/>
      <c r="AA131" s="65"/>
      <c r="AB131" s="65"/>
      <c r="AC131" s="65"/>
      <c r="AD131" s="65"/>
      <c r="AE131" s="65"/>
      <c r="AF131" s="405"/>
      <c r="AG131" s="65"/>
      <c r="AH131" s="65"/>
      <c r="AI131" s="65"/>
      <c r="AJ131" s="179"/>
      <c r="AK131" s="179">
        <f>COUNTIF(E131:AI131,"&gt;0")</f>
        <v>15</v>
      </c>
      <c r="AL131" s="508"/>
      <c r="AM131" s="205">
        <f>SUM(E131:AI131)/7.5</f>
        <v>15</v>
      </c>
      <c r="AN131" s="205">
        <f>COUNTIF(E131:AI131,"B")</f>
        <v>1</v>
      </c>
      <c r="AO131" s="205">
        <f>COUNTIF(E131:AI131,"h")</f>
        <v>3</v>
      </c>
      <c r="AP131" s="205">
        <f>COUNTIF(E131:AI131,"ik")</f>
        <v>0</v>
      </c>
      <c r="AQ131" s="205">
        <f>COUNTIF(E131:AI131,"İZ")</f>
        <v>0</v>
      </c>
      <c r="AR131" s="205">
        <f>COUNTIF(E131:AI131,"R")</f>
        <v>0</v>
      </c>
      <c r="AS131" s="205">
        <f>COUNTIF(E131:AI131,"0")</f>
        <v>1</v>
      </c>
      <c r="AT131" s="205">
        <f>IF((AM131+AN131+AO131+AP131+AQ131)&gt;30,30,(AM131+AN131+AO131+AP131+AQ131))</f>
        <v>19</v>
      </c>
      <c r="AU131" s="205">
        <f>(AT131)*C131*7.5</f>
        <v>15833.333333333336</v>
      </c>
      <c r="AV131" s="511">
        <f t="shared" ref="AV131" si="211">IF(B132="CEMRE",SUM(AU131:AU133),0)</f>
        <v>0</v>
      </c>
      <c r="AW131" s="513">
        <f t="shared" ref="AW131" si="212">IF(B132="SEFİNE",SUM(AU131:AU133),0)</f>
        <v>17500.000000000004</v>
      </c>
      <c r="AX131" s="516">
        <f t="shared" ref="AX131" si="213">IF(B132="TERSAN",SUM(AU131:AU133),0)</f>
        <v>0</v>
      </c>
      <c r="AY131" s="499"/>
      <c r="AZ131" s="499"/>
      <c r="BA131" s="499"/>
      <c r="BB131" s="499"/>
      <c r="BC131" s="499"/>
      <c r="BD131" s="499"/>
      <c r="BE131" s="502"/>
      <c r="BF131" s="505">
        <f t="shared" ref="BF131" si="214">(AV131+AW131+AX131)-(AY131+AZ131+BA131)-(BB131+BC131)+BE131-(BD131)</f>
        <v>17500.000000000004</v>
      </c>
      <c r="BG131" s="178"/>
      <c r="BH131" s="178"/>
      <c r="BI131" s="178"/>
      <c r="BJ131" s="178"/>
      <c r="BK131" s="178"/>
      <c r="BL131" s="178"/>
      <c r="BM131" s="178"/>
      <c r="BN131" s="178"/>
      <c r="BO131" s="178"/>
      <c r="BP131" s="178"/>
      <c r="BQ131" s="178"/>
      <c r="BR131" s="178"/>
      <c r="BS131" s="178"/>
      <c r="BT131" s="178"/>
      <c r="BU131" s="178"/>
      <c r="BV131" s="178"/>
      <c r="BW131" s="178"/>
      <c r="BX131" s="178"/>
      <c r="BY131" s="178"/>
      <c r="BZ131" s="178"/>
      <c r="CA131" s="178"/>
    </row>
    <row r="132" spans="1:79" ht="15.75" thickTop="1" x14ac:dyDescent="0.25">
      <c r="A132" s="375"/>
      <c r="B132" s="221" t="s">
        <v>134</v>
      </c>
      <c r="C132" s="433"/>
      <c r="D132" s="211" t="s">
        <v>26</v>
      </c>
      <c r="E132" s="387"/>
      <c r="F132" s="227"/>
      <c r="G132" s="227"/>
      <c r="H132" s="227"/>
      <c r="I132" s="227"/>
      <c r="J132" s="227"/>
      <c r="K132" s="227"/>
      <c r="L132" s="227"/>
      <c r="M132" s="227"/>
      <c r="N132" s="227"/>
      <c r="O132" s="227"/>
      <c r="P132" s="227"/>
      <c r="Q132" s="227"/>
      <c r="R132" s="227"/>
      <c r="S132" s="227"/>
      <c r="T132" s="227"/>
      <c r="U132" s="227"/>
      <c r="V132" s="227"/>
      <c r="W132" s="387"/>
      <c r="X132" s="227"/>
      <c r="Y132" s="227"/>
      <c r="Z132" s="227"/>
      <c r="AA132" s="227"/>
      <c r="AB132" s="227"/>
      <c r="AC132" s="227"/>
      <c r="AD132" s="227"/>
      <c r="AE132" s="227"/>
      <c r="AF132" s="227"/>
      <c r="AG132" s="227"/>
      <c r="AH132" s="227"/>
      <c r="AI132" s="227"/>
      <c r="AJ132" s="192"/>
      <c r="AK132" s="179">
        <f>COUNTIF(E132:AI132,"&gt;7")</f>
        <v>0</v>
      </c>
      <c r="AL132" s="509"/>
      <c r="AM132" s="206">
        <f>SUM(E132:AI132)</f>
        <v>0</v>
      </c>
      <c r="AN132" s="206"/>
      <c r="AO132" s="206"/>
      <c r="AP132" s="206"/>
      <c r="AQ132" s="206"/>
      <c r="AR132" s="206"/>
      <c r="AS132" s="206"/>
      <c r="AT132" s="206">
        <f>AM132*1.5</f>
        <v>0</v>
      </c>
      <c r="AU132" s="206">
        <f>AM132*C131*1.5</f>
        <v>0</v>
      </c>
      <c r="AV132" s="511"/>
      <c r="AW132" s="514"/>
      <c r="AX132" s="516"/>
      <c r="AY132" s="500"/>
      <c r="AZ132" s="500"/>
      <c r="BA132" s="500"/>
      <c r="BB132" s="500"/>
      <c r="BC132" s="500"/>
      <c r="BD132" s="500"/>
      <c r="BE132" s="503"/>
      <c r="BF132" s="506"/>
      <c r="BG132" s="178"/>
      <c r="BH132" s="178"/>
      <c r="BI132" s="178"/>
      <c r="BJ132" s="178"/>
      <c r="BK132" s="178"/>
      <c r="BL132" s="178"/>
      <c r="BM132" s="178"/>
      <c r="BN132" s="178"/>
      <c r="BO132" s="178"/>
      <c r="BP132" s="178"/>
      <c r="BQ132" s="178"/>
      <c r="BR132" s="178"/>
      <c r="BS132" s="178"/>
      <c r="BT132" s="178"/>
      <c r="BU132" s="178"/>
      <c r="BV132" s="178"/>
      <c r="BW132" s="178"/>
      <c r="BX132" s="178"/>
      <c r="BY132" s="178"/>
      <c r="BZ132" s="178"/>
      <c r="CA132" s="178"/>
    </row>
    <row r="133" spans="1:79" x14ac:dyDescent="0.25">
      <c r="A133" s="375"/>
      <c r="B133" s="221"/>
      <c r="C133" s="433"/>
      <c r="D133" s="212" t="s">
        <v>27</v>
      </c>
      <c r="E133" s="385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30"/>
      <c r="S133" s="230"/>
      <c r="T133" s="230"/>
      <c r="U133" s="230"/>
      <c r="V133" s="230"/>
      <c r="W133" s="385">
        <v>7.5</v>
      </c>
      <c r="X133" s="230"/>
      <c r="Y133" s="230"/>
      <c r="Z133" s="230"/>
      <c r="AA133" s="230"/>
      <c r="AB133" s="230"/>
      <c r="AC133" s="230"/>
      <c r="AD133" s="230"/>
      <c r="AE133" s="230"/>
      <c r="AF133" s="230"/>
      <c r="AG133" s="230"/>
      <c r="AH133" s="230"/>
      <c r="AI133" s="230"/>
      <c r="AJ133" s="193"/>
      <c r="AK133" s="207"/>
      <c r="AL133" s="509"/>
      <c r="AM133" s="206">
        <f>SUM(E133:AI133)</f>
        <v>7.5</v>
      </c>
      <c r="AN133" s="208"/>
      <c r="AO133" s="208"/>
      <c r="AP133" s="208"/>
      <c r="AQ133" s="208"/>
      <c r="AR133" s="208"/>
      <c r="AS133" s="208"/>
      <c r="AT133" s="206">
        <f>AM133*2</f>
        <v>15</v>
      </c>
      <c r="AU133" s="208">
        <f>AM133*C131*2</f>
        <v>1666.6666666666667</v>
      </c>
      <c r="AV133" s="511"/>
      <c r="AW133" s="514"/>
      <c r="AX133" s="516"/>
      <c r="AY133" s="500"/>
      <c r="AZ133" s="500"/>
      <c r="BA133" s="500"/>
      <c r="BB133" s="500"/>
      <c r="BC133" s="500"/>
      <c r="BD133" s="500"/>
      <c r="BE133" s="503"/>
      <c r="BF133" s="506"/>
      <c r="BG133" s="178"/>
      <c r="BH133" s="178"/>
      <c r="BI133" s="178"/>
      <c r="BJ133" s="178"/>
      <c r="BK133" s="178"/>
      <c r="BL133" s="178"/>
      <c r="BM133" s="178"/>
      <c r="BN133" s="178"/>
      <c r="BO133" s="178"/>
      <c r="BP133" s="178"/>
      <c r="BQ133" s="178"/>
      <c r="BR133" s="178"/>
      <c r="BS133" s="178"/>
      <c r="BT133" s="178"/>
      <c r="BU133" s="178"/>
      <c r="BV133" s="178"/>
      <c r="BW133" s="178"/>
      <c r="BX133" s="178"/>
      <c r="BY133" s="178"/>
      <c r="BZ133" s="178"/>
      <c r="CA133" s="178"/>
    </row>
    <row r="134" spans="1:79" ht="15.75" thickBot="1" x14ac:dyDescent="0.3">
      <c r="A134" s="377"/>
      <c r="B134" s="277"/>
      <c r="C134" s="434"/>
      <c r="D134" s="182"/>
      <c r="E134" s="386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386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194" t="s">
        <v>28</v>
      </c>
      <c r="AK134" s="180">
        <f>AK131+AK132</f>
        <v>15</v>
      </c>
      <c r="AL134" s="510"/>
      <c r="AM134" s="209"/>
      <c r="AN134" s="209"/>
      <c r="AO134" s="209"/>
      <c r="AP134" s="209"/>
      <c r="AQ134" s="180"/>
      <c r="AR134" s="209"/>
      <c r="AS134" s="209"/>
      <c r="AT134" s="209"/>
      <c r="AU134" s="209"/>
      <c r="AV134" s="512"/>
      <c r="AW134" s="515"/>
      <c r="AX134" s="517"/>
      <c r="AY134" s="501"/>
      <c r="AZ134" s="501"/>
      <c r="BA134" s="501"/>
      <c r="BB134" s="501"/>
      <c r="BC134" s="501"/>
      <c r="BD134" s="501"/>
      <c r="BE134" s="504"/>
      <c r="BF134" s="507"/>
      <c r="BG134" s="178"/>
      <c r="BH134" s="178"/>
      <c r="BI134" s="178"/>
      <c r="BJ134" s="178"/>
      <c r="BK134" s="178"/>
      <c r="BL134" s="178"/>
      <c r="BM134" s="178"/>
      <c r="BN134" s="178"/>
      <c r="BO134" s="178"/>
      <c r="BP134" s="178"/>
      <c r="BQ134" s="178"/>
      <c r="BR134" s="178"/>
      <c r="BS134" s="178"/>
      <c r="BT134" s="178"/>
      <c r="BU134" s="178"/>
      <c r="BV134" s="178"/>
      <c r="BW134" s="178"/>
      <c r="BX134" s="178"/>
      <c r="BY134" s="178"/>
      <c r="BZ134" s="178"/>
      <c r="CA134" s="178"/>
    </row>
    <row r="135" spans="1:79" ht="16.5" thickTop="1" thickBot="1" x14ac:dyDescent="0.3">
      <c r="A135" s="374" t="s">
        <v>117</v>
      </c>
      <c r="B135" s="221">
        <v>32000</v>
      </c>
      <c r="C135" s="432">
        <f t="shared" ref="C135" si="215">B135/225</f>
        <v>142.22222222222223</v>
      </c>
      <c r="D135" s="181" t="s">
        <v>25</v>
      </c>
      <c r="E135" s="383" t="s">
        <v>72</v>
      </c>
      <c r="F135" s="60">
        <v>7.5</v>
      </c>
      <c r="G135" s="60">
        <v>7.5</v>
      </c>
      <c r="H135" s="60">
        <v>7.5</v>
      </c>
      <c r="I135" s="60" t="s">
        <v>61</v>
      </c>
      <c r="J135" s="60">
        <v>7.5</v>
      </c>
      <c r="K135" s="60">
        <v>7.5</v>
      </c>
      <c r="L135" s="60">
        <v>7.5</v>
      </c>
      <c r="M135" s="60">
        <v>7.5</v>
      </c>
      <c r="N135" s="60">
        <v>7.5</v>
      </c>
      <c r="O135" s="60">
        <v>7.5</v>
      </c>
      <c r="P135" s="60" t="s">
        <v>61</v>
      </c>
      <c r="Q135" s="60">
        <v>7.5</v>
      </c>
      <c r="R135" s="60"/>
      <c r="S135" s="60"/>
      <c r="T135" s="60"/>
      <c r="U135" s="60"/>
      <c r="V135" s="60"/>
      <c r="W135" s="383"/>
      <c r="X135" s="60"/>
      <c r="Y135" s="60"/>
      <c r="Z135" s="60"/>
      <c r="AA135" s="60"/>
      <c r="AB135" s="60"/>
      <c r="AC135" s="60"/>
      <c r="AD135" s="60"/>
      <c r="AE135" s="60"/>
      <c r="AF135" s="67"/>
      <c r="AG135" s="60"/>
      <c r="AH135" s="60"/>
      <c r="AI135" s="60"/>
      <c r="AJ135" s="179"/>
      <c r="AK135" s="179">
        <f>COUNTIF(E135:AI135,"&gt;0")</f>
        <v>10</v>
      </c>
      <c r="AL135" s="508"/>
      <c r="AM135" s="205">
        <f>SUM(E135:AI135)/7.5</f>
        <v>10</v>
      </c>
      <c r="AN135" s="205">
        <f>COUNTIF(E135:AI135,"B")</f>
        <v>1</v>
      </c>
      <c r="AO135" s="205">
        <f>COUNTIF(E135:AI135,"h")</f>
        <v>2</v>
      </c>
      <c r="AP135" s="205">
        <f>COUNTIF(E135:AI135,"ik")</f>
        <v>0</v>
      </c>
      <c r="AQ135" s="205">
        <f>COUNTIF(E135:AI135,"İZ")</f>
        <v>0</v>
      </c>
      <c r="AR135" s="205">
        <f>COUNTIF(E135:AI135,"R")</f>
        <v>0</v>
      </c>
      <c r="AS135" s="205">
        <f>COUNTIF(E135:AI135,"0")</f>
        <v>0</v>
      </c>
      <c r="AT135" s="205">
        <f>IF((AM135+AN135+AO135+AP135+AQ135)&gt;30,30,(AM135+AN135+AO135+AP135+AQ135))</f>
        <v>13</v>
      </c>
      <c r="AU135" s="205">
        <f>(AT135)*C135*7.5</f>
        <v>13866.666666666666</v>
      </c>
      <c r="AV135" s="511">
        <f t="shared" ref="AV135" si="216">IF(B136="CEMRE",SUM(AU135:AU137),0)</f>
        <v>0</v>
      </c>
      <c r="AW135" s="513">
        <f t="shared" ref="AW135" si="217">IF(B136="SEFİNE",SUM(AU135:AU137),0)</f>
        <v>13866.666666666666</v>
      </c>
      <c r="AX135" s="516">
        <f t="shared" ref="AX135" si="218">IF(B136="TERSAN",SUM(AU135:AU137),0)</f>
        <v>0</v>
      </c>
      <c r="AY135" s="499"/>
      <c r="AZ135" s="499"/>
      <c r="BA135" s="499"/>
      <c r="BB135" s="499"/>
      <c r="BC135" s="518"/>
      <c r="BD135" s="518"/>
      <c r="BE135" s="502"/>
      <c r="BF135" s="505">
        <f t="shared" ref="BF135" si="219">(AV135+AW135+AX135)-(AY135+AZ135+BA135)-(BB135+BC135)+BE135-(BD135)</f>
        <v>13866.666666666666</v>
      </c>
      <c r="BG135" s="178"/>
      <c r="BH135" s="178"/>
      <c r="BI135" s="178"/>
      <c r="BJ135" s="178"/>
      <c r="BK135" s="178"/>
      <c r="BL135" s="178"/>
      <c r="BM135" s="178"/>
      <c r="BN135" s="178"/>
      <c r="BO135" s="178"/>
      <c r="BP135" s="178"/>
      <c r="BQ135" s="178"/>
      <c r="BR135" s="178"/>
      <c r="BS135" s="178"/>
      <c r="BT135" s="178"/>
      <c r="BU135" s="178"/>
      <c r="BV135" s="178"/>
      <c r="BW135" s="178"/>
      <c r="BX135" s="178"/>
      <c r="BY135" s="178"/>
      <c r="BZ135" s="178"/>
      <c r="CA135" s="178"/>
    </row>
    <row r="136" spans="1:79" ht="15.75" thickTop="1" x14ac:dyDescent="0.25">
      <c r="A136" s="175"/>
      <c r="B136" s="221" t="s">
        <v>134</v>
      </c>
      <c r="C136" s="433"/>
      <c r="D136" s="211" t="s">
        <v>26</v>
      </c>
      <c r="E136" s="387"/>
      <c r="F136" s="227"/>
      <c r="G136" s="227"/>
      <c r="H136" s="227"/>
      <c r="I136" s="227"/>
      <c r="J136" s="227"/>
      <c r="K136" s="227"/>
      <c r="L136" s="227"/>
      <c r="M136" s="227"/>
      <c r="N136" s="227"/>
      <c r="O136" s="227"/>
      <c r="P136" s="227"/>
      <c r="Q136" s="227"/>
      <c r="R136" s="227"/>
      <c r="S136" s="227"/>
      <c r="T136" s="227"/>
      <c r="U136" s="227"/>
      <c r="V136" s="227"/>
      <c r="W136" s="387"/>
      <c r="X136" s="227"/>
      <c r="Y136" s="227"/>
      <c r="Z136" s="227"/>
      <c r="AA136" s="227"/>
      <c r="AB136" s="227"/>
      <c r="AC136" s="227"/>
      <c r="AD136" s="227"/>
      <c r="AE136" s="227"/>
      <c r="AF136" s="227"/>
      <c r="AG136" s="227"/>
      <c r="AH136" s="227"/>
      <c r="AI136" s="227"/>
      <c r="AJ136" s="192"/>
      <c r="AK136" s="179">
        <f>COUNTIF(E136:AI136,"&gt;7")</f>
        <v>0</v>
      </c>
      <c r="AL136" s="509"/>
      <c r="AM136" s="206">
        <f>SUM(E136:AI136)</f>
        <v>0</v>
      </c>
      <c r="AN136" s="206"/>
      <c r="AO136" s="206"/>
      <c r="AP136" s="206"/>
      <c r="AQ136" s="206"/>
      <c r="AR136" s="206"/>
      <c r="AS136" s="206"/>
      <c r="AT136" s="206">
        <f>AM136*1.5</f>
        <v>0</v>
      </c>
      <c r="AU136" s="206">
        <f>AM136*C135*1.5</f>
        <v>0</v>
      </c>
      <c r="AV136" s="511"/>
      <c r="AW136" s="514"/>
      <c r="AX136" s="516"/>
      <c r="AY136" s="500"/>
      <c r="AZ136" s="500"/>
      <c r="BA136" s="500"/>
      <c r="BB136" s="500"/>
      <c r="BC136" s="519"/>
      <c r="BD136" s="519"/>
      <c r="BE136" s="503"/>
      <c r="BF136" s="506"/>
      <c r="BG136" s="178"/>
      <c r="BH136" s="178"/>
      <c r="BI136" s="178"/>
      <c r="BJ136" s="178"/>
      <c r="BK136" s="178"/>
      <c r="BL136" s="178"/>
      <c r="BM136" s="178"/>
      <c r="BN136" s="178"/>
      <c r="BO136" s="178"/>
      <c r="BP136" s="178"/>
      <c r="BQ136" s="178"/>
      <c r="BR136" s="178"/>
      <c r="BS136" s="178"/>
      <c r="BT136" s="178"/>
      <c r="BU136" s="178"/>
      <c r="BV136" s="178"/>
      <c r="BW136" s="178"/>
      <c r="BX136" s="178"/>
      <c r="BY136" s="178"/>
      <c r="BZ136" s="178"/>
      <c r="CA136" s="178"/>
    </row>
    <row r="137" spans="1:79" x14ac:dyDescent="0.25">
      <c r="A137" s="175"/>
      <c r="B137" s="221"/>
      <c r="C137" s="433"/>
      <c r="D137" s="212" t="s">
        <v>27</v>
      </c>
      <c r="E137" s="385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30"/>
      <c r="S137" s="230"/>
      <c r="T137" s="230"/>
      <c r="U137" s="230"/>
      <c r="V137" s="230"/>
      <c r="W137" s="385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0"/>
      <c r="AH137" s="230"/>
      <c r="AI137" s="230"/>
      <c r="AJ137" s="193"/>
      <c r="AK137" s="207"/>
      <c r="AL137" s="509"/>
      <c r="AM137" s="206">
        <f>SUM(E137:AI137)</f>
        <v>0</v>
      </c>
      <c r="AN137" s="208"/>
      <c r="AO137" s="208"/>
      <c r="AP137" s="208"/>
      <c r="AQ137" s="208"/>
      <c r="AR137" s="208"/>
      <c r="AS137" s="208"/>
      <c r="AT137" s="206">
        <f>AM137*2</f>
        <v>0</v>
      </c>
      <c r="AU137" s="208">
        <f>AM137*C135*2</f>
        <v>0</v>
      </c>
      <c r="AV137" s="511"/>
      <c r="AW137" s="514"/>
      <c r="AX137" s="516"/>
      <c r="AY137" s="500"/>
      <c r="AZ137" s="500"/>
      <c r="BA137" s="500"/>
      <c r="BB137" s="500"/>
      <c r="BC137" s="519"/>
      <c r="BD137" s="519"/>
      <c r="BE137" s="503"/>
      <c r="BF137" s="506"/>
      <c r="BG137" s="178"/>
      <c r="BH137" s="178"/>
      <c r="BI137" s="178"/>
      <c r="BJ137" s="178"/>
      <c r="BK137" s="178"/>
      <c r="BL137" s="178"/>
      <c r="BM137" s="178"/>
      <c r="BN137" s="178"/>
      <c r="BO137" s="178"/>
      <c r="BP137" s="178"/>
      <c r="BQ137" s="178"/>
      <c r="BR137" s="178"/>
      <c r="BS137" s="178"/>
      <c r="BT137" s="178"/>
      <c r="BU137" s="178"/>
      <c r="BV137" s="178"/>
      <c r="BW137" s="178"/>
      <c r="BX137" s="178"/>
      <c r="BY137" s="178"/>
      <c r="BZ137" s="178"/>
      <c r="CA137" s="178"/>
    </row>
    <row r="138" spans="1:79" ht="15.75" thickBot="1" x14ac:dyDescent="0.3">
      <c r="A138" s="176"/>
      <c r="B138" s="277"/>
      <c r="C138" s="434"/>
      <c r="D138" s="182"/>
      <c r="E138" s="386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386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194" t="s">
        <v>28</v>
      </c>
      <c r="AK138" s="180">
        <f>AK135+AK136</f>
        <v>10</v>
      </c>
      <c r="AL138" s="510"/>
      <c r="AM138" s="209"/>
      <c r="AN138" s="209"/>
      <c r="AO138" s="209"/>
      <c r="AP138" s="209"/>
      <c r="AQ138" s="180"/>
      <c r="AR138" s="209"/>
      <c r="AS138" s="209"/>
      <c r="AT138" s="209"/>
      <c r="AU138" s="209"/>
      <c r="AV138" s="512"/>
      <c r="AW138" s="515"/>
      <c r="AX138" s="517"/>
      <c r="AY138" s="501"/>
      <c r="AZ138" s="501"/>
      <c r="BA138" s="501"/>
      <c r="BB138" s="501"/>
      <c r="BC138" s="520"/>
      <c r="BD138" s="520"/>
      <c r="BE138" s="504"/>
      <c r="BF138" s="507"/>
      <c r="BG138" s="178"/>
      <c r="BH138" s="178"/>
      <c r="BI138" s="178"/>
      <c r="BJ138" s="178"/>
      <c r="BK138" s="178"/>
      <c r="BL138" s="178"/>
      <c r="BM138" s="178"/>
      <c r="BN138" s="178"/>
      <c r="BO138" s="178"/>
      <c r="BP138" s="178"/>
      <c r="BQ138" s="178"/>
      <c r="BR138" s="178"/>
      <c r="BS138" s="178"/>
      <c r="BT138" s="178"/>
      <c r="BU138" s="178"/>
      <c r="BV138" s="178"/>
      <c r="BW138" s="178"/>
      <c r="BX138" s="178"/>
      <c r="BY138" s="178"/>
      <c r="BZ138" s="178"/>
      <c r="CA138" s="178"/>
    </row>
    <row r="139" spans="1:79" ht="15.75" thickTop="1" x14ac:dyDescent="0.25">
      <c r="A139" s="267"/>
      <c r="B139" s="280"/>
      <c r="C139" s="178"/>
      <c r="D139" s="178"/>
      <c r="E139" s="196"/>
      <c r="F139" s="196"/>
      <c r="G139" s="196"/>
      <c r="H139" s="195"/>
      <c r="I139" s="196"/>
      <c r="J139" s="196"/>
      <c r="K139" s="196"/>
      <c r="L139" s="196"/>
      <c r="M139" s="196"/>
      <c r="N139" s="196"/>
      <c r="O139" s="195"/>
      <c r="P139" s="196"/>
      <c r="Q139" s="196"/>
      <c r="R139" s="196"/>
      <c r="S139" s="196"/>
      <c r="T139" s="196"/>
      <c r="U139" s="196"/>
      <c r="V139" s="195"/>
      <c r="W139" s="196"/>
      <c r="X139" s="196"/>
      <c r="Y139" s="196"/>
      <c r="Z139" s="196"/>
      <c r="AA139" s="196"/>
      <c r="AB139" s="196"/>
      <c r="AC139" s="195"/>
      <c r="AD139" s="196"/>
      <c r="AE139" s="196"/>
      <c r="AF139" s="196"/>
      <c r="AG139" s="196"/>
      <c r="AH139" s="196"/>
      <c r="AI139" s="196"/>
      <c r="AJ139" s="224"/>
      <c r="AK139" s="178"/>
      <c r="AL139" s="178"/>
      <c r="AM139" s="178"/>
      <c r="AN139" s="178"/>
      <c r="AO139" s="178"/>
      <c r="AP139" s="178"/>
      <c r="AQ139" s="178"/>
      <c r="AR139" s="178"/>
      <c r="AS139" s="178"/>
      <c r="AT139" s="178"/>
      <c r="AU139" s="178"/>
      <c r="AV139" s="178"/>
      <c r="AW139" s="178"/>
      <c r="AX139" s="178"/>
      <c r="AY139" s="178"/>
      <c r="AZ139" s="178"/>
      <c r="BA139" s="178"/>
      <c r="BB139" s="178"/>
      <c r="BC139" s="178"/>
      <c r="BD139" s="178"/>
      <c r="BE139" s="178"/>
      <c r="BF139" s="178"/>
      <c r="BG139" s="178"/>
      <c r="BH139" s="178"/>
      <c r="BI139" s="178"/>
      <c r="BJ139" s="178"/>
      <c r="BK139" s="178"/>
      <c r="BL139" s="178"/>
      <c r="BM139" s="178"/>
      <c r="BN139" s="178"/>
      <c r="BO139" s="178"/>
      <c r="BP139" s="178"/>
      <c r="BQ139" s="178"/>
      <c r="BR139" s="178"/>
      <c r="BS139" s="178"/>
      <c r="BT139" s="178"/>
      <c r="BU139" s="178"/>
      <c r="BV139" s="178"/>
      <c r="BW139" s="178"/>
      <c r="BX139" s="178"/>
      <c r="BY139" s="178"/>
      <c r="BZ139" s="178"/>
      <c r="CA139" s="178"/>
    </row>
    <row r="140" spans="1:79" x14ac:dyDescent="0.25">
      <c r="A140" s="267"/>
      <c r="B140" s="221"/>
      <c r="C140" s="178"/>
      <c r="D140" s="178"/>
      <c r="E140" s="196"/>
      <c r="F140" s="196"/>
      <c r="G140" s="196"/>
      <c r="H140" s="195"/>
      <c r="I140" s="196"/>
      <c r="J140" s="196"/>
      <c r="K140" s="196"/>
      <c r="L140" s="196"/>
      <c r="M140" s="196"/>
      <c r="N140" s="196"/>
      <c r="O140" s="195"/>
      <c r="P140" s="196"/>
      <c r="Q140" s="196"/>
      <c r="R140" s="196"/>
      <c r="S140" s="196"/>
      <c r="T140" s="196"/>
      <c r="U140" s="196"/>
      <c r="V140" s="195"/>
      <c r="W140" s="196"/>
      <c r="X140" s="196"/>
      <c r="Y140" s="196"/>
      <c r="Z140" s="196"/>
      <c r="AA140" s="196"/>
      <c r="AB140" s="196"/>
      <c r="AC140" s="195"/>
      <c r="AD140" s="196"/>
      <c r="AE140" s="196"/>
      <c r="AF140" s="196"/>
      <c r="AG140" s="196"/>
      <c r="AH140" s="196"/>
      <c r="AI140" s="196"/>
      <c r="AJ140" s="178"/>
      <c r="AK140" s="178"/>
      <c r="AL140" s="178"/>
      <c r="AM140" s="178"/>
      <c r="AN140" s="178"/>
      <c r="AO140" s="178"/>
      <c r="AP140" s="178"/>
      <c r="AQ140" s="178"/>
      <c r="AR140" s="178"/>
      <c r="AS140" s="178"/>
      <c r="AT140" s="178"/>
      <c r="AU140" s="178"/>
      <c r="AV140" s="178"/>
      <c r="AW140" s="178"/>
      <c r="AX140" s="178"/>
      <c r="AY140" s="178"/>
      <c r="AZ140" s="178"/>
      <c r="BA140" s="178"/>
      <c r="BB140" s="178"/>
      <c r="BC140" s="178"/>
      <c r="BD140" s="178"/>
      <c r="BE140" s="178"/>
      <c r="BF140" s="178"/>
      <c r="BG140" s="178"/>
      <c r="BH140" s="178"/>
      <c r="BI140" s="178"/>
      <c r="BJ140" s="178"/>
      <c r="BK140" s="178"/>
      <c r="BL140" s="178"/>
      <c r="BM140" s="178"/>
      <c r="BN140" s="178"/>
      <c r="BO140" s="178"/>
      <c r="BP140" s="178"/>
      <c r="BQ140" s="178"/>
      <c r="BR140" s="178"/>
      <c r="BS140" s="178"/>
      <c r="BT140" s="178"/>
      <c r="BU140" s="178"/>
      <c r="BV140" s="178"/>
      <c r="BW140" s="178"/>
      <c r="BX140" s="178"/>
      <c r="BY140" s="178"/>
      <c r="BZ140" s="178"/>
      <c r="CA140" s="178"/>
    </row>
    <row r="141" spans="1:79" x14ac:dyDescent="0.25">
      <c r="A141" s="267"/>
      <c r="B141" s="221"/>
      <c r="C141" s="178"/>
      <c r="D141" s="178"/>
      <c r="E141" s="196"/>
      <c r="F141" s="196"/>
      <c r="G141" s="196"/>
      <c r="H141" s="195"/>
      <c r="I141" s="196"/>
      <c r="J141" s="196"/>
      <c r="K141" s="196"/>
      <c r="L141" s="196"/>
      <c r="M141" s="196"/>
      <c r="N141" s="196"/>
      <c r="O141" s="195"/>
      <c r="P141" s="196"/>
      <c r="Q141" s="196"/>
      <c r="R141" s="196"/>
      <c r="S141" s="196"/>
      <c r="T141" s="196"/>
      <c r="U141" s="196"/>
      <c r="V141" s="195"/>
      <c r="W141" s="196"/>
      <c r="X141" s="196"/>
      <c r="Y141" s="196"/>
      <c r="Z141" s="196"/>
      <c r="AA141" s="196"/>
      <c r="AB141" s="196"/>
      <c r="AC141" s="195"/>
      <c r="AD141" s="196"/>
      <c r="AE141" s="196"/>
      <c r="AF141" s="196"/>
      <c r="AG141" s="196"/>
      <c r="AH141" s="196"/>
      <c r="AI141" s="196"/>
      <c r="AJ141" s="178"/>
      <c r="AK141" s="178"/>
      <c r="AL141" s="178"/>
      <c r="AM141" s="178"/>
      <c r="AN141" s="178"/>
      <c r="AO141" s="178"/>
      <c r="AP141" s="178"/>
      <c r="AQ141" s="178"/>
      <c r="AR141" s="178"/>
      <c r="AS141" s="178"/>
      <c r="AT141" s="178"/>
      <c r="AU141" s="178"/>
      <c r="AV141" s="178"/>
      <c r="AW141" s="178"/>
      <c r="AX141" s="178"/>
      <c r="AY141" s="178"/>
      <c r="AZ141" s="178"/>
      <c r="BA141" s="178"/>
      <c r="BB141" s="178"/>
      <c r="BC141" s="178"/>
      <c r="BD141" s="178"/>
      <c r="BE141" s="178"/>
      <c r="BF141" s="178"/>
      <c r="BG141" s="178"/>
      <c r="BH141" s="178"/>
      <c r="BI141" s="178"/>
      <c r="BJ141" s="178"/>
      <c r="BK141" s="178"/>
      <c r="BL141" s="178"/>
      <c r="BM141" s="178"/>
      <c r="BN141" s="178"/>
      <c r="BO141" s="178"/>
      <c r="BP141" s="178"/>
      <c r="BQ141" s="178"/>
      <c r="BR141" s="178"/>
      <c r="BS141" s="178"/>
      <c r="BT141" s="178"/>
      <c r="BU141" s="178"/>
      <c r="BV141" s="178"/>
      <c r="BW141" s="178"/>
      <c r="BX141" s="178"/>
      <c r="BY141" s="178"/>
      <c r="BZ141" s="178"/>
      <c r="CA141" s="178"/>
    </row>
    <row r="142" spans="1:79" x14ac:dyDescent="0.25">
      <c r="A142" s="267"/>
      <c r="B142" s="221"/>
      <c r="C142" s="178"/>
      <c r="D142" s="178"/>
      <c r="E142" s="196"/>
      <c r="F142" s="196"/>
      <c r="G142" s="196"/>
      <c r="H142" s="195"/>
      <c r="I142" s="196"/>
      <c r="J142" s="196"/>
      <c r="K142" s="196"/>
      <c r="L142" s="196"/>
      <c r="M142" s="196"/>
      <c r="N142" s="196"/>
      <c r="O142" s="195"/>
      <c r="P142" s="196"/>
      <c r="Q142" s="196"/>
      <c r="R142" s="196"/>
      <c r="S142" s="196"/>
      <c r="T142" s="196"/>
      <c r="U142" s="196"/>
      <c r="V142" s="195"/>
      <c r="W142" s="196"/>
      <c r="X142" s="196"/>
      <c r="Y142" s="196"/>
      <c r="Z142" s="196"/>
      <c r="AA142" s="196"/>
      <c r="AB142" s="196"/>
      <c r="AC142" s="195"/>
      <c r="AD142" s="196"/>
      <c r="AE142" s="196"/>
      <c r="AF142" s="196"/>
      <c r="AG142" s="196"/>
      <c r="AH142" s="196"/>
      <c r="AI142" s="196"/>
      <c r="AJ142" s="178"/>
      <c r="AK142" s="178"/>
      <c r="AL142" s="178"/>
      <c r="AM142" s="178"/>
      <c r="AN142" s="178"/>
      <c r="AO142" s="178"/>
      <c r="AP142" s="178"/>
      <c r="AQ142" s="178"/>
      <c r="AR142" s="178"/>
      <c r="AS142" s="178"/>
      <c r="AT142" s="178"/>
      <c r="AU142" s="178"/>
      <c r="AV142" s="178"/>
      <c r="AW142" s="178"/>
      <c r="AX142" s="178"/>
      <c r="AY142" s="178"/>
      <c r="AZ142" s="178"/>
      <c r="BA142" s="178"/>
      <c r="BB142" s="178"/>
      <c r="BC142" s="178"/>
      <c r="BD142" s="178"/>
      <c r="BE142" s="178"/>
      <c r="BF142" s="178"/>
      <c r="BG142" s="178"/>
      <c r="BH142" s="178"/>
      <c r="BI142" s="178"/>
      <c r="BJ142" s="178"/>
      <c r="BK142" s="178"/>
      <c r="BL142" s="178"/>
      <c r="BM142" s="178"/>
      <c r="BN142" s="178"/>
      <c r="BO142" s="178"/>
      <c r="BP142" s="178"/>
      <c r="BQ142" s="178"/>
      <c r="BR142" s="178"/>
      <c r="BS142" s="178"/>
      <c r="BT142" s="178"/>
      <c r="BU142" s="178"/>
      <c r="BV142" s="178"/>
      <c r="BW142" s="178"/>
      <c r="BX142" s="178"/>
      <c r="BY142" s="178"/>
      <c r="BZ142" s="178"/>
      <c r="CA142" s="178"/>
    </row>
    <row r="143" spans="1:79" x14ac:dyDescent="0.25">
      <c r="A143" s="267"/>
      <c r="B143" s="221"/>
      <c r="C143" s="178"/>
      <c r="D143" s="178"/>
      <c r="E143" s="196"/>
      <c r="F143" s="196"/>
      <c r="G143" s="196"/>
      <c r="H143" s="195"/>
      <c r="I143" s="196"/>
      <c r="J143" s="196"/>
      <c r="K143" s="196"/>
      <c r="L143" s="196"/>
      <c r="M143" s="196"/>
      <c r="N143" s="196"/>
      <c r="O143" s="195"/>
      <c r="P143" s="196"/>
      <c r="Q143" s="196"/>
      <c r="R143" s="196"/>
      <c r="S143" s="196"/>
      <c r="T143" s="196"/>
      <c r="U143" s="196"/>
      <c r="V143" s="195"/>
      <c r="W143" s="196"/>
      <c r="X143" s="196"/>
      <c r="Y143" s="196"/>
      <c r="Z143" s="196"/>
      <c r="AA143" s="196"/>
      <c r="AB143" s="196"/>
      <c r="AC143" s="195"/>
      <c r="AD143" s="196"/>
      <c r="AE143" s="196"/>
      <c r="AF143" s="196"/>
      <c r="AG143" s="196"/>
      <c r="AH143" s="196"/>
      <c r="AI143" s="196"/>
      <c r="AJ143" s="178"/>
      <c r="AK143" s="178"/>
      <c r="AL143" s="178"/>
      <c r="AM143" s="178"/>
      <c r="AN143" s="178"/>
      <c r="AO143" s="178"/>
      <c r="AP143" s="178"/>
      <c r="AQ143" s="178"/>
      <c r="AR143" s="178"/>
      <c r="AS143" s="178"/>
      <c r="AT143" s="178"/>
      <c r="AU143" s="178"/>
      <c r="AV143" s="178"/>
      <c r="AW143" s="178"/>
      <c r="AX143" s="178"/>
      <c r="AY143" s="178"/>
      <c r="AZ143" s="178"/>
      <c r="BA143" s="178"/>
      <c r="BB143" s="178"/>
      <c r="BC143" s="178"/>
      <c r="BD143" s="178"/>
      <c r="BE143" s="178"/>
      <c r="BF143" s="178"/>
      <c r="BG143" s="178"/>
      <c r="BH143" s="178"/>
      <c r="BI143" s="178"/>
      <c r="BJ143" s="178"/>
      <c r="BK143" s="178"/>
      <c r="BL143" s="178"/>
      <c r="BM143" s="178"/>
      <c r="BN143" s="178"/>
      <c r="BO143" s="178"/>
      <c r="BP143" s="178"/>
      <c r="BQ143" s="178"/>
      <c r="BR143" s="178"/>
      <c r="BS143" s="178"/>
      <c r="BT143" s="178"/>
      <c r="BU143" s="178"/>
      <c r="BV143" s="178"/>
      <c r="BW143" s="178"/>
      <c r="BX143" s="178"/>
      <c r="BY143" s="178"/>
      <c r="BZ143" s="178"/>
      <c r="CA143" s="178"/>
    </row>
    <row r="144" spans="1:79" x14ac:dyDescent="0.25">
      <c r="A144" s="267"/>
      <c r="B144" s="221"/>
      <c r="C144" s="178"/>
      <c r="D144" s="178"/>
      <c r="E144" s="196"/>
      <c r="F144" s="196"/>
      <c r="G144" s="196"/>
      <c r="H144" s="195"/>
      <c r="I144" s="196"/>
      <c r="J144" s="196"/>
      <c r="K144" s="196"/>
      <c r="L144" s="196"/>
      <c r="M144" s="196"/>
      <c r="N144" s="196"/>
      <c r="O144" s="195"/>
      <c r="P144" s="196"/>
      <c r="Q144" s="196"/>
      <c r="R144" s="196"/>
      <c r="S144" s="196"/>
      <c r="T144" s="196"/>
      <c r="U144" s="196"/>
      <c r="V144" s="195"/>
      <c r="W144" s="196"/>
      <c r="X144" s="196"/>
      <c r="Y144" s="196"/>
      <c r="Z144" s="196"/>
      <c r="AA144" s="196"/>
      <c r="AB144" s="196"/>
      <c r="AC144" s="195"/>
      <c r="AD144" s="196"/>
      <c r="AE144" s="196"/>
      <c r="AF144" s="196"/>
      <c r="AG144" s="196"/>
      <c r="AH144" s="196"/>
      <c r="AI144" s="196"/>
      <c r="AJ144" s="178"/>
      <c r="AK144" s="178"/>
      <c r="AL144" s="178"/>
      <c r="AM144" s="178"/>
      <c r="AN144" s="178"/>
      <c r="AO144" s="178"/>
      <c r="AP144" s="178"/>
      <c r="AQ144" s="178"/>
      <c r="AR144" s="178"/>
      <c r="AS144" s="178"/>
      <c r="AT144" s="178"/>
      <c r="AU144" s="178"/>
      <c r="AV144" s="178"/>
      <c r="AW144" s="178"/>
      <c r="AX144" s="178"/>
      <c r="AY144" s="178"/>
      <c r="AZ144" s="178"/>
      <c r="BA144" s="178"/>
      <c r="BB144" s="178"/>
      <c r="BC144" s="178"/>
      <c r="BD144" s="178"/>
      <c r="BE144" s="178"/>
      <c r="BF144" s="178"/>
      <c r="BG144" s="178"/>
      <c r="BH144" s="178"/>
      <c r="BI144" s="178"/>
      <c r="BJ144" s="178"/>
      <c r="BK144" s="178"/>
      <c r="BL144" s="178"/>
      <c r="BM144" s="178"/>
      <c r="BN144" s="178"/>
      <c r="BO144" s="178"/>
      <c r="BP144" s="178"/>
      <c r="BQ144" s="178"/>
      <c r="BR144" s="178"/>
      <c r="BS144" s="178"/>
      <c r="BT144" s="178"/>
      <c r="BU144" s="178"/>
      <c r="BV144" s="178"/>
      <c r="BW144" s="178"/>
      <c r="BX144" s="178"/>
      <c r="BY144" s="178"/>
      <c r="BZ144" s="178"/>
      <c r="CA144" s="178"/>
    </row>
    <row r="145" spans="1:79" x14ac:dyDescent="0.25">
      <c r="A145" s="267"/>
      <c r="B145" s="221"/>
      <c r="C145" s="178"/>
      <c r="D145" s="178"/>
      <c r="E145" s="196"/>
      <c r="F145" s="196"/>
      <c r="G145" s="196"/>
      <c r="H145" s="195"/>
      <c r="I145" s="196"/>
      <c r="J145" s="196"/>
      <c r="K145" s="196"/>
      <c r="L145" s="196"/>
      <c r="M145" s="196"/>
      <c r="N145" s="196"/>
      <c r="O145" s="195"/>
      <c r="P145" s="196"/>
      <c r="Q145" s="196"/>
      <c r="R145" s="196"/>
      <c r="S145" s="196"/>
      <c r="T145" s="196"/>
      <c r="U145" s="196"/>
      <c r="V145" s="195"/>
      <c r="W145" s="196"/>
      <c r="X145" s="196"/>
      <c r="Y145" s="196"/>
      <c r="Z145" s="196"/>
      <c r="AA145" s="196"/>
      <c r="AB145" s="196"/>
      <c r="AC145" s="195"/>
      <c r="AD145" s="196"/>
      <c r="AE145" s="196"/>
      <c r="AF145" s="196"/>
      <c r="AG145" s="196"/>
      <c r="AH145" s="196"/>
      <c r="AI145" s="196"/>
      <c r="AJ145" s="178"/>
      <c r="AK145" s="178"/>
      <c r="AL145" s="178"/>
      <c r="AM145" s="178"/>
      <c r="AN145" s="178"/>
      <c r="AO145" s="178"/>
      <c r="AP145" s="178"/>
      <c r="AQ145" s="178"/>
      <c r="AR145" s="178"/>
      <c r="AS145" s="178"/>
      <c r="AT145" s="178"/>
      <c r="AU145" s="178"/>
      <c r="AV145" s="178"/>
      <c r="AW145" s="178"/>
      <c r="AX145" s="178"/>
      <c r="AY145" s="178"/>
      <c r="AZ145" s="178"/>
      <c r="BA145" s="178"/>
      <c r="BB145" s="178"/>
      <c r="BC145" s="178"/>
      <c r="BD145" s="178"/>
      <c r="BE145" s="178"/>
      <c r="BF145" s="178"/>
      <c r="BG145" s="178"/>
      <c r="BH145" s="178"/>
      <c r="BI145" s="178"/>
      <c r="BJ145" s="178"/>
      <c r="BK145" s="178"/>
      <c r="BL145" s="178"/>
      <c r="BM145" s="178"/>
      <c r="BN145" s="178"/>
      <c r="BO145" s="178"/>
      <c r="BP145" s="178"/>
      <c r="BQ145" s="178"/>
      <c r="BR145" s="178"/>
      <c r="BS145" s="178"/>
      <c r="BT145" s="178"/>
      <c r="BU145" s="178"/>
      <c r="BV145" s="178"/>
      <c r="BW145" s="178"/>
      <c r="BX145" s="178"/>
      <c r="BY145" s="178"/>
      <c r="BZ145" s="178"/>
      <c r="CA145" s="178"/>
    </row>
    <row r="146" spans="1:79" x14ac:dyDescent="0.25">
      <c r="A146" s="267"/>
      <c r="B146" s="221"/>
      <c r="C146" s="178"/>
      <c r="D146" s="178"/>
      <c r="E146" s="196"/>
      <c r="F146" s="196"/>
      <c r="G146" s="196"/>
      <c r="H146" s="195"/>
      <c r="I146" s="196"/>
      <c r="J146" s="196"/>
      <c r="K146" s="196"/>
      <c r="L146" s="196"/>
      <c r="M146" s="196"/>
      <c r="N146" s="196"/>
      <c r="O146" s="195"/>
      <c r="P146" s="196"/>
      <c r="Q146" s="196"/>
      <c r="R146" s="196"/>
      <c r="S146" s="196"/>
      <c r="T146" s="196"/>
      <c r="U146" s="196"/>
      <c r="V146" s="195"/>
      <c r="W146" s="196"/>
      <c r="X146" s="196"/>
      <c r="Y146" s="196"/>
      <c r="Z146" s="196"/>
      <c r="AA146" s="196"/>
      <c r="AB146" s="196"/>
      <c r="AC146" s="195"/>
      <c r="AD146" s="196"/>
      <c r="AE146" s="196"/>
      <c r="AF146" s="196"/>
      <c r="AG146" s="196"/>
      <c r="AH146" s="196"/>
      <c r="AI146" s="196"/>
      <c r="AJ146" s="178"/>
      <c r="AK146" s="178"/>
      <c r="AL146" s="178"/>
      <c r="AM146" s="178"/>
      <c r="AN146" s="178"/>
      <c r="AO146" s="178"/>
      <c r="AP146" s="178"/>
      <c r="AQ146" s="178"/>
      <c r="AR146" s="178"/>
      <c r="AS146" s="178"/>
      <c r="AT146" s="178"/>
      <c r="AU146" s="178"/>
      <c r="AV146" s="178"/>
      <c r="AW146" s="178"/>
      <c r="AX146" s="178"/>
      <c r="AY146" s="178"/>
      <c r="AZ146" s="178"/>
      <c r="BA146" s="178"/>
      <c r="BB146" s="178"/>
      <c r="BC146" s="178"/>
      <c r="BD146" s="178"/>
      <c r="BE146" s="178"/>
      <c r="BF146" s="178"/>
      <c r="BG146" s="178"/>
      <c r="BH146" s="178"/>
      <c r="BI146" s="178"/>
      <c r="BJ146" s="178"/>
      <c r="BK146" s="178"/>
      <c r="BL146" s="178"/>
      <c r="BM146" s="178"/>
      <c r="BN146" s="178"/>
      <c r="BO146" s="178"/>
      <c r="BP146" s="178"/>
      <c r="BQ146" s="178"/>
      <c r="BR146" s="178"/>
      <c r="BS146" s="178"/>
      <c r="BT146" s="178"/>
      <c r="BU146" s="178"/>
      <c r="BV146" s="178"/>
      <c r="BW146" s="178"/>
      <c r="BX146" s="178"/>
      <c r="BY146" s="178"/>
      <c r="BZ146" s="178"/>
      <c r="CA146" s="178"/>
    </row>
    <row r="147" spans="1:79" x14ac:dyDescent="0.25">
      <c r="A147" s="267"/>
      <c r="B147" s="221"/>
      <c r="C147" s="178"/>
      <c r="D147" s="178"/>
      <c r="E147" s="196"/>
      <c r="F147" s="196"/>
      <c r="G147" s="196"/>
      <c r="H147" s="195"/>
      <c r="I147" s="196"/>
      <c r="J147" s="196"/>
      <c r="K147" s="196"/>
      <c r="L147" s="196"/>
      <c r="M147" s="196"/>
      <c r="N147" s="196"/>
      <c r="O147" s="195"/>
      <c r="P147" s="196"/>
      <c r="Q147" s="196"/>
      <c r="R147" s="196"/>
      <c r="S147" s="196"/>
      <c r="T147" s="196"/>
      <c r="U147" s="196"/>
      <c r="V147" s="195"/>
      <c r="W147" s="196"/>
      <c r="X147" s="196"/>
      <c r="Y147" s="196"/>
      <c r="Z147" s="196"/>
      <c r="AA147" s="196"/>
      <c r="AB147" s="196"/>
      <c r="AC147" s="195"/>
      <c r="AD147" s="196"/>
      <c r="AE147" s="196"/>
      <c r="AF147" s="196"/>
      <c r="AG147" s="196"/>
      <c r="AH147" s="196"/>
      <c r="AI147" s="196"/>
      <c r="AJ147" s="178"/>
      <c r="AK147" s="178"/>
      <c r="AL147" s="178"/>
      <c r="AM147" s="178"/>
      <c r="AN147" s="178"/>
      <c r="AO147" s="178"/>
      <c r="AP147" s="178"/>
      <c r="AQ147" s="178"/>
      <c r="AR147" s="178"/>
      <c r="AS147" s="178"/>
      <c r="AT147" s="178"/>
      <c r="AU147" s="178"/>
      <c r="AV147" s="178"/>
      <c r="AW147" s="178"/>
      <c r="AX147" s="178"/>
      <c r="AY147" s="178"/>
      <c r="AZ147" s="178"/>
      <c r="BA147" s="178"/>
      <c r="BB147" s="178"/>
      <c r="BC147" s="178"/>
      <c r="BD147" s="178"/>
      <c r="BE147" s="178"/>
      <c r="BF147" s="178"/>
      <c r="BG147" s="178"/>
      <c r="BH147" s="178"/>
      <c r="BI147" s="178"/>
      <c r="BJ147" s="178"/>
      <c r="BK147" s="178"/>
      <c r="BL147" s="178"/>
      <c r="BM147" s="178"/>
      <c r="BN147" s="178"/>
      <c r="BO147" s="178"/>
      <c r="BP147" s="178"/>
      <c r="BQ147" s="178"/>
      <c r="BR147" s="178"/>
      <c r="BS147" s="178"/>
      <c r="BT147" s="178"/>
      <c r="BU147" s="178"/>
      <c r="BV147" s="178"/>
      <c r="BW147" s="178"/>
      <c r="BX147" s="178"/>
      <c r="BY147" s="178"/>
      <c r="BZ147" s="178"/>
      <c r="CA147" s="178"/>
    </row>
    <row r="148" spans="1:79" x14ac:dyDescent="0.25">
      <c r="A148" s="267"/>
      <c r="B148" s="221"/>
      <c r="C148" s="178"/>
      <c r="D148" s="178"/>
      <c r="E148" s="196"/>
      <c r="F148" s="196"/>
      <c r="G148" s="196"/>
      <c r="H148" s="195"/>
      <c r="I148" s="196"/>
      <c r="J148" s="196"/>
      <c r="K148" s="196"/>
      <c r="L148" s="196"/>
      <c r="M148" s="196"/>
      <c r="N148" s="196"/>
      <c r="O148" s="195"/>
      <c r="P148" s="196"/>
      <c r="Q148" s="196"/>
      <c r="R148" s="196"/>
      <c r="S148" s="196"/>
      <c r="T148" s="196"/>
      <c r="U148" s="196"/>
      <c r="V148" s="195"/>
      <c r="W148" s="196"/>
      <c r="X148" s="196"/>
      <c r="Y148" s="196"/>
      <c r="Z148" s="196"/>
      <c r="AA148" s="196"/>
      <c r="AB148" s="196"/>
      <c r="AC148" s="195"/>
      <c r="AD148" s="196"/>
      <c r="AE148" s="196"/>
      <c r="AF148" s="196"/>
      <c r="AG148" s="196"/>
      <c r="AH148" s="196"/>
      <c r="AI148" s="196"/>
      <c r="AJ148" s="178"/>
      <c r="AK148" s="178"/>
      <c r="AL148" s="178"/>
      <c r="AM148" s="178"/>
      <c r="AN148" s="178"/>
      <c r="AO148" s="178"/>
      <c r="AP148" s="178"/>
      <c r="AQ148" s="178"/>
      <c r="AR148" s="178"/>
      <c r="AS148" s="178"/>
      <c r="AT148" s="178"/>
      <c r="AU148" s="178"/>
      <c r="AV148" s="178"/>
      <c r="AW148" s="178"/>
      <c r="AX148" s="178"/>
      <c r="AY148" s="178"/>
      <c r="AZ148" s="178"/>
      <c r="BA148" s="178"/>
      <c r="BB148" s="178"/>
      <c r="BC148" s="178"/>
      <c r="BD148" s="178"/>
      <c r="BE148" s="178"/>
      <c r="BF148" s="178"/>
      <c r="BG148" s="178"/>
      <c r="BH148" s="178"/>
      <c r="BI148" s="178"/>
      <c r="BJ148" s="178"/>
      <c r="BK148" s="178"/>
      <c r="BL148" s="178"/>
      <c r="BM148" s="178"/>
      <c r="BN148" s="178"/>
      <c r="BO148" s="178"/>
      <c r="BP148" s="178"/>
      <c r="BQ148" s="178"/>
      <c r="BR148" s="178"/>
      <c r="BS148" s="178"/>
      <c r="BT148" s="178"/>
      <c r="BU148" s="178"/>
      <c r="BV148" s="178"/>
      <c r="BW148" s="178"/>
      <c r="BX148" s="178"/>
      <c r="BY148" s="178"/>
      <c r="BZ148" s="178"/>
      <c r="CA148" s="178"/>
    </row>
    <row r="149" spans="1:79" x14ac:dyDescent="0.25">
      <c r="A149" s="267"/>
      <c r="B149" s="221"/>
      <c r="C149" s="178"/>
      <c r="D149" s="178"/>
      <c r="E149" s="196"/>
      <c r="F149" s="196"/>
      <c r="G149" s="196"/>
      <c r="H149" s="195"/>
      <c r="I149" s="196"/>
      <c r="J149" s="196"/>
      <c r="K149" s="196"/>
      <c r="L149" s="196"/>
      <c r="M149" s="196"/>
      <c r="N149" s="196"/>
      <c r="O149" s="195"/>
      <c r="P149" s="196"/>
      <c r="Q149" s="196"/>
      <c r="R149" s="196"/>
      <c r="S149" s="196"/>
      <c r="T149" s="196"/>
      <c r="U149" s="196"/>
      <c r="V149" s="195"/>
      <c r="W149" s="196"/>
      <c r="X149" s="196"/>
      <c r="Y149" s="196"/>
      <c r="Z149" s="196"/>
      <c r="AA149" s="196"/>
      <c r="AB149" s="196"/>
      <c r="AC149" s="195"/>
      <c r="AD149" s="196"/>
      <c r="AE149" s="196"/>
      <c r="AF149" s="196"/>
      <c r="AG149" s="196"/>
      <c r="AH149" s="196"/>
      <c r="AI149" s="196"/>
      <c r="AJ149" s="178"/>
      <c r="AK149" s="178"/>
      <c r="AL149" s="178"/>
      <c r="AM149" s="178"/>
      <c r="AN149" s="178"/>
      <c r="AO149" s="178"/>
      <c r="AP149" s="178"/>
      <c r="AQ149" s="178"/>
      <c r="AR149" s="178"/>
      <c r="AS149" s="178"/>
      <c r="AT149" s="178"/>
      <c r="AU149" s="178"/>
      <c r="AV149" s="178"/>
      <c r="AW149" s="178"/>
      <c r="AX149" s="178"/>
      <c r="AY149" s="178"/>
      <c r="AZ149" s="178"/>
      <c r="BA149" s="178"/>
      <c r="BB149" s="178"/>
      <c r="BC149" s="178"/>
      <c r="BD149" s="178"/>
      <c r="BE149" s="178"/>
      <c r="BF149" s="178"/>
      <c r="BG149" s="178"/>
      <c r="BH149" s="178"/>
      <c r="BI149" s="178"/>
      <c r="BJ149" s="178"/>
      <c r="BK149" s="178"/>
      <c r="BL149" s="178"/>
      <c r="BM149" s="178"/>
      <c r="BN149" s="178"/>
      <c r="BO149" s="178"/>
      <c r="BP149" s="178"/>
      <c r="BQ149" s="178"/>
      <c r="BR149" s="178"/>
      <c r="BS149" s="178"/>
      <c r="BT149" s="178"/>
      <c r="BU149" s="178"/>
      <c r="BV149" s="178"/>
      <c r="BW149" s="178"/>
      <c r="BX149" s="178"/>
      <c r="BY149" s="178"/>
      <c r="BZ149" s="178"/>
      <c r="CA149" s="178"/>
    </row>
    <row r="150" spans="1:79" x14ac:dyDescent="0.25">
      <c r="A150" s="267"/>
      <c r="B150" s="221"/>
      <c r="C150" s="178"/>
      <c r="D150" s="178"/>
      <c r="E150" s="196"/>
      <c r="F150" s="196"/>
      <c r="G150" s="196"/>
      <c r="H150" s="195"/>
      <c r="I150" s="196"/>
      <c r="J150" s="196"/>
      <c r="K150" s="196"/>
      <c r="L150" s="196"/>
      <c r="M150" s="196"/>
      <c r="N150" s="196"/>
      <c r="O150" s="195"/>
      <c r="P150" s="196"/>
      <c r="Q150" s="196"/>
      <c r="R150" s="196"/>
      <c r="S150" s="196"/>
      <c r="T150" s="196"/>
      <c r="U150" s="196"/>
      <c r="V150" s="195"/>
      <c r="W150" s="196"/>
      <c r="X150" s="196"/>
      <c r="Y150" s="196"/>
      <c r="Z150" s="196"/>
      <c r="AA150" s="196"/>
      <c r="AB150" s="196"/>
      <c r="AC150" s="195"/>
      <c r="AD150" s="196"/>
      <c r="AE150" s="196"/>
      <c r="AF150" s="196"/>
      <c r="AG150" s="196"/>
      <c r="AH150" s="196"/>
      <c r="AI150" s="196"/>
      <c r="AJ150" s="178"/>
      <c r="AK150" s="178"/>
      <c r="AL150" s="178"/>
      <c r="AM150" s="178"/>
      <c r="AN150" s="178"/>
      <c r="AO150" s="178"/>
      <c r="AP150" s="178"/>
      <c r="AQ150" s="178"/>
      <c r="AR150" s="178"/>
      <c r="AS150" s="178"/>
      <c r="AT150" s="178"/>
      <c r="AU150" s="178"/>
      <c r="AV150" s="178"/>
      <c r="AW150" s="178"/>
      <c r="AX150" s="178"/>
      <c r="AY150" s="178"/>
      <c r="AZ150" s="178"/>
      <c r="BA150" s="178"/>
      <c r="BB150" s="178"/>
      <c r="BC150" s="178"/>
      <c r="BD150" s="178"/>
      <c r="BE150" s="178"/>
      <c r="BF150" s="178"/>
      <c r="BG150" s="178"/>
      <c r="BH150" s="178"/>
      <c r="BI150" s="178"/>
      <c r="BJ150" s="178"/>
      <c r="BK150" s="178"/>
      <c r="BL150" s="178"/>
      <c r="BM150" s="178"/>
      <c r="BN150" s="178"/>
      <c r="BO150" s="178"/>
      <c r="BP150" s="178"/>
      <c r="BQ150" s="178"/>
      <c r="BR150" s="178"/>
      <c r="BS150" s="178"/>
      <c r="BT150" s="178"/>
      <c r="BU150" s="178"/>
      <c r="BV150" s="178"/>
      <c r="BW150" s="178"/>
      <c r="BX150" s="178"/>
      <c r="BY150" s="178"/>
      <c r="BZ150" s="178"/>
      <c r="CA150" s="178"/>
    </row>
    <row r="151" spans="1:79" x14ac:dyDescent="0.25">
      <c r="A151" s="267"/>
      <c r="B151" s="221"/>
      <c r="C151" s="178"/>
      <c r="D151" s="178"/>
      <c r="E151" s="196"/>
      <c r="F151" s="196"/>
      <c r="G151" s="196"/>
      <c r="H151" s="195"/>
      <c r="I151" s="196"/>
      <c r="J151" s="196"/>
      <c r="K151" s="196"/>
      <c r="L151" s="196"/>
      <c r="M151" s="196"/>
      <c r="N151" s="196"/>
      <c r="O151" s="195"/>
      <c r="P151" s="196"/>
      <c r="Q151" s="196"/>
      <c r="R151" s="196"/>
      <c r="S151" s="196"/>
      <c r="T151" s="196"/>
      <c r="U151" s="196"/>
      <c r="V151" s="195"/>
      <c r="W151" s="196"/>
      <c r="X151" s="196"/>
      <c r="Y151" s="196"/>
      <c r="Z151" s="196"/>
      <c r="AA151" s="196"/>
      <c r="AB151" s="196"/>
      <c r="AC151" s="195"/>
      <c r="AD151" s="196"/>
      <c r="AE151" s="196"/>
      <c r="AF151" s="196"/>
      <c r="AG151" s="196"/>
      <c r="AH151" s="196"/>
      <c r="AI151" s="196"/>
      <c r="AJ151" s="178"/>
      <c r="AK151" s="178"/>
      <c r="AL151" s="178"/>
      <c r="AM151" s="178"/>
      <c r="AN151" s="178"/>
      <c r="AO151" s="178"/>
      <c r="AP151" s="178"/>
      <c r="AQ151" s="178"/>
      <c r="AR151" s="178"/>
      <c r="AS151" s="178"/>
      <c r="AT151" s="178"/>
      <c r="AU151" s="178"/>
      <c r="AV151" s="178"/>
      <c r="AW151" s="178"/>
      <c r="AX151" s="178"/>
      <c r="AY151" s="178"/>
      <c r="AZ151" s="178"/>
      <c r="BA151" s="178"/>
      <c r="BB151" s="178"/>
      <c r="BC151" s="178"/>
      <c r="BD151" s="178"/>
      <c r="BE151" s="178"/>
      <c r="BF151" s="178"/>
      <c r="BG151" s="178"/>
      <c r="BH151" s="178"/>
      <c r="BI151" s="178"/>
      <c r="BJ151" s="178"/>
      <c r="BK151" s="178"/>
      <c r="BL151" s="178"/>
      <c r="BM151" s="178"/>
      <c r="BN151" s="178"/>
      <c r="BO151" s="178"/>
      <c r="BP151" s="178"/>
      <c r="BQ151" s="178"/>
      <c r="BR151" s="178"/>
      <c r="BS151" s="178"/>
      <c r="BT151" s="178"/>
      <c r="BU151" s="178"/>
      <c r="BV151" s="178"/>
      <c r="BW151" s="178"/>
      <c r="BX151" s="178"/>
      <c r="BY151" s="178"/>
      <c r="BZ151" s="178"/>
      <c r="CA151" s="178"/>
    </row>
    <row r="152" spans="1:79" x14ac:dyDescent="0.25">
      <c r="A152" s="267"/>
      <c r="B152" s="221"/>
      <c r="C152" s="178"/>
      <c r="D152" s="178"/>
      <c r="E152" s="196"/>
      <c r="F152" s="196"/>
      <c r="G152" s="196"/>
      <c r="H152" s="195"/>
      <c r="I152" s="196"/>
      <c r="J152" s="196"/>
      <c r="K152" s="196"/>
      <c r="L152" s="196"/>
      <c r="M152" s="196"/>
      <c r="N152" s="196"/>
      <c r="O152" s="195"/>
      <c r="P152" s="196"/>
      <c r="Q152" s="196"/>
      <c r="R152" s="196"/>
      <c r="S152" s="196"/>
      <c r="T152" s="196"/>
      <c r="U152" s="196"/>
      <c r="V152" s="195"/>
      <c r="W152" s="196"/>
      <c r="X152" s="196"/>
      <c r="Y152" s="196"/>
      <c r="Z152" s="196"/>
      <c r="AA152" s="196"/>
      <c r="AB152" s="196"/>
      <c r="AC152" s="195"/>
      <c r="AD152" s="196"/>
      <c r="AE152" s="196"/>
      <c r="AF152" s="196"/>
      <c r="AG152" s="196"/>
      <c r="AH152" s="196"/>
      <c r="AI152" s="196"/>
      <c r="AJ152" s="178"/>
      <c r="AK152" s="178"/>
      <c r="AL152" s="178"/>
      <c r="AM152" s="178"/>
      <c r="AN152" s="178"/>
      <c r="AO152" s="178"/>
      <c r="AP152" s="178"/>
      <c r="AQ152" s="178"/>
      <c r="AR152" s="178"/>
      <c r="AS152" s="178"/>
      <c r="AT152" s="178"/>
      <c r="AU152" s="178"/>
      <c r="AV152" s="178"/>
      <c r="AW152" s="178"/>
      <c r="AX152" s="178"/>
      <c r="AY152" s="178"/>
      <c r="AZ152" s="178"/>
      <c r="BA152" s="178"/>
      <c r="BB152" s="178"/>
      <c r="BC152" s="178"/>
      <c r="BD152" s="178"/>
      <c r="BE152" s="178"/>
      <c r="BF152" s="178"/>
      <c r="BG152" s="178"/>
      <c r="BH152" s="178"/>
      <c r="BI152" s="178"/>
      <c r="BJ152" s="178"/>
      <c r="BK152" s="178"/>
      <c r="BL152" s="178"/>
      <c r="BM152" s="178"/>
      <c r="BN152" s="178"/>
      <c r="BO152" s="178"/>
      <c r="BP152" s="178"/>
      <c r="BQ152" s="178"/>
      <c r="BR152" s="178"/>
      <c r="BS152" s="178"/>
      <c r="BT152" s="178"/>
      <c r="BU152" s="178"/>
      <c r="BV152" s="178"/>
      <c r="BW152" s="178"/>
      <c r="BX152" s="178"/>
      <c r="BY152" s="178"/>
      <c r="BZ152" s="178"/>
      <c r="CA152" s="178"/>
    </row>
    <row r="153" spans="1:79" x14ac:dyDescent="0.25">
      <c r="A153" s="267"/>
      <c r="B153" s="221"/>
      <c r="C153" s="178"/>
      <c r="D153" s="178"/>
      <c r="E153" s="196"/>
      <c r="F153" s="196"/>
      <c r="G153" s="196"/>
      <c r="H153" s="195"/>
      <c r="I153" s="196"/>
      <c r="J153" s="196"/>
      <c r="K153" s="196"/>
      <c r="L153" s="196"/>
      <c r="M153" s="196"/>
      <c r="N153" s="196"/>
      <c r="O153" s="195"/>
      <c r="P153" s="196"/>
      <c r="Q153" s="196"/>
      <c r="R153" s="196"/>
      <c r="S153" s="196"/>
      <c r="T153" s="196"/>
      <c r="U153" s="196"/>
      <c r="V153" s="195"/>
      <c r="W153" s="196"/>
      <c r="X153" s="196"/>
      <c r="Y153" s="196"/>
      <c r="Z153" s="196"/>
      <c r="AA153" s="196"/>
      <c r="AB153" s="196"/>
      <c r="AC153" s="195"/>
      <c r="AD153" s="196"/>
      <c r="AE153" s="196"/>
      <c r="AF153" s="196"/>
      <c r="AG153" s="196"/>
      <c r="AH153" s="196"/>
      <c r="AI153" s="196"/>
      <c r="AJ153" s="178"/>
      <c r="AK153" s="178"/>
      <c r="AL153" s="178"/>
      <c r="AM153" s="178"/>
      <c r="AN153" s="178"/>
      <c r="AO153" s="178"/>
      <c r="AP153" s="178"/>
      <c r="AQ153" s="178"/>
      <c r="AR153" s="178"/>
      <c r="AS153" s="178"/>
      <c r="AT153" s="178"/>
      <c r="AU153" s="178"/>
      <c r="AV153" s="178"/>
      <c r="AW153" s="178"/>
      <c r="AX153" s="178"/>
      <c r="AY153" s="178"/>
      <c r="AZ153" s="178"/>
      <c r="BA153" s="178"/>
      <c r="BB153" s="178"/>
      <c r="BC153" s="178"/>
      <c r="BD153" s="178"/>
      <c r="BE153" s="178"/>
      <c r="BF153" s="178"/>
      <c r="BG153" s="178"/>
      <c r="BH153" s="178"/>
      <c r="BI153" s="178"/>
      <c r="BJ153" s="178"/>
      <c r="BK153" s="178"/>
      <c r="BL153" s="178"/>
      <c r="BM153" s="178"/>
      <c r="BN153" s="178"/>
      <c r="BO153" s="178"/>
      <c r="BP153" s="178"/>
      <c r="BQ153" s="178"/>
      <c r="BR153" s="178"/>
      <c r="BS153" s="178"/>
      <c r="BT153" s="178"/>
      <c r="BU153" s="178"/>
      <c r="BV153" s="178"/>
      <c r="BW153" s="178"/>
      <c r="BX153" s="178"/>
      <c r="BY153" s="178"/>
      <c r="BZ153" s="178"/>
      <c r="CA153" s="178"/>
    </row>
    <row r="154" spans="1:79" x14ac:dyDescent="0.25">
      <c r="A154" s="267"/>
      <c r="B154" s="221"/>
      <c r="C154" s="178"/>
      <c r="D154" s="178"/>
      <c r="E154" s="196"/>
      <c r="F154" s="196"/>
      <c r="G154" s="196"/>
      <c r="H154" s="195"/>
      <c r="I154" s="196"/>
      <c r="J154" s="196"/>
      <c r="K154" s="196"/>
      <c r="L154" s="196"/>
      <c r="M154" s="196"/>
      <c r="N154" s="196"/>
      <c r="O154" s="195"/>
      <c r="P154" s="196"/>
      <c r="Q154" s="196"/>
      <c r="R154" s="196"/>
      <c r="S154" s="196"/>
      <c r="T154" s="196"/>
      <c r="U154" s="196"/>
      <c r="V154" s="195"/>
      <c r="W154" s="196"/>
      <c r="X154" s="196"/>
      <c r="Y154" s="196"/>
      <c r="Z154" s="196"/>
      <c r="AA154" s="196"/>
      <c r="AB154" s="196"/>
      <c r="AC154" s="195"/>
      <c r="AD154" s="196"/>
      <c r="AE154" s="196"/>
      <c r="AF154" s="196"/>
      <c r="AG154" s="196"/>
      <c r="AH154" s="196"/>
      <c r="AI154" s="196"/>
      <c r="AJ154" s="178"/>
      <c r="AK154" s="178"/>
      <c r="AL154" s="178"/>
      <c r="AM154" s="178"/>
      <c r="AN154" s="178"/>
      <c r="AO154" s="178"/>
      <c r="AP154" s="178"/>
      <c r="AQ154" s="178"/>
      <c r="AR154" s="178"/>
      <c r="AS154" s="178"/>
      <c r="AT154" s="178"/>
      <c r="AU154" s="178"/>
      <c r="AV154" s="178"/>
      <c r="AW154" s="178"/>
      <c r="AX154" s="178"/>
      <c r="AY154" s="178"/>
      <c r="AZ154" s="178"/>
      <c r="BA154" s="178"/>
      <c r="BB154" s="178"/>
      <c r="BC154" s="178"/>
      <c r="BD154" s="178"/>
      <c r="BE154" s="178"/>
      <c r="BF154" s="178"/>
      <c r="BG154" s="178"/>
      <c r="BH154" s="178"/>
      <c r="BI154" s="178"/>
      <c r="BJ154" s="178"/>
      <c r="BK154" s="178"/>
      <c r="BL154" s="178"/>
      <c r="BM154" s="178"/>
      <c r="BN154" s="178"/>
      <c r="BO154" s="178"/>
      <c r="BP154" s="178"/>
      <c r="BQ154" s="178"/>
      <c r="BR154" s="178"/>
      <c r="BS154" s="178"/>
      <c r="BT154" s="178"/>
      <c r="BU154" s="178"/>
      <c r="BV154" s="178"/>
      <c r="BW154" s="178"/>
      <c r="BX154" s="178"/>
      <c r="BY154" s="178"/>
      <c r="BZ154" s="178"/>
      <c r="CA154" s="178"/>
    </row>
    <row r="155" spans="1:79" x14ac:dyDescent="0.25">
      <c r="A155" s="267"/>
      <c r="B155" s="221"/>
      <c r="C155" s="178"/>
      <c r="D155" s="178"/>
      <c r="E155" s="196"/>
      <c r="F155" s="196"/>
      <c r="G155" s="196"/>
      <c r="H155" s="195"/>
      <c r="I155" s="196"/>
      <c r="J155" s="196"/>
      <c r="K155" s="196"/>
      <c r="L155" s="196"/>
      <c r="M155" s="196"/>
      <c r="N155" s="196"/>
      <c r="O155" s="195"/>
      <c r="P155" s="196"/>
      <c r="Q155" s="196"/>
      <c r="R155" s="196"/>
      <c r="S155" s="196"/>
      <c r="T155" s="196"/>
      <c r="U155" s="196"/>
      <c r="V155" s="195"/>
      <c r="W155" s="196"/>
      <c r="X155" s="196"/>
      <c r="Y155" s="196"/>
      <c r="Z155" s="196"/>
      <c r="AA155" s="196"/>
      <c r="AB155" s="196"/>
      <c r="AC155" s="195"/>
      <c r="AD155" s="196"/>
      <c r="AE155" s="196"/>
      <c r="AF155" s="196"/>
      <c r="AG155" s="196"/>
      <c r="AH155" s="196"/>
      <c r="AI155" s="196"/>
      <c r="AJ155" s="178"/>
      <c r="AK155" s="178"/>
      <c r="AL155" s="178"/>
      <c r="AM155" s="178"/>
      <c r="AN155" s="178"/>
      <c r="AO155" s="178"/>
      <c r="AP155" s="178"/>
      <c r="AQ155" s="178"/>
      <c r="AR155" s="178"/>
      <c r="AS155" s="178"/>
      <c r="AT155" s="178"/>
      <c r="AU155" s="178"/>
      <c r="AV155" s="178"/>
      <c r="AW155" s="178"/>
      <c r="AX155" s="178"/>
      <c r="AY155" s="178"/>
      <c r="AZ155" s="178"/>
      <c r="BA155" s="178"/>
      <c r="BB155" s="178"/>
      <c r="BC155" s="178"/>
      <c r="BD155" s="178"/>
      <c r="BE155" s="178"/>
      <c r="BF155" s="178"/>
      <c r="BG155" s="178"/>
      <c r="BH155" s="178"/>
      <c r="BI155" s="178"/>
      <c r="BJ155" s="178"/>
      <c r="BK155" s="178"/>
      <c r="BL155" s="178"/>
      <c r="BM155" s="178"/>
      <c r="BN155" s="178"/>
      <c r="BO155" s="178"/>
      <c r="BP155" s="178"/>
      <c r="BQ155" s="178"/>
      <c r="BR155" s="178"/>
      <c r="BS155" s="178"/>
      <c r="BT155" s="178"/>
      <c r="BU155" s="178"/>
      <c r="BV155" s="178"/>
      <c r="BW155" s="178"/>
      <c r="BX155" s="178"/>
      <c r="BY155" s="178"/>
      <c r="BZ155" s="178"/>
      <c r="CA155" s="178"/>
    </row>
    <row r="156" spans="1:79" x14ac:dyDescent="0.25">
      <c r="A156" s="267"/>
      <c r="B156" s="221"/>
      <c r="C156" s="178"/>
      <c r="D156" s="178"/>
      <c r="E156" s="196"/>
      <c r="F156" s="196"/>
      <c r="G156" s="196"/>
      <c r="H156" s="195"/>
      <c r="I156" s="196"/>
      <c r="J156" s="196"/>
      <c r="K156" s="196"/>
      <c r="L156" s="196"/>
      <c r="M156" s="196"/>
      <c r="N156" s="196"/>
      <c r="O156" s="195"/>
      <c r="P156" s="196"/>
      <c r="Q156" s="196"/>
      <c r="R156" s="196"/>
      <c r="S156" s="196"/>
      <c r="T156" s="196"/>
      <c r="U156" s="196"/>
      <c r="V156" s="195"/>
      <c r="W156" s="196"/>
      <c r="X156" s="196"/>
      <c r="Y156" s="196"/>
      <c r="Z156" s="196"/>
      <c r="AA156" s="196"/>
      <c r="AB156" s="196"/>
      <c r="AC156" s="195"/>
      <c r="AD156" s="196"/>
      <c r="AE156" s="196"/>
      <c r="AF156" s="196"/>
      <c r="AG156" s="196"/>
      <c r="AH156" s="196"/>
      <c r="AI156" s="196"/>
      <c r="AJ156" s="178"/>
      <c r="AK156" s="178"/>
      <c r="AL156" s="178"/>
      <c r="AM156" s="178"/>
      <c r="AN156" s="178"/>
      <c r="AO156" s="178"/>
      <c r="AP156" s="178"/>
      <c r="AQ156" s="178"/>
      <c r="AR156" s="178"/>
      <c r="AS156" s="178"/>
      <c r="AT156" s="178"/>
      <c r="AU156" s="178"/>
      <c r="AV156" s="178"/>
      <c r="AW156" s="178"/>
      <c r="AX156" s="178"/>
      <c r="AY156" s="178"/>
      <c r="AZ156" s="178"/>
      <c r="BA156" s="178"/>
      <c r="BB156" s="178"/>
      <c r="BC156" s="178"/>
      <c r="BD156" s="178"/>
      <c r="BE156" s="178"/>
      <c r="BF156" s="178"/>
      <c r="BG156" s="178"/>
      <c r="BH156" s="178"/>
      <c r="BI156" s="178"/>
      <c r="BJ156" s="178"/>
      <c r="BK156" s="178"/>
      <c r="BL156" s="178"/>
      <c r="BM156" s="178"/>
      <c r="BN156" s="178"/>
      <c r="BO156" s="178"/>
      <c r="BP156" s="178"/>
      <c r="BQ156" s="178"/>
      <c r="BR156" s="178"/>
      <c r="BS156" s="178"/>
      <c r="BT156" s="178"/>
      <c r="BU156" s="178"/>
      <c r="BV156" s="178"/>
      <c r="BW156" s="178"/>
      <c r="BX156" s="178"/>
      <c r="BY156" s="178"/>
      <c r="BZ156" s="178"/>
      <c r="CA156" s="178"/>
    </row>
    <row r="157" spans="1:79" x14ac:dyDescent="0.25">
      <c r="A157" s="267"/>
      <c r="B157" s="221"/>
      <c r="C157" s="178"/>
      <c r="D157" s="178"/>
      <c r="E157" s="196"/>
      <c r="F157" s="196"/>
      <c r="G157" s="196"/>
      <c r="H157" s="195"/>
      <c r="I157" s="196"/>
      <c r="J157" s="196"/>
      <c r="K157" s="196"/>
      <c r="L157" s="196"/>
      <c r="M157" s="196"/>
      <c r="N157" s="196"/>
      <c r="O157" s="195"/>
      <c r="P157" s="196"/>
      <c r="Q157" s="196"/>
      <c r="R157" s="196"/>
      <c r="S157" s="196"/>
      <c r="T157" s="196"/>
      <c r="U157" s="196"/>
      <c r="V157" s="195"/>
      <c r="W157" s="196"/>
      <c r="X157" s="196"/>
      <c r="Y157" s="196"/>
      <c r="Z157" s="196"/>
      <c r="AA157" s="196"/>
      <c r="AB157" s="196"/>
      <c r="AC157" s="195"/>
      <c r="AD157" s="196"/>
      <c r="AE157" s="196"/>
      <c r="AF157" s="196"/>
      <c r="AG157" s="196"/>
      <c r="AH157" s="196"/>
      <c r="AI157" s="196"/>
      <c r="AJ157" s="178"/>
      <c r="AK157" s="178"/>
      <c r="AL157" s="178"/>
      <c r="AM157" s="178"/>
      <c r="AN157" s="178"/>
      <c r="AO157" s="178"/>
      <c r="AP157" s="178"/>
      <c r="AQ157" s="178"/>
      <c r="AR157" s="178"/>
      <c r="AS157" s="178"/>
      <c r="AT157" s="178"/>
      <c r="AU157" s="178"/>
      <c r="AV157" s="178"/>
      <c r="AW157" s="178"/>
      <c r="AX157" s="178"/>
      <c r="AY157" s="178"/>
      <c r="AZ157" s="178"/>
      <c r="BA157" s="178"/>
      <c r="BB157" s="178"/>
      <c r="BC157" s="178"/>
      <c r="BD157" s="178"/>
      <c r="BE157" s="178"/>
      <c r="BF157" s="178"/>
      <c r="BG157" s="178"/>
      <c r="BH157" s="178"/>
      <c r="BI157" s="178"/>
      <c r="BJ157" s="178"/>
      <c r="BK157" s="178"/>
      <c r="BL157" s="178"/>
      <c r="BM157" s="178"/>
      <c r="BN157" s="178"/>
      <c r="BO157" s="178"/>
      <c r="BP157" s="178"/>
      <c r="BQ157" s="178"/>
      <c r="BR157" s="178"/>
      <c r="BS157" s="178"/>
      <c r="BT157" s="178"/>
      <c r="BU157" s="178"/>
      <c r="BV157" s="178"/>
      <c r="BW157" s="178"/>
      <c r="BX157" s="178"/>
      <c r="BY157" s="178"/>
      <c r="BZ157" s="178"/>
      <c r="CA157" s="178"/>
    </row>
    <row r="158" spans="1:79" x14ac:dyDescent="0.25">
      <c r="A158" s="267"/>
      <c r="B158" s="221"/>
      <c r="C158" s="178"/>
      <c r="D158" s="178"/>
      <c r="E158" s="196"/>
      <c r="F158" s="196"/>
      <c r="G158" s="196"/>
      <c r="H158" s="195"/>
      <c r="I158" s="196"/>
      <c r="J158" s="196"/>
      <c r="K158" s="196"/>
      <c r="L158" s="196"/>
      <c r="M158" s="196"/>
      <c r="N158" s="196"/>
      <c r="O158" s="195"/>
      <c r="P158" s="196"/>
      <c r="Q158" s="196"/>
      <c r="R158" s="196"/>
      <c r="S158" s="196"/>
      <c r="T158" s="196"/>
      <c r="U158" s="196"/>
      <c r="V158" s="195"/>
      <c r="W158" s="196"/>
      <c r="X158" s="196"/>
      <c r="Y158" s="196"/>
      <c r="Z158" s="196"/>
      <c r="AA158" s="196"/>
      <c r="AB158" s="196"/>
      <c r="AC158" s="195"/>
      <c r="AD158" s="196"/>
      <c r="AE158" s="196"/>
      <c r="AF158" s="196"/>
      <c r="AG158" s="196"/>
      <c r="AH158" s="196"/>
      <c r="AI158" s="196"/>
      <c r="AJ158" s="178"/>
      <c r="AK158" s="178"/>
      <c r="AL158" s="178"/>
      <c r="AM158" s="178"/>
      <c r="AN158" s="178"/>
      <c r="AO158" s="178"/>
      <c r="AP158" s="178"/>
      <c r="AQ158" s="178"/>
      <c r="AR158" s="178"/>
      <c r="AS158" s="178"/>
      <c r="AT158" s="178"/>
      <c r="AU158" s="178"/>
      <c r="AV158" s="178"/>
      <c r="AW158" s="178"/>
      <c r="AX158" s="178"/>
      <c r="AY158" s="178"/>
      <c r="AZ158" s="178"/>
      <c r="BA158" s="178"/>
      <c r="BB158" s="178"/>
      <c r="BC158" s="178"/>
      <c r="BD158" s="178"/>
      <c r="BE158" s="178"/>
      <c r="BF158" s="178"/>
      <c r="BG158" s="178"/>
      <c r="BH158" s="178"/>
      <c r="BI158" s="178"/>
      <c r="BJ158" s="178"/>
      <c r="BK158" s="178"/>
      <c r="BL158" s="178"/>
      <c r="BM158" s="178"/>
      <c r="BN158" s="178"/>
      <c r="BO158" s="178"/>
      <c r="BP158" s="178"/>
      <c r="BQ158" s="178"/>
      <c r="BR158" s="178"/>
      <c r="BS158" s="178"/>
      <c r="BT158" s="178"/>
      <c r="BU158" s="178"/>
      <c r="BV158" s="178"/>
      <c r="BW158" s="178"/>
      <c r="BX158" s="178"/>
      <c r="BY158" s="178"/>
      <c r="BZ158" s="178"/>
      <c r="CA158" s="178"/>
    </row>
    <row r="159" spans="1:79" x14ac:dyDescent="0.25">
      <c r="A159" s="267"/>
      <c r="B159" s="221"/>
      <c r="C159" s="178"/>
      <c r="D159" s="178"/>
      <c r="E159" s="196"/>
      <c r="F159" s="196"/>
      <c r="G159" s="196"/>
      <c r="H159" s="195"/>
      <c r="I159" s="196"/>
      <c r="J159" s="196"/>
      <c r="K159" s="196"/>
      <c r="L159" s="196"/>
      <c r="M159" s="196"/>
      <c r="N159" s="196"/>
      <c r="O159" s="195"/>
      <c r="P159" s="196"/>
      <c r="Q159" s="196"/>
      <c r="R159" s="196"/>
      <c r="S159" s="196"/>
      <c r="T159" s="196"/>
      <c r="U159" s="196"/>
      <c r="V159" s="195"/>
      <c r="W159" s="196"/>
      <c r="X159" s="196"/>
      <c r="Y159" s="196"/>
      <c r="Z159" s="196"/>
      <c r="AA159" s="196"/>
      <c r="AB159" s="196"/>
      <c r="AC159" s="195"/>
      <c r="AD159" s="196"/>
      <c r="AE159" s="196"/>
      <c r="AF159" s="196"/>
      <c r="AG159" s="196"/>
      <c r="AH159" s="196"/>
      <c r="AI159" s="196"/>
      <c r="AJ159" s="178"/>
      <c r="AK159" s="178"/>
      <c r="AL159" s="178"/>
      <c r="AM159" s="178"/>
      <c r="AN159" s="178"/>
      <c r="AO159" s="178"/>
      <c r="AP159" s="178"/>
      <c r="AQ159" s="178"/>
      <c r="AR159" s="178"/>
      <c r="AS159" s="178"/>
      <c r="AT159" s="178"/>
      <c r="AU159" s="178"/>
      <c r="AV159" s="178"/>
      <c r="AW159" s="178"/>
      <c r="AX159" s="178"/>
      <c r="AY159" s="178"/>
      <c r="AZ159" s="178"/>
      <c r="BA159" s="178"/>
      <c r="BB159" s="178"/>
      <c r="BC159" s="178"/>
      <c r="BD159" s="178"/>
      <c r="BE159" s="178"/>
      <c r="BF159" s="178"/>
      <c r="BG159" s="178"/>
      <c r="BH159" s="178"/>
      <c r="BI159" s="178"/>
      <c r="BJ159" s="178"/>
      <c r="BK159" s="178"/>
      <c r="BL159" s="178"/>
      <c r="BM159" s="178"/>
      <c r="BN159" s="178"/>
      <c r="BO159" s="178"/>
      <c r="BP159" s="178"/>
      <c r="BQ159" s="178"/>
      <c r="BR159" s="178"/>
      <c r="BS159" s="178"/>
      <c r="BT159" s="178"/>
      <c r="BU159" s="178"/>
      <c r="BV159" s="178"/>
      <c r="BW159" s="178"/>
      <c r="BX159" s="178"/>
      <c r="BY159" s="178"/>
      <c r="BZ159" s="178"/>
      <c r="CA159" s="178"/>
    </row>
    <row r="160" spans="1:79" x14ac:dyDescent="0.25">
      <c r="A160" s="267"/>
      <c r="B160" s="221"/>
      <c r="C160" s="178"/>
      <c r="D160" s="178"/>
      <c r="E160" s="196"/>
      <c r="F160" s="196"/>
      <c r="G160" s="196"/>
      <c r="H160" s="195"/>
      <c r="I160" s="196"/>
      <c r="J160" s="196"/>
      <c r="K160" s="196"/>
      <c r="L160" s="196"/>
      <c r="M160" s="196"/>
      <c r="N160" s="196"/>
      <c r="O160" s="195"/>
      <c r="P160" s="196"/>
      <c r="Q160" s="196"/>
      <c r="R160" s="196"/>
      <c r="S160" s="196"/>
      <c r="T160" s="196"/>
      <c r="U160" s="196"/>
      <c r="V160" s="195"/>
      <c r="W160" s="196"/>
      <c r="X160" s="196"/>
      <c r="Y160" s="196"/>
      <c r="Z160" s="196"/>
      <c r="AA160" s="196"/>
      <c r="AB160" s="196"/>
      <c r="AC160" s="195"/>
      <c r="AD160" s="196"/>
      <c r="AE160" s="196"/>
      <c r="AF160" s="196"/>
      <c r="AG160" s="196"/>
      <c r="AH160" s="196"/>
      <c r="AI160" s="196"/>
      <c r="AJ160" s="178"/>
      <c r="AK160" s="178"/>
      <c r="AL160" s="178"/>
      <c r="AM160" s="178"/>
      <c r="AN160" s="178"/>
      <c r="AO160" s="178"/>
      <c r="AP160" s="178"/>
      <c r="AQ160" s="178"/>
      <c r="AR160" s="178"/>
      <c r="AS160" s="178"/>
      <c r="AT160" s="178"/>
      <c r="AU160" s="178"/>
      <c r="AV160" s="178"/>
      <c r="AW160" s="178"/>
      <c r="AX160" s="178"/>
      <c r="AY160" s="178"/>
      <c r="AZ160" s="178"/>
      <c r="BA160" s="178"/>
      <c r="BB160" s="178"/>
      <c r="BC160" s="178"/>
      <c r="BD160" s="178"/>
      <c r="BE160" s="178"/>
      <c r="BF160" s="178"/>
      <c r="BG160" s="178"/>
      <c r="BH160" s="178"/>
      <c r="BI160" s="178"/>
      <c r="BJ160" s="178"/>
      <c r="BK160" s="178"/>
      <c r="BL160" s="178"/>
      <c r="BM160" s="178"/>
      <c r="BN160" s="178"/>
      <c r="BO160" s="178"/>
      <c r="BP160" s="178"/>
      <c r="BQ160" s="178"/>
      <c r="BR160" s="178"/>
      <c r="BS160" s="178"/>
      <c r="BT160" s="178"/>
      <c r="BU160" s="178"/>
      <c r="BV160" s="178"/>
      <c r="BW160" s="178"/>
      <c r="BX160" s="178"/>
      <c r="BY160" s="178"/>
      <c r="BZ160" s="178"/>
      <c r="CA160" s="178"/>
    </row>
    <row r="161" spans="1:79" x14ac:dyDescent="0.25">
      <c r="A161" s="267"/>
      <c r="B161" s="221"/>
      <c r="C161" s="178"/>
      <c r="D161" s="178"/>
      <c r="E161" s="196"/>
      <c r="F161" s="196"/>
      <c r="G161" s="196"/>
      <c r="H161" s="195"/>
      <c r="I161" s="196"/>
      <c r="J161" s="196"/>
      <c r="K161" s="196"/>
      <c r="L161" s="196"/>
      <c r="M161" s="196"/>
      <c r="N161" s="196"/>
      <c r="O161" s="195"/>
      <c r="P161" s="196"/>
      <c r="Q161" s="196"/>
      <c r="R161" s="196"/>
      <c r="S161" s="196"/>
      <c r="T161" s="196"/>
      <c r="U161" s="196"/>
      <c r="V161" s="195"/>
      <c r="W161" s="196"/>
      <c r="X161" s="196"/>
      <c r="Y161" s="196"/>
      <c r="Z161" s="196"/>
      <c r="AA161" s="196"/>
      <c r="AB161" s="196"/>
      <c r="AC161" s="195"/>
      <c r="AD161" s="196"/>
      <c r="AE161" s="196"/>
      <c r="AF161" s="196"/>
      <c r="AG161" s="196"/>
      <c r="AH161" s="196"/>
      <c r="AI161" s="196"/>
      <c r="AJ161" s="178"/>
      <c r="AK161" s="178"/>
      <c r="AL161" s="178"/>
      <c r="AM161" s="178"/>
      <c r="AN161" s="178"/>
      <c r="AO161" s="178"/>
      <c r="AP161" s="178"/>
      <c r="AQ161" s="178"/>
      <c r="AR161" s="178"/>
      <c r="AS161" s="178"/>
      <c r="AT161" s="178"/>
      <c r="AU161" s="178"/>
      <c r="AV161" s="178"/>
      <c r="AW161" s="178"/>
      <c r="AX161" s="178"/>
      <c r="AY161" s="178"/>
      <c r="AZ161" s="178"/>
      <c r="BA161" s="178"/>
      <c r="BB161" s="178"/>
      <c r="BC161" s="178"/>
      <c r="BD161" s="178"/>
      <c r="BE161" s="178"/>
      <c r="BF161" s="178"/>
      <c r="BG161" s="178"/>
      <c r="BH161" s="178"/>
      <c r="BI161" s="178"/>
      <c r="BJ161" s="178"/>
      <c r="BK161" s="178"/>
      <c r="BL161" s="178"/>
      <c r="BM161" s="178"/>
      <c r="BN161" s="178"/>
      <c r="BO161" s="178"/>
      <c r="BP161" s="178"/>
      <c r="BQ161" s="178"/>
      <c r="BR161" s="178"/>
      <c r="BS161" s="178"/>
      <c r="BT161" s="178"/>
      <c r="BU161" s="178"/>
      <c r="BV161" s="178"/>
      <c r="BW161" s="178"/>
      <c r="BX161" s="178"/>
      <c r="BY161" s="178"/>
      <c r="BZ161" s="178"/>
      <c r="CA161" s="178"/>
    </row>
    <row r="162" spans="1:79" x14ac:dyDescent="0.25">
      <c r="A162" s="267"/>
      <c r="B162" s="221"/>
      <c r="C162" s="178"/>
      <c r="D162" s="178"/>
      <c r="E162" s="196"/>
      <c r="F162" s="196"/>
      <c r="G162" s="196"/>
      <c r="H162" s="195"/>
      <c r="I162" s="196"/>
      <c r="J162" s="196"/>
      <c r="K162" s="196"/>
      <c r="L162" s="196"/>
      <c r="M162" s="196"/>
      <c r="N162" s="196"/>
      <c r="O162" s="195"/>
      <c r="P162" s="196"/>
      <c r="Q162" s="196"/>
      <c r="R162" s="196"/>
      <c r="S162" s="196"/>
      <c r="T162" s="196"/>
      <c r="U162" s="196"/>
      <c r="V162" s="195"/>
      <c r="W162" s="196"/>
      <c r="X162" s="196"/>
      <c r="Y162" s="196"/>
      <c r="Z162" s="196"/>
      <c r="AA162" s="196"/>
      <c r="AB162" s="196"/>
      <c r="AC162" s="195"/>
      <c r="AD162" s="196"/>
      <c r="AE162" s="196"/>
      <c r="AF162" s="196"/>
      <c r="AG162" s="196"/>
      <c r="AH162" s="196"/>
      <c r="AI162" s="196"/>
      <c r="AJ162" s="178"/>
      <c r="AK162" s="178"/>
      <c r="AL162" s="178"/>
      <c r="AM162" s="178"/>
      <c r="AN162" s="178"/>
      <c r="AO162" s="178"/>
      <c r="AP162" s="178"/>
      <c r="AQ162" s="178"/>
      <c r="AR162" s="178"/>
      <c r="AS162" s="178"/>
      <c r="AT162" s="178"/>
      <c r="AU162" s="178"/>
      <c r="AV162" s="178"/>
      <c r="AW162" s="178"/>
      <c r="AX162" s="178"/>
      <c r="AY162" s="178"/>
      <c r="AZ162" s="178"/>
      <c r="BA162" s="178"/>
      <c r="BB162" s="178"/>
      <c r="BC162" s="178"/>
      <c r="BD162" s="178"/>
      <c r="BE162" s="178"/>
      <c r="BF162" s="178"/>
      <c r="BG162" s="178"/>
      <c r="BH162" s="178"/>
      <c r="BI162" s="178"/>
      <c r="BJ162" s="178"/>
      <c r="BK162" s="178"/>
      <c r="BL162" s="178"/>
      <c r="BM162" s="178"/>
      <c r="BN162" s="178"/>
      <c r="BO162" s="178"/>
      <c r="BP162" s="178"/>
      <c r="BQ162" s="178"/>
      <c r="BR162" s="178"/>
      <c r="BS162" s="178"/>
      <c r="BT162" s="178"/>
      <c r="BU162" s="178"/>
      <c r="BV162" s="178"/>
      <c r="BW162" s="178"/>
      <c r="BX162" s="178"/>
      <c r="BY162" s="178"/>
      <c r="BZ162" s="178"/>
      <c r="CA162" s="178"/>
    </row>
    <row r="163" spans="1:79" x14ac:dyDescent="0.25">
      <c r="A163" s="267"/>
      <c r="B163" s="221"/>
      <c r="C163" s="178"/>
      <c r="D163" s="178"/>
      <c r="E163" s="196"/>
      <c r="F163" s="196"/>
      <c r="G163" s="196"/>
      <c r="H163" s="195"/>
      <c r="I163" s="196"/>
      <c r="J163" s="196"/>
      <c r="K163" s="196"/>
      <c r="L163" s="196"/>
      <c r="M163" s="196"/>
      <c r="N163" s="196"/>
      <c r="O163" s="195"/>
      <c r="P163" s="196"/>
      <c r="Q163" s="196"/>
      <c r="R163" s="196"/>
      <c r="S163" s="196"/>
      <c r="T163" s="196"/>
      <c r="U163" s="196"/>
      <c r="V163" s="195"/>
      <c r="W163" s="196"/>
      <c r="X163" s="196"/>
      <c r="Y163" s="196"/>
      <c r="Z163" s="196"/>
      <c r="AA163" s="196"/>
      <c r="AB163" s="196"/>
      <c r="AC163" s="195"/>
      <c r="AD163" s="196"/>
      <c r="AE163" s="196"/>
      <c r="AF163" s="196"/>
      <c r="AG163" s="196"/>
      <c r="AH163" s="196"/>
      <c r="AI163" s="196"/>
      <c r="AJ163" s="178"/>
      <c r="AK163" s="178"/>
      <c r="AL163" s="178"/>
      <c r="AM163" s="178"/>
      <c r="AN163" s="178"/>
      <c r="AO163" s="178"/>
      <c r="AP163" s="178"/>
      <c r="AQ163" s="178"/>
      <c r="AR163" s="178"/>
      <c r="AS163" s="178"/>
      <c r="AT163" s="178"/>
      <c r="AU163" s="178"/>
      <c r="AV163" s="178"/>
      <c r="AW163" s="178"/>
      <c r="AX163" s="178"/>
      <c r="AY163" s="178"/>
      <c r="AZ163" s="178"/>
      <c r="BA163" s="178"/>
      <c r="BB163" s="178"/>
      <c r="BC163" s="178"/>
      <c r="BD163" s="178"/>
      <c r="BE163" s="178"/>
      <c r="BF163" s="178"/>
      <c r="BG163" s="178"/>
      <c r="BH163" s="178"/>
      <c r="BI163" s="178"/>
      <c r="BJ163" s="178"/>
      <c r="BK163" s="178"/>
      <c r="BL163" s="178"/>
      <c r="BM163" s="178"/>
      <c r="BN163" s="178"/>
      <c r="BO163" s="178"/>
      <c r="BP163" s="178"/>
      <c r="BQ163" s="178"/>
      <c r="BR163" s="178"/>
      <c r="BS163" s="178"/>
      <c r="BT163" s="178"/>
      <c r="BU163" s="178"/>
      <c r="BV163" s="178"/>
      <c r="BW163" s="178"/>
      <c r="BX163" s="178"/>
      <c r="BY163" s="178"/>
      <c r="BZ163" s="178"/>
      <c r="CA163" s="178"/>
    </row>
    <row r="164" spans="1:79" x14ac:dyDescent="0.25">
      <c r="A164" s="267"/>
      <c r="B164" s="221"/>
      <c r="C164" s="178"/>
      <c r="D164" s="178"/>
      <c r="E164" s="196"/>
      <c r="F164" s="196"/>
      <c r="G164" s="196"/>
      <c r="H164" s="195"/>
      <c r="I164" s="196"/>
      <c r="J164" s="196"/>
      <c r="K164" s="196"/>
      <c r="L164" s="196"/>
      <c r="M164" s="196"/>
      <c r="N164" s="196"/>
      <c r="O164" s="195"/>
      <c r="P164" s="196"/>
      <c r="Q164" s="196"/>
      <c r="R164" s="196"/>
      <c r="S164" s="196"/>
      <c r="T164" s="196"/>
      <c r="U164" s="196"/>
      <c r="V164" s="195"/>
      <c r="W164" s="196"/>
      <c r="X164" s="196"/>
      <c r="Y164" s="196"/>
      <c r="Z164" s="196"/>
      <c r="AA164" s="196"/>
      <c r="AB164" s="196"/>
      <c r="AC164" s="195"/>
      <c r="AD164" s="196"/>
      <c r="AE164" s="196"/>
      <c r="AF164" s="196"/>
      <c r="AG164" s="196"/>
      <c r="AH164" s="196"/>
      <c r="AI164" s="196"/>
      <c r="AJ164" s="178"/>
      <c r="AK164" s="178"/>
      <c r="AL164" s="178"/>
      <c r="AM164" s="178"/>
      <c r="AN164" s="178"/>
      <c r="AO164" s="178"/>
      <c r="AP164" s="178"/>
      <c r="AQ164" s="178"/>
      <c r="AR164" s="178"/>
      <c r="AS164" s="178"/>
      <c r="AT164" s="178"/>
      <c r="AU164" s="178"/>
      <c r="AV164" s="178"/>
      <c r="AW164" s="178"/>
      <c r="AX164" s="178"/>
      <c r="AY164" s="178"/>
      <c r="AZ164" s="178"/>
      <c r="BA164" s="178"/>
      <c r="BB164" s="178"/>
      <c r="BC164" s="178"/>
      <c r="BD164" s="178"/>
      <c r="BE164" s="178"/>
      <c r="BF164" s="178"/>
      <c r="BG164" s="178"/>
      <c r="BH164" s="178"/>
      <c r="BI164" s="178"/>
      <c r="BJ164" s="178"/>
      <c r="BK164" s="178"/>
      <c r="BL164" s="178"/>
      <c r="BM164" s="178"/>
      <c r="BN164" s="178"/>
      <c r="BO164" s="178"/>
      <c r="BP164" s="178"/>
      <c r="BQ164" s="178"/>
      <c r="BR164" s="178"/>
      <c r="BS164" s="178"/>
      <c r="BT164" s="178"/>
      <c r="BU164" s="178"/>
      <c r="BV164" s="178"/>
      <c r="BW164" s="178"/>
      <c r="BX164" s="178"/>
      <c r="BY164" s="178"/>
      <c r="BZ164" s="178"/>
      <c r="CA164" s="178"/>
    </row>
    <row r="165" spans="1:79" x14ac:dyDescent="0.25">
      <c r="A165" s="267"/>
      <c r="B165" s="221"/>
      <c r="C165" s="178"/>
      <c r="D165" s="178"/>
      <c r="E165" s="196"/>
      <c r="F165" s="196"/>
      <c r="G165" s="196"/>
      <c r="H165" s="195"/>
      <c r="I165" s="196"/>
      <c r="J165" s="196"/>
      <c r="K165" s="196"/>
      <c r="L165" s="196"/>
      <c r="M165" s="196"/>
      <c r="N165" s="196"/>
      <c r="O165" s="195"/>
      <c r="P165" s="196"/>
      <c r="Q165" s="196"/>
      <c r="R165" s="196"/>
      <c r="S165" s="196"/>
      <c r="T165" s="196"/>
      <c r="U165" s="196"/>
      <c r="V165" s="195"/>
      <c r="W165" s="196"/>
      <c r="X165" s="196"/>
      <c r="Y165" s="196"/>
      <c r="Z165" s="196"/>
      <c r="AA165" s="196"/>
      <c r="AB165" s="196"/>
      <c r="AC165" s="195"/>
      <c r="AD165" s="196"/>
      <c r="AE165" s="196"/>
      <c r="AF165" s="196"/>
      <c r="AG165" s="196"/>
      <c r="AH165" s="196"/>
      <c r="AI165" s="196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78"/>
      <c r="BI165" s="178"/>
      <c r="BJ165" s="178"/>
      <c r="BK165" s="178"/>
      <c r="BL165" s="178"/>
      <c r="BM165" s="178"/>
      <c r="BN165" s="178"/>
      <c r="BO165" s="178"/>
      <c r="BP165" s="178"/>
      <c r="BQ165" s="178"/>
      <c r="BR165" s="178"/>
      <c r="BS165" s="178"/>
      <c r="BT165" s="178"/>
      <c r="BU165" s="178"/>
      <c r="BV165" s="178"/>
      <c r="BW165" s="178"/>
      <c r="BX165" s="178"/>
      <c r="BY165" s="178"/>
      <c r="BZ165" s="178"/>
      <c r="CA165" s="178"/>
    </row>
    <row r="166" spans="1:79" x14ac:dyDescent="0.25">
      <c r="A166" s="267"/>
      <c r="B166" s="221"/>
      <c r="C166" s="178"/>
      <c r="D166" s="178"/>
      <c r="E166" s="196"/>
      <c r="F166" s="196"/>
      <c r="G166" s="196"/>
      <c r="H166" s="195"/>
      <c r="I166" s="196"/>
      <c r="J166" s="196"/>
      <c r="K166" s="196"/>
      <c r="L166" s="196"/>
      <c r="M166" s="196"/>
      <c r="N166" s="196"/>
      <c r="O166" s="195"/>
      <c r="P166" s="196"/>
      <c r="Q166" s="196"/>
      <c r="R166" s="196"/>
      <c r="S166" s="196"/>
      <c r="T166" s="196"/>
      <c r="U166" s="196"/>
      <c r="V166" s="195"/>
      <c r="W166" s="196"/>
      <c r="X166" s="196"/>
      <c r="Y166" s="196"/>
      <c r="Z166" s="196"/>
      <c r="AA166" s="196"/>
      <c r="AB166" s="196"/>
      <c r="AC166" s="195"/>
      <c r="AD166" s="196"/>
      <c r="AE166" s="196"/>
      <c r="AF166" s="196"/>
      <c r="AG166" s="196"/>
      <c r="AH166" s="196"/>
      <c r="AI166" s="196"/>
      <c r="AJ166" s="178"/>
      <c r="AK166" s="178"/>
      <c r="AL166" s="178"/>
      <c r="AM166" s="178"/>
      <c r="AN166" s="178"/>
      <c r="AO166" s="178"/>
      <c r="AP166" s="178"/>
      <c r="AQ166" s="178"/>
      <c r="AR166" s="178"/>
      <c r="AS166" s="178"/>
      <c r="AT166" s="178"/>
      <c r="AU166" s="178"/>
      <c r="AV166" s="178"/>
      <c r="AW166" s="178"/>
      <c r="AX166" s="178"/>
      <c r="AY166" s="178"/>
      <c r="AZ166" s="178"/>
      <c r="BA166" s="178"/>
      <c r="BB166" s="178"/>
      <c r="BC166" s="178"/>
      <c r="BD166" s="178"/>
      <c r="BE166" s="178"/>
      <c r="BF166" s="178"/>
      <c r="BG166" s="178"/>
      <c r="BH166" s="178"/>
      <c r="BI166" s="178"/>
      <c r="BJ166" s="178"/>
      <c r="BK166" s="178"/>
      <c r="BL166" s="178"/>
      <c r="BM166" s="178"/>
      <c r="BN166" s="178"/>
      <c r="BO166" s="178"/>
      <c r="BP166" s="178"/>
      <c r="BQ166" s="178"/>
      <c r="BR166" s="178"/>
      <c r="BS166" s="178"/>
      <c r="BT166" s="178"/>
      <c r="BU166" s="178"/>
      <c r="BV166" s="178"/>
      <c r="BW166" s="178"/>
      <c r="BX166" s="178"/>
      <c r="BY166" s="178"/>
      <c r="BZ166" s="178"/>
      <c r="CA166" s="178"/>
    </row>
    <row r="167" spans="1:79" x14ac:dyDescent="0.25">
      <c r="A167" s="267"/>
      <c r="B167" s="221"/>
      <c r="C167" s="178"/>
      <c r="D167" s="178"/>
      <c r="E167" s="196"/>
      <c r="F167" s="196"/>
      <c r="G167" s="196"/>
      <c r="H167" s="195"/>
      <c r="I167" s="196"/>
      <c r="J167" s="196"/>
      <c r="K167" s="196"/>
      <c r="L167" s="196"/>
      <c r="M167" s="196"/>
      <c r="N167" s="196"/>
      <c r="O167" s="195"/>
      <c r="P167" s="196"/>
      <c r="Q167" s="196"/>
      <c r="R167" s="196"/>
      <c r="S167" s="196"/>
      <c r="T167" s="196"/>
      <c r="U167" s="196"/>
      <c r="V167" s="195"/>
      <c r="W167" s="196"/>
      <c r="X167" s="196"/>
      <c r="Y167" s="196"/>
      <c r="Z167" s="196"/>
      <c r="AA167" s="196"/>
      <c r="AB167" s="196"/>
      <c r="AC167" s="195"/>
      <c r="AD167" s="196"/>
      <c r="AE167" s="196"/>
      <c r="AF167" s="196"/>
      <c r="AG167" s="196"/>
      <c r="AH167" s="196"/>
      <c r="AI167" s="196"/>
      <c r="AJ167" s="178"/>
      <c r="AK167" s="178"/>
      <c r="AL167" s="178"/>
      <c r="AM167" s="178"/>
      <c r="AN167" s="178"/>
      <c r="AO167" s="178"/>
      <c r="AP167" s="178"/>
      <c r="AQ167" s="178"/>
      <c r="AR167" s="178"/>
      <c r="AS167" s="178"/>
      <c r="AT167" s="178"/>
      <c r="AU167" s="178"/>
      <c r="AV167" s="178"/>
      <c r="AW167" s="178"/>
      <c r="AX167" s="178"/>
      <c r="AY167" s="178"/>
      <c r="AZ167" s="178"/>
      <c r="BA167" s="178"/>
      <c r="BB167" s="178"/>
      <c r="BC167" s="178"/>
      <c r="BD167" s="178"/>
      <c r="BE167" s="178"/>
      <c r="BF167" s="178"/>
      <c r="BG167" s="178"/>
      <c r="BH167" s="178"/>
      <c r="BI167" s="178"/>
      <c r="BJ167" s="178"/>
      <c r="BK167" s="178"/>
      <c r="BL167" s="178"/>
      <c r="BM167" s="178"/>
      <c r="BN167" s="178"/>
      <c r="BO167" s="178"/>
      <c r="BP167" s="178"/>
      <c r="BQ167" s="178"/>
      <c r="BR167" s="178"/>
      <c r="BS167" s="178"/>
      <c r="BT167" s="178"/>
      <c r="BU167" s="178"/>
      <c r="BV167" s="178"/>
      <c r="BW167" s="178"/>
      <c r="BX167" s="178"/>
      <c r="BY167" s="178"/>
      <c r="BZ167" s="178"/>
      <c r="CA167" s="178"/>
    </row>
    <row r="168" spans="1:79" x14ac:dyDescent="0.25">
      <c r="A168" s="267"/>
      <c r="B168" s="221"/>
      <c r="C168" s="178"/>
      <c r="D168" s="178"/>
      <c r="E168" s="196"/>
      <c r="F168" s="196"/>
      <c r="G168" s="196"/>
      <c r="H168" s="195"/>
      <c r="I168" s="196"/>
      <c r="J168" s="196"/>
      <c r="K168" s="196"/>
      <c r="L168" s="196"/>
      <c r="M168" s="196"/>
      <c r="N168" s="196"/>
      <c r="O168" s="195"/>
      <c r="P168" s="196"/>
      <c r="Q168" s="196"/>
      <c r="R168" s="196"/>
      <c r="S168" s="196"/>
      <c r="T168" s="196"/>
      <c r="U168" s="196"/>
      <c r="V168" s="195"/>
      <c r="W168" s="196"/>
      <c r="X168" s="196"/>
      <c r="Y168" s="196"/>
      <c r="Z168" s="196"/>
      <c r="AA168" s="196"/>
      <c r="AB168" s="196"/>
      <c r="AC168" s="195"/>
      <c r="AD168" s="196"/>
      <c r="AE168" s="196"/>
      <c r="AF168" s="196"/>
      <c r="AG168" s="196"/>
      <c r="AH168" s="196"/>
      <c r="AI168" s="196"/>
      <c r="AJ168" s="178"/>
      <c r="AK168" s="178"/>
      <c r="AL168" s="178"/>
      <c r="AM168" s="178"/>
      <c r="AN168" s="178"/>
      <c r="AO168" s="178"/>
      <c r="AP168" s="178"/>
      <c r="AQ168" s="178"/>
      <c r="AR168" s="178"/>
      <c r="AS168" s="178"/>
      <c r="AT168" s="178"/>
      <c r="AU168" s="178"/>
      <c r="AV168" s="178"/>
      <c r="AW168" s="178"/>
      <c r="AX168" s="178"/>
      <c r="AY168" s="178"/>
      <c r="AZ168" s="178"/>
      <c r="BA168" s="178"/>
      <c r="BB168" s="178"/>
      <c r="BC168" s="178"/>
      <c r="BD168" s="178"/>
      <c r="BE168" s="178"/>
      <c r="BF168" s="178"/>
      <c r="BG168" s="178"/>
      <c r="BH168" s="178"/>
      <c r="BI168" s="178"/>
      <c r="BJ168" s="178"/>
      <c r="BK168" s="178"/>
      <c r="BL168" s="178"/>
      <c r="BM168" s="178"/>
      <c r="BN168" s="178"/>
      <c r="BO168" s="178"/>
      <c r="BP168" s="178"/>
      <c r="BQ168" s="178"/>
      <c r="BR168" s="178"/>
      <c r="BS168" s="178"/>
      <c r="BT168" s="178"/>
      <c r="BU168" s="178"/>
      <c r="BV168" s="178"/>
      <c r="BW168" s="178"/>
      <c r="BX168" s="178"/>
      <c r="BY168" s="178"/>
      <c r="BZ168" s="178"/>
      <c r="CA168" s="178"/>
    </row>
    <row r="169" spans="1:79" x14ac:dyDescent="0.25">
      <c r="A169" s="267"/>
      <c r="B169" s="221"/>
      <c r="C169" s="178"/>
      <c r="D169" s="178"/>
      <c r="E169" s="196"/>
      <c r="F169" s="196"/>
      <c r="G169" s="196"/>
      <c r="H169" s="195"/>
      <c r="I169" s="196"/>
      <c r="J169" s="196"/>
      <c r="K169" s="196"/>
      <c r="L169" s="196"/>
      <c r="M169" s="196"/>
      <c r="N169" s="196"/>
      <c r="O169" s="195"/>
      <c r="P169" s="196"/>
      <c r="Q169" s="196"/>
      <c r="R169" s="196"/>
      <c r="S169" s="196"/>
      <c r="T169" s="196"/>
      <c r="U169" s="196"/>
      <c r="V169" s="195"/>
      <c r="W169" s="196"/>
      <c r="X169" s="196"/>
      <c r="Y169" s="196"/>
      <c r="Z169" s="196"/>
      <c r="AA169" s="196"/>
      <c r="AB169" s="196"/>
      <c r="AC169" s="195"/>
      <c r="AD169" s="196"/>
      <c r="AE169" s="196"/>
      <c r="AF169" s="196"/>
      <c r="AG169" s="196"/>
      <c r="AH169" s="196"/>
      <c r="AI169" s="196"/>
      <c r="AJ169" s="178"/>
      <c r="AK169" s="178"/>
      <c r="AL169" s="178"/>
      <c r="AM169" s="178"/>
      <c r="AN169" s="178"/>
      <c r="AO169" s="178"/>
      <c r="AP169" s="178"/>
      <c r="AQ169" s="178"/>
      <c r="AR169" s="178"/>
      <c r="AS169" s="178"/>
      <c r="AT169" s="178"/>
      <c r="AU169" s="178"/>
      <c r="AV169" s="178"/>
      <c r="AW169" s="178"/>
      <c r="AX169" s="178"/>
      <c r="AY169" s="178"/>
      <c r="AZ169" s="178"/>
      <c r="BA169" s="178"/>
      <c r="BB169" s="178"/>
      <c r="BC169" s="178"/>
      <c r="BD169" s="178"/>
      <c r="BE169" s="178"/>
      <c r="BF169" s="178"/>
      <c r="BG169" s="178"/>
      <c r="BH169" s="178"/>
      <c r="BI169" s="178"/>
      <c r="BJ169" s="178"/>
      <c r="BK169" s="178"/>
      <c r="BL169" s="178"/>
      <c r="BM169" s="178"/>
      <c r="BN169" s="178"/>
      <c r="BO169" s="178"/>
      <c r="BP169" s="178"/>
      <c r="BQ169" s="178"/>
      <c r="BR169" s="178"/>
      <c r="BS169" s="178"/>
      <c r="BT169" s="178"/>
      <c r="BU169" s="178"/>
      <c r="BV169" s="178"/>
      <c r="BW169" s="178"/>
      <c r="BX169" s="178"/>
      <c r="BY169" s="178"/>
      <c r="BZ169" s="178"/>
      <c r="CA169" s="178"/>
    </row>
    <row r="170" spans="1:79" x14ac:dyDescent="0.25">
      <c r="A170" s="267"/>
      <c r="B170" s="221"/>
      <c r="C170" s="178"/>
      <c r="D170" s="178"/>
      <c r="E170" s="196"/>
      <c r="F170" s="196"/>
      <c r="G170" s="196"/>
      <c r="H170" s="195"/>
      <c r="I170" s="196"/>
      <c r="J170" s="196"/>
      <c r="K170" s="196"/>
      <c r="L170" s="196"/>
      <c r="M170" s="196"/>
      <c r="N170" s="196"/>
      <c r="O170" s="195"/>
      <c r="P170" s="196"/>
      <c r="Q170" s="196"/>
      <c r="R170" s="196"/>
      <c r="S170" s="196"/>
      <c r="T170" s="196"/>
      <c r="U170" s="196"/>
      <c r="V170" s="195"/>
      <c r="W170" s="196"/>
      <c r="X170" s="196"/>
      <c r="Y170" s="196"/>
      <c r="Z170" s="196"/>
      <c r="AA170" s="196"/>
      <c r="AB170" s="196"/>
      <c r="AC170" s="195"/>
      <c r="AD170" s="196"/>
      <c r="AE170" s="196"/>
      <c r="AF170" s="196"/>
      <c r="AG170" s="196"/>
      <c r="AH170" s="196"/>
      <c r="AI170" s="196"/>
      <c r="AJ170" s="178"/>
      <c r="AK170" s="178"/>
      <c r="AL170" s="178"/>
      <c r="AM170" s="178"/>
      <c r="AN170" s="178"/>
      <c r="AO170" s="178"/>
      <c r="AP170" s="178"/>
      <c r="AQ170" s="178"/>
      <c r="AR170" s="178"/>
      <c r="AS170" s="178"/>
      <c r="AT170" s="178"/>
      <c r="AU170" s="178"/>
      <c r="AV170" s="178"/>
      <c r="AW170" s="178"/>
      <c r="AX170" s="178"/>
      <c r="AY170" s="178"/>
      <c r="AZ170" s="178"/>
      <c r="BA170" s="178"/>
      <c r="BB170" s="178"/>
      <c r="BC170" s="178"/>
      <c r="BD170" s="178"/>
      <c r="BE170" s="178"/>
      <c r="BF170" s="178"/>
      <c r="BG170" s="178"/>
      <c r="BH170" s="178"/>
      <c r="BI170" s="178"/>
      <c r="BJ170" s="178"/>
      <c r="BK170" s="178"/>
      <c r="BL170" s="178"/>
      <c r="BM170" s="178"/>
      <c r="BN170" s="178"/>
      <c r="BO170" s="178"/>
      <c r="BP170" s="178"/>
      <c r="BQ170" s="178"/>
      <c r="BR170" s="178"/>
      <c r="BS170" s="178"/>
      <c r="BT170" s="178"/>
      <c r="BU170" s="178"/>
      <c r="BV170" s="178"/>
      <c r="BW170" s="178"/>
      <c r="BX170" s="178"/>
      <c r="BY170" s="178"/>
      <c r="BZ170" s="178"/>
      <c r="CA170" s="178"/>
    </row>
    <row r="171" spans="1:79" x14ac:dyDescent="0.25">
      <c r="A171" s="267"/>
      <c r="B171" s="221"/>
      <c r="C171" s="178"/>
      <c r="D171" s="178"/>
      <c r="E171" s="196"/>
      <c r="F171" s="196"/>
      <c r="G171" s="196"/>
      <c r="H171" s="195"/>
      <c r="I171" s="196"/>
      <c r="J171" s="196"/>
      <c r="K171" s="196"/>
      <c r="L171" s="196"/>
      <c r="M171" s="196"/>
      <c r="N171" s="196"/>
      <c r="O171" s="195"/>
      <c r="P171" s="196"/>
      <c r="Q171" s="196"/>
      <c r="R171" s="196"/>
      <c r="S171" s="196"/>
      <c r="T171" s="196"/>
      <c r="U171" s="196"/>
      <c r="V171" s="195"/>
      <c r="W171" s="196"/>
      <c r="X171" s="196"/>
      <c r="Y171" s="196"/>
      <c r="Z171" s="196"/>
      <c r="AA171" s="196"/>
      <c r="AB171" s="196"/>
      <c r="AC171" s="195"/>
      <c r="AD171" s="196"/>
      <c r="AE171" s="196"/>
      <c r="AF171" s="196"/>
      <c r="AG171" s="196"/>
      <c r="AH171" s="196"/>
      <c r="AI171" s="196"/>
      <c r="AJ171" s="178"/>
      <c r="AK171" s="178"/>
      <c r="AL171" s="178"/>
      <c r="AM171" s="178"/>
      <c r="AN171" s="178"/>
      <c r="AO171" s="178"/>
      <c r="AP171" s="178"/>
      <c r="AQ171" s="178"/>
      <c r="AR171" s="178"/>
      <c r="AS171" s="178"/>
      <c r="AT171" s="178"/>
      <c r="AU171" s="178"/>
      <c r="AV171" s="178"/>
      <c r="AW171" s="178"/>
      <c r="AX171" s="178"/>
      <c r="AY171" s="178"/>
      <c r="AZ171" s="178"/>
      <c r="BA171" s="178"/>
      <c r="BB171" s="178"/>
      <c r="BC171" s="178"/>
      <c r="BD171" s="178"/>
      <c r="BE171" s="178"/>
      <c r="BF171" s="178"/>
      <c r="BG171" s="178"/>
      <c r="BH171" s="178"/>
      <c r="BI171" s="178"/>
      <c r="BJ171" s="178"/>
      <c r="BK171" s="178"/>
      <c r="BL171" s="178"/>
      <c r="BM171" s="178"/>
      <c r="BN171" s="178"/>
      <c r="BO171" s="178"/>
      <c r="BP171" s="178"/>
      <c r="BQ171" s="178"/>
      <c r="BR171" s="178"/>
      <c r="BS171" s="178"/>
      <c r="BT171" s="178"/>
      <c r="BU171" s="178"/>
      <c r="BV171" s="178"/>
      <c r="BW171" s="178"/>
      <c r="BX171" s="178"/>
      <c r="BY171" s="178"/>
      <c r="BZ171" s="178"/>
      <c r="CA171" s="178"/>
    </row>
    <row r="172" spans="1:79" x14ac:dyDescent="0.25">
      <c r="A172" s="267"/>
      <c r="B172" s="221"/>
      <c r="C172" s="178"/>
      <c r="D172" s="178"/>
      <c r="E172" s="196"/>
      <c r="F172" s="196"/>
      <c r="G172" s="196"/>
      <c r="H172" s="195"/>
      <c r="I172" s="196"/>
      <c r="J172" s="196"/>
      <c r="K172" s="196"/>
      <c r="L172" s="196"/>
      <c r="M172" s="196"/>
      <c r="N172" s="196"/>
      <c r="O172" s="195"/>
      <c r="P172" s="196"/>
      <c r="Q172" s="196"/>
      <c r="R172" s="196"/>
      <c r="S172" s="196"/>
      <c r="T172" s="196"/>
      <c r="U172" s="196"/>
      <c r="V172" s="195"/>
      <c r="W172" s="196"/>
      <c r="X172" s="196"/>
      <c r="Y172" s="196"/>
      <c r="Z172" s="196"/>
      <c r="AA172" s="196"/>
      <c r="AB172" s="196"/>
      <c r="AC172" s="195"/>
      <c r="AD172" s="196"/>
      <c r="AE172" s="196"/>
      <c r="AF172" s="196"/>
      <c r="AG172" s="196"/>
      <c r="AH172" s="196"/>
      <c r="AI172" s="196"/>
      <c r="AJ172" s="178"/>
      <c r="AK172" s="178"/>
      <c r="AL172" s="178"/>
      <c r="AM172" s="178"/>
      <c r="AN172" s="178"/>
      <c r="AO172" s="178"/>
      <c r="AP172" s="178"/>
      <c r="AQ172" s="178"/>
      <c r="AR172" s="178"/>
      <c r="AS172" s="178"/>
      <c r="AT172" s="178"/>
      <c r="AU172" s="178"/>
      <c r="AV172" s="178"/>
      <c r="AW172" s="178"/>
      <c r="AX172" s="178"/>
      <c r="AY172" s="178"/>
      <c r="AZ172" s="178"/>
      <c r="BA172" s="178"/>
      <c r="BB172" s="178"/>
      <c r="BC172" s="178"/>
      <c r="BD172" s="178"/>
      <c r="BE172" s="178"/>
      <c r="BF172" s="178"/>
      <c r="BG172" s="178"/>
      <c r="BH172" s="178"/>
      <c r="BI172" s="178"/>
      <c r="BJ172" s="178"/>
      <c r="BK172" s="178"/>
      <c r="BL172" s="178"/>
      <c r="BM172" s="178"/>
      <c r="BN172" s="178"/>
      <c r="BO172" s="178"/>
      <c r="BP172" s="178"/>
      <c r="BQ172" s="178"/>
      <c r="BR172" s="178"/>
      <c r="BS172" s="178"/>
      <c r="BT172" s="178"/>
      <c r="BU172" s="178"/>
      <c r="BV172" s="178"/>
      <c r="BW172" s="178"/>
      <c r="BX172" s="178"/>
      <c r="BY172" s="178"/>
      <c r="BZ172" s="178"/>
      <c r="CA172" s="178"/>
    </row>
    <row r="173" spans="1:79" x14ac:dyDescent="0.25">
      <c r="A173" s="267"/>
      <c r="B173" s="221"/>
      <c r="C173" s="178"/>
      <c r="D173" s="178"/>
      <c r="E173" s="196"/>
      <c r="F173" s="196"/>
      <c r="G173" s="196"/>
      <c r="H173" s="195"/>
      <c r="I173" s="196"/>
      <c r="J173" s="196"/>
      <c r="K173" s="196"/>
      <c r="L173" s="196"/>
      <c r="M173" s="196"/>
      <c r="N173" s="196"/>
      <c r="O173" s="195"/>
      <c r="P173" s="196"/>
      <c r="Q173" s="196"/>
      <c r="R173" s="196"/>
      <c r="S173" s="196"/>
      <c r="T173" s="196"/>
      <c r="U173" s="196"/>
      <c r="V173" s="195"/>
      <c r="W173" s="196"/>
      <c r="X173" s="196"/>
      <c r="Y173" s="196"/>
      <c r="Z173" s="196"/>
      <c r="AA173" s="196"/>
      <c r="AB173" s="196"/>
      <c r="AC173" s="195"/>
      <c r="AD173" s="196"/>
      <c r="AE173" s="196"/>
      <c r="AF173" s="196"/>
      <c r="AG173" s="196"/>
      <c r="AH173" s="196"/>
      <c r="AI173" s="196"/>
      <c r="AJ173" s="178"/>
      <c r="AK173" s="178"/>
      <c r="AL173" s="178"/>
      <c r="AM173" s="178"/>
      <c r="AN173" s="178"/>
      <c r="AO173" s="178"/>
      <c r="AP173" s="178"/>
      <c r="AQ173" s="178"/>
      <c r="AR173" s="178"/>
      <c r="AS173" s="178"/>
      <c r="AT173" s="178"/>
      <c r="AU173" s="178"/>
      <c r="AV173" s="178"/>
      <c r="AW173" s="178"/>
      <c r="AX173" s="178"/>
      <c r="AY173" s="178"/>
      <c r="AZ173" s="178"/>
      <c r="BA173" s="178"/>
      <c r="BB173" s="178"/>
      <c r="BC173" s="178"/>
      <c r="BD173" s="178"/>
      <c r="BE173" s="178"/>
      <c r="BF173" s="178"/>
      <c r="BG173" s="178"/>
      <c r="BH173" s="178"/>
      <c r="BI173" s="178"/>
      <c r="BJ173" s="178"/>
      <c r="BK173" s="178"/>
      <c r="BL173" s="178"/>
      <c r="BM173" s="178"/>
      <c r="BN173" s="178"/>
      <c r="BO173" s="178"/>
      <c r="BP173" s="178"/>
      <c r="BQ173" s="178"/>
      <c r="BR173" s="178"/>
      <c r="BS173" s="178"/>
      <c r="BT173" s="178"/>
      <c r="BU173" s="178"/>
      <c r="BV173" s="178"/>
      <c r="BW173" s="178"/>
      <c r="BX173" s="178"/>
      <c r="BY173" s="178"/>
      <c r="BZ173" s="178"/>
      <c r="CA173" s="178"/>
    </row>
    <row r="174" spans="1:79" x14ac:dyDescent="0.25">
      <c r="A174" s="267"/>
      <c r="B174" s="221"/>
      <c r="C174" s="178"/>
      <c r="D174" s="178"/>
      <c r="E174" s="196"/>
      <c r="F174" s="196"/>
      <c r="G174" s="196"/>
      <c r="H174" s="195"/>
      <c r="I174" s="196"/>
      <c r="J174" s="196"/>
      <c r="K174" s="196"/>
      <c r="L174" s="196"/>
      <c r="M174" s="196"/>
      <c r="N174" s="196"/>
      <c r="O174" s="195"/>
      <c r="P174" s="196"/>
      <c r="Q174" s="196"/>
      <c r="R174" s="196"/>
      <c r="S174" s="196"/>
      <c r="T174" s="196"/>
      <c r="U174" s="196"/>
      <c r="V174" s="195"/>
      <c r="W174" s="196"/>
      <c r="X174" s="196"/>
      <c r="Y174" s="196"/>
      <c r="Z174" s="196"/>
      <c r="AA174" s="196"/>
      <c r="AB174" s="196"/>
      <c r="AC174" s="195"/>
      <c r="AD174" s="196"/>
      <c r="AE174" s="196"/>
      <c r="AF174" s="196"/>
      <c r="AG174" s="196"/>
      <c r="AH174" s="196"/>
      <c r="AI174" s="196"/>
      <c r="AJ174" s="178"/>
      <c r="AK174" s="178"/>
      <c r="AL174" s="178"/>
      <c r="AM174" s="178"/>
      <c r="AN174" s="178"/>
      <c r="AO174" s="178"/>
      <c r="AP174" s="178"/>
      <c r="AQ174" s="178"/>
      <c r="AR174" s="178"/>
      <c r="AS174" s="178"/>
      <c r="AT174" s="178"/>
      <c r="AU174" s="178"/>
      <c r="AV174" s="178"/>
      <c r="AW174" s="178"/>
      <c r="AX174" s="178"/>
      <c r="AY174" s="178"/>
      <c r="AZ174" s="178"/>
      <c r="BA174" s="178"/>
      <c r="BB174" s="178"/>
      <c r="BC174" s="178"/>
      <c r="BD174" s="178"/>
      <c r="BE174" s="178"/>
      <c r="BF174" s="178"/>
      <c r="BG174" s="178"/>
      <c r="BH174" s="178"/>
      <c r="BI174" s="178"/>
      <c r="BJ174" s="178"/>
      <c r="BK174" s="178"/>
      <c r="BL174" s="178"/>
      <c r="BM174" s="178"/>
      <c r="BN174" s="178"/>
      <c r="BO174" s="178"/>
      <c r="BP174" s="178"/>
      <c r="BQ174" s="178"/>
      <c r="BR174" s="178"/>
      <c r="BS174" s="178"/>
      <c r="BT174" s="178"/>
      <c r="BU174" s="178"/>
      <c r="BV174" s="178"/>
      <c r="BW174" s="178"/>
      <c r="BX174" s="178"/>
      <c r="BY174" s="178"/>
      <c r="BZ174" s="178"/>
      <c r="CA174" s="178"/>
    </row>
    <row r="175" spans="1:79" x14ac:dyDescent="0.25">
      <c r="A175" s="267"/>
      <c r="B175" s="221"/>
      <c r="C175" s="178"/>
      <c r="D175" s="178"/>
      <c r="E175" s="196"/>
      <c r="F175" s="196"/>
      <c r="G175" s="196"/>
      <c r="H175" s="195"/>
      <c r="I175" s="196"/>
      <c r="J175" s="196"/>
      <c r="K175" s="196"/>
      <c r="L175" s="196"/>
      <c r="M175" s="196"/>
      <c r="N175" s="196"/>
      <c r="O175" s="195"/>
      <c r="P175" s="196"/>
      <c r="Q175" s="196"/>
      <c r="R175" s="196"/>
      <c r="S175" s="196"/>
      <c r="T175" s="196"/>
      <c r="U175" s="196"/>
      <c r="V175" s="195"/>
      <c r="W175" s="196"/>
      <c r="X175" s="196"/>
      <c r="Y175" s="196"/>
      <c r="Z175" s="196"/>
      <c r="AA175" s="196"/>
      <c r="AB175" s="196"/>
      <c r="AC175" s="195"/>
      <c r="AD175" s="196"/>
      <c r="AE175" s="196"/>
      <c r="AF175" s="196"/>
      <c r="AG175" s="196"/>
      <c r="AH175" s="196"/>
      <c r="AI175" s="196"/>
      <c r="AJ175" s="178"/>
      <c r="AK175" s="178"/>
      <c r="AL175" s="178"/>
      <c r="AM175" s="178"/>
      <c r="AN175" s="178"/>
      <c r="AO175" s="178"/>
      <c r="AP175" s="178"/>
      <c r="AQ175" s="178"/>
      <c r="AR175" s="178"/>
      <c r="AS175" s="178"/>
      <c r="AT175" s="178"/>
      <c r="AU175" s="178"/>
      <c r="AV175" s="178"/>
      <c r="AW175" s="178"/>
      <c r="AX175" s="178"/>
      <c r="AY175" s="178"/>
      <c r="AZ175" s="178"/>
      <c r="BA175" s="178"/>
      <c r="BB175" s="178"/>
      <c r="BC175" s="178"/>
      <c r="BD175" s="178"/>
      <c r="BE175" s="178"/>
      <c r="BF175" s="178"/>
      <c r="BG175" s="178"/>
      <c r="BH175" s="178"/>
      <c r="BI175" s="178"/>
      <c r="BJ175" s="178"/>
      <c r="BK175" s="178"/>
      <c r="BL175" s="178"/>
      <c r="BM175" s="178"/>
      <c r="BN175" s="178"/>
      <c r="BO175" s="178"/>
      <c r="BP175" s="178"/>
      <c r="BQ175" s="178"/>
      <c r="BR175" s="178"/>
      <c r="BS175" s="178"/>
      <c r="BT175" s="178"/>
      <c r="BU175" s="178"/>
      <c r="BV175" s="178"/>
      <c r="BW175" s="178"/>
      <c r="BX175" s="178"/>
      <c r="BY175" s="178"/>
      <c r="BZ175" s="178"/>
      <c r="CA175" s="178"/>
    </row>
    <row r="176" spans="1:79" x14ac:dyDescent="0.25">
      <c r="A176" s="267"/>
      <c r="B176" s="221"/>
      <c r="C176" s="178"/>
      <c r="D176" s="178"/>
      <c r="E176" s="196"/>
      <c r="F176" s="196"/>
      <c r="G176" s="196"/>
      <c r="H176" s="195"/>
      <c r="I176" s="196"/>
      <c r="J176" s="196"/>
      <c r="K176" s="196"/>
      <c r="L176" s="196"/>
      <c r="M176" s="196"/>
      <c r="N176" s="196"/>
      <c r="O176" s="195"/>
      <c r="P176" s="196"/>
      <c r="Q176" s="196"/>
      <c r="R176" s="196"/>
      <c r="S176" s="196"/>
      <c r="T176" s="196"/>
      <c r="U176" s="196"/>
      <c r="V176" s="195"/>
      <c r="W176" s="196"/>
      <c r="X176" s="196"/>
      <c r="Y176" s="196"/>
      <c r="Z176" s="196"/>
      <c r="AA176" s="196"/>
      <c r="AB176" s="196"/>
      <c r="AC176" s="195"/>
      <c r="AD176" s="196"/>
      <c r="AE176" s="196"/>
      <c r="AF176" s="196"/>
      <c r="AG176" s="196"/>
      <c r="AH176" s="196"/>
      <c r="AI176" s="196"/>
      <c r="AJ176" s="178"/>
      <c r="AK176" s="178"/>
      <c r="AL176" s="178"/>
      <c r="AM176" s="178"/>
      <c r="AN176" s="178"/>
      <c r="AO176" s="178"/>
      <c r="AP176" s="178"/>
      <c r="AQ176" s="178"/>
      <c r="AR176" s="178"/>
      <c r="AS176" s="178"/>
      <c r="AT176" s="178"/>
      <c r="AU176" s="178"/>
      <c r="AV176" s="178"/>
      <c r="AW176" s="178"/>
      <c r="AX176" s="178"/>
      <c r="AY176" s="178"/>
      <c r="AZ176" s="178"/>
      <c r="BA176" s="178"/>
      <c r="BB176" s="178"/>
      <c r="BC176" s="178"/>
      <c r="BD176" s="178"/>
      <c r="BE176" s="178"/>
      <c r="BF176" s="178"/>
      <c r="BG176" s="178"/>
      <c r="BH176" s="178"/>
      <c r="BI176" s="178"/>
      <c r="BJ176" s="178"/>
      <c r="BK176" s="178"/>
      <c r="BL176" s="178"/>
      <c r="BM176" s="178"/>
      <c r="BN176" s="178"/>
      <c r="BO176" s="178"/>
      <c r="BP176" s="178"/>
      <c r="BQ176" s="178"/>
      <c r="BR176" s="178"/>
      <c r="BS176" s="178"/>
      <c r="BT176" s="178"/>
      <c r="BU176" s="178"/>
      <c r="BV176" s="178"/>
      <c r="BW176" s="178"/>
      <c r="BX176" s="178"/>
      <c r="BY176" s="178"/>
      <c r="BZ176" s="178"/>
      <c r="CA176" s="178"/>
    </row>
    <row r="177" spans="1:79" x14ac:dyDescent="0.25">
      <c r="A177" s="267"/>
      <c r="B177" s="221"/>
      <c r="C177" s="178"/>
      <c r="D177" s="178"/>
      <c r="E177" s="196"/>
      <c r="F177" s="196"/>
      <c r="G177" s="196"/>
      <c r="H177" s="195"/>
      <c r="I177" s="196"/>
      <c r="J177" s="196"/>
      <c r="K177" s="196"/>
      <c r="L177" s="196"/>
      <c r="M177" s="196"/>
      <c r="N177" s="196"/>
      <c r="O177" s="195"/>
      <c r="P177" s="196"/>
      <c r="Q177" s="196"/>
      <c r="R177" s="196"/>
      <c r="S177" s="196"/>
      <c r="T177" s="196"/>
      <c r="U177" s="196"/>
      <c r="V177" s="195"/>
      <c r="W177" s="196"/>
      <c r="X177" s="196"/>
      <c r="Y177" s="196"/>
      <c r="Z177" s="196"/>
      <c r="AA177" s="196"/>
      <c r="AB177" s="196"/>
      <c r="AC177" s="195"/>
      <c r="AD177" s="196"/>
      <c r="AE177" s="196"/>
      <c r="AF177" s="196"/>
      <c r="AG177" s="196"/>
      <c r="AH177" s="196"/>
      <c r="AI177" s="196"/>
      <c r="AJ177" s="178"/>
      <c r="AK177" s="178"/>
      <c r="AL177" s="178"/>
      <c r="AM177" s="178"/>
      <c r="AN177" s="178"/>
      <c r="AO177" s="178"/>
      <c r="AP177" s="178"/>
      <c r="AQ177" s="178"/>
      <c r="AR177" s="178"/>
      <c r="AS177" s="178"/>
      <c r="AT177" s="178"/>
      <c r="AU177" s="178"/>
      <c r="AV177" s="178"/>
      <c r="AW177" s="178"/>
      <c r="AX177" s="178"/>
      <c r="AY177" s="178"/>
      <c r="AZ177" s="178"/>
      <c r="BA177" s="178"/>
      <c r="BB177" s="178"/>
      <c r="BC177" s="178"/>
      <c r="BD177" s="178"/>
      <c r="BE177" s="178"/>
      <c r="BF177" s="178"/>
      <c r="BG177" s="178"/>
      <c r="BH177" s="178"/>
      <c r="BI177" s="178"/>
      <c r="BJ177" s="178"/>
      <c r="BK177" s="178"/>
      <c r="BL177" s="178"/>
      <c r="BM177" s="178"/>
      <c r="BN177" s="178"/>
      <c r="BO177" s="178"/>
      <c r="BP177" s="178"/>
      <c r="BQ177" s="178"/>
      <c r="BR177" s="178"/>
      <c r="BS177" s="178"/>
      <c r="BT177" s="178"/>
      <c r="BU177" s="178"/>
      <c r="BV177" s="178"/>
      <c r="BW177" s="178"/>
      <c r="BX177" s="178"/>
      <c r="BY177" s="178"/>
      <c r="BZ177" s="178"/>
      <c r="CA177" s="178"/>
    </row>
    <row r="178" spans="1:79" x14ac:dyDescent="0.25">
      <c r="A178" s="267"/>
      <c r="B178" s="221"/>
      <c r="C178" s="178"/>
      <c r="D178" s="178"/>
      <c r="E178" s="196"/>
      <c r="F178" s="196"/>
      <c r="G178" s="196"/>
      <c r="H178" s="195"/>
      <c r="I178" s="196"/>
      <c r="J178" s="196"/>
      <c r="K178" s="196"/>
      <c r="L178" s="196"/>
      <c r="M178" s="196"/>
      <c r="N178" s="196"/>
      <c r="O178" s="195"/>
      <c r="P178" s="196"/>
      <c r="Q178" s="196"/>
      <c r="R178" s="196"/>
      <c r="S178" s="196"/>
      <c r="T178" s="196"/>
      <c r="U178" s="196"/>
      <c r="V178" s="195"/>
      <c r="W178" s="196"/>
      <c r="X178" s="196"/>
      <c r="Y178" s="196"/>
      <c r="Z178" s="196"/>
      <c r="AA178" s="196"/>
      <c r="AB178" s="196"/>
      <c r="AC178" s="195"/>
      <c r="AD178" s="196"/>
      <c r="AE178" s="196"/>
      <c r="AF178" s="196"/>
      <c r="AG178" s="196"/>
      <c r="AH178" s="196"/>
      <c r="AI178" s="196"/>
      <c r="AJ178" s="178"/>
      <c r="AK178" s="178"/>
      <c r="AL178" s="178"/>
      <c r="AM178" s="178"/>
      <c r="AN178" s="178"/>
      <c r="AO178" s="178"/>
      <c r="AP178" s="178"/>
      <c r="AQ178" s="178"/>
      <c r="AR178" s="178"/>
      <c r="AS178" s="178"/>
      <c r="AT178" s="178"/>
      <c r="AU178" s="178"/>
      <c r="AV178" s="178"/>
      <c r="AW178" s="178"/>
      <c r="AX178" s="178"/>
      <c r="AY178" s="178"/>
      <c r="AZ178" s="178"/>
      <c r="BA178" s="178"/>
      <c r="BB178" s="178"/>
      <c r="BC178" s="178"/>
      <c r="BD178" s="178"/>
      <c r="BE178" s="178"/>
      <c r="BF178" s="178"/>
      <c r="BG178" s="178"/>
      <c r="BH178" s="178"/>
      <c r="BI178" s="178"/>
      <c r="BJ178" s="178"/>
      <c r="BK178" s="178"/>
      <c r="BL178" s="178"/>
      <c r="BM178" s="178"/>
      <c r="BN178" s="178"/>
      <c r="BO178" s="178"/>
      <c r="BP178" s="178"/>
      <c r="BQ178" s="178"/>
      <c r="BR178" s="178"/>
      <c r="BS178" s="178"/>
      <c r="BT178" s="178"/>
      <c r="BU178" s="178"/>
      <c r="BV178" s="178"/>
      <c r="BW178" s="178"/>
      <c r="BX178" s="178"/>
      <c r="BY178" s="178"/>
      <c r="BZ178" s="178"/>
      <c r="CA178" s="178"/>
    </row>
    <row r="179" spans="1:79" x14ac:dyDescent="0.25">
      <c r="A179" s="267"/>
      <c r="B179" s="221"/>
      <c r="C179" s="178"/>
      <c r="D179" s="178"/>
      <c r="E179" s="196"/>
      <c r="F179" s="196"/>
      <c r="G179" s="196"/>
      <c r="H179" s="195"/>
      <c r="I179" s="196"/>
      <c r="J179" s="196"/>
      <c r="K179" s="196"/>
      <c r="L179" s="196"/>
      <c r="M179" s="196"/>
      <c r="N179" s="196"/>
      <c r="O179" s="195"/>
      <c r="P179" s="196"/>
      <c r="Q179" s="196"/>
      <c r="R179" s="196"/>
      <c r="S179" s="196"/>
      <c r="T179" s="196"/>
      <c r="U179" s="196"/>
      <c r="V179" s="195"/>
      <c r="W179" s="196"/>
      <c r="X179" s="196"/>
      <c r="Y179" s="196"/>
      <c r="Z179" s="196"/>
      <c r="AA179" s="196"/>
      <c r="AB179" s="196"/>
      <c r="AC179" s="195"/>
      <c r="AD179" s="196"/>
      <c r="AE179" s="196"/>
      <c r="AF179" s="196"/>
      <c r="AG179" s="196"/>
      <c r="AH179" s="196"/>
      <c r="AI179" s="196"/>
      <c r="AJ179" s="178"/>
      <c r="AK179" s="178"/>
      <c r="AL179" s="178"/>
      <c r="AM179" s="178"/>
      <c r="AN179" s="178"/>
      <c r="AO179" s="178"/>
      <c r="AP179" s="178"/>
      <c r="AQ179" s="178"/>
      <c r="AR179" s="178"/>
      <c r="AS179" s="178"/>
      <c r="AT179" s="178"/>
      <c r="AU179" s="178"/>
      <c r="AV179" s="178"/>
      <c r="AW179" s="178"/>
      <c r="AX179" s="178"/>
      <c r="AY179" s="178"/>
      <c r="AZ179" s="178"/>
      <c r="BA179" s="178"/>
      <c r="BB179" s="178"/>
      <c r="BC179" s="178"/>
      <c r="BD179" s="178"/>
      <c r="BE179" s="178"/>
      <c r="BF179" s="178"/>
      <c r="BG179" s="178"/>
      <c r="BH179" s="178"/>
      <c r="BI179" s="178"/>
      <c r="BJ179" s="178"/>
      <c r="BK179" s="178"/>
      <c r="BL179" s="178"/>
      <c r="BM179" s="178"/>
      <c r="BN179" s="178"/>
      <c r="BO179" s="178"/>
      <c r="BP179" s="178"/>
      <c r="BQ179" s="178"/>
      <c r="BR179" s="178"/>
      <c r="BS179" s="178"/>
      <c r="BT179" s="178"/>
      <c r="BU179" s="178"/>
      <c r="BV179" s="178"/>
      <c r="BW179" s="178"/>
      <c r="BX179" s="178"/>
      <c r="BY179" s="178"/>
      <c r="BZ179" s="178"/>
      <c r="CA179" s="178"/>
    </row>
    <row r="180" spans="1:79" x14ac:dyDescent="0.25">
      <c r="A180" s="267"/>
      <c r="B180" s="221"/>
      <c r="C180" s="178"/>
      <c r="D180" s="178"/>
      <c r="E180" s="196"/>
      <c r="F180" s="196"/>
      <c r="G180" s="196"/>
      <c r="H180" s="195"/>
      <c r="I180" s="196"/>
      <c r="J180" s="196"/>
      <c r="K180" s="196"/>
      <c r="L180" s="196"/>
      <c r="M180" s="196"/>
      <c r="N180" s="196"/>
      <c r="O180" s="195"/>
      <c r="P180" s="196"/>
      <c r="Q180" s="196"/>
      <c r="R180" s="196"/>
      <c r="S180" s="196"/>
      <c r="T180" s="196"/>
      <c r="U180" s="196"/>
      <c r="V180" s="195"/>
      <c r="W180" s="196"/>
      <c r="X180" s="196"/>
      <c r="Y180" s="196"/>
      <c r="Z180" s="196"/>
      <c r="AA180" s="196"/>
      <c r="AB180" s="196"/>
      <c r="AC180" s="195"/>
      <c r="AD180" s="196"/>
      <c r="AE180" s="196"/>
      <c r="AF180" s="196"/>
      <c r="AG180" s="196"/>
      <c r="AH180" s="196"/>
      <c r="AI180" s="196"/>
      <c r="AJ180" s="178"/>
      <c r="AK180" s="178"/>
      <c r="AL180" s="178"/>
      <c r="AM180" s="178"/>
      <c r="AN180" s="178"/>
      <c r="AO180" s="178"/>
      <c r="AP180" s="178"/>
      <c r="AQ180" s="178"/>
      <c r="AR180" s="178"/>
      <c r="AS180" s="178"/>
      <c r="AT180" s="178"/>
      <c r="AU180" s="178"/>
      <c r="AV180" s="178"/>
      <c r="AW180" s="178"/>
      <c r="AX180" s="178"/>
      <c r="AY180" s="178"/>
      <c r="AZ180" s="178"/>
      <c r="BA180" s="178"/>
      <c r="BB180" s="178"/>
      <c r="BC180" s="178"/>
      <c r="BD180" s="178"/>
      <c r="BE180" s="178"/>
      <c r="BF180" s="178"/>
      <c r="BG180" s="178"/>
      <c r="BH180" s="178"/>
      <c r="BI180" s="178"/>
      <c r="BJ180" s="178"/>
      <c r="BK180" s="178"/>
      <c r="BL180" s="178"/>
      <c r="BM180" s="178"/>
      <c r="BN180" s="178"/>
      <c r="BO180" s="178"/>
      <c r="BP180" s="178"/>
      <c r="BQ180" s="178"/>
      <c r="BR180" s="178"/>
      <c r="BS180" s="178"/>
      <c r="BT180" s="178"/>
      <c r="BU180" s="178"/>
      <c r="BV180" s="178"/>
      <c r="BW180" s="178"/>
      <c r="BX180" s="178"/>
      <c r="BY180" s="178"/>
      <c r="BZ180" s="178"/>
      <c r="CA180" s="178"/>
    </row>
    <row r="181" spans="1:79" x14ac:dyDescent="0.25">
      <c r="A181" s="267"/>
      <c r="B181" s="221"/>
      <c r="C181" s="178"/>
      <c r="D181" s="178"/>
      <c r="E181" s="196"/>
      <c r="F181" s="196"/>
      <c r="G181" s="196"/>
      <c r="H181" s="195"/>
      <c r="I181" s="196"/>
      <c r="J181" s="196"/>
      <c r="K181" s="196"/>
      <c r="L181" s="196"/>
      <c r="M181" s="196"/>
      <c r="N181" s="196"/>
      <c r="O181" s="195"/>
      <c r="P181" s="196"/>
      <c r="Q181" s="196"/>
      <c r="R181" s="196"/>
      <c r="S181" s="196"/>
      <c r="T181" s="196"/>
      <c r="U181" s="196"/>
      <c r="V181" s="195"/>
      <c r="W181" s="196"/>
      <c r="X181" s="196"/>
      <c r="Y181" s="196"/>
      <c r="Z181" s="196"/>
      <c r="AA181" s="196"/>
      <c r="AB181" s="196"/>
      <c r="AC181" s="195"/>
      <c r="AD181" s="196"/>
      <c r="AE181" s="196"/>
      <c r="AF181" s="196"/>
      <c r="AG181" s="196"/>
      <c r="AH181" s="196"/>
      <c r="AI181" s="196"/>
      <c r="AJ181" s="178"/>
      <c r="AK181" s="178"/>
      <c r="AL181" s="178"/>
      <c r="AM181" s="178"/>
      <c r="AN181" s="178"/>
      <c r="AO181" s="178"/>
      <c r="AP181" s="178"/>
      <c r="AQ181" s="178"/>
      <c r="AR181" s="178"/>
      <c r="AS181" s="178"/>
      <c r="AT181" s="178"/>
      <c r="AU181" s="178"/>
      <c r="AV181" s="178"/>
      <c r="AW181" s="178"/>
      <c r="AX181" s="178"/>
      <c r="AY181" s="178"/>
      <c r="AZ181" s="178"/>
      <c r="BA181" s="178"/>
      <c r="BB181" s="178"/>
      <c r="BC181" s="178"/>
      <c r="BD181" s="178"/>
      <c r="BE181" s="178"/>
      <c r="BF181" s="178"/>
      <c r="BG181" s="178"/>
      <c r="BH181" s="178"/>
      <c r="BI181" s="178"/>
      <c r="BJ181" s="178"/>
      <c r="BK181" s="178"/>
      <c r="BL181" s="178"/>
      <c r="BM181" s="178"/>
      <c r="BN181" s="178"/>
      <c r="BO181" s="178"/>
      <c r="BP181" s="178"/>
      <c r="BQ181" s="178"/>
      <c r="BR181" s="178"/>
      <c r="BS181" s="178"/>
      <c r="BT181" s="178"/>
      <c r="BU181" s="178"/>
      <c r="BV181" s="178"/>
      <c r="BW181" s="178"/>
      <c r="BX181" s="178"/>
      <c r="BY181" s="178"/>
      <c r="BZ181" s="178"/>
      <c r="CA181" s="178"/>
    </row>
    <row r="182" spans="1:79" x14ac:dyDescent="0.25">
      <c r="A182" s="267"/>
      <c r="B182" s="221"/>
      <c r="C182" s="178"/>
      <c r="D182" s="178"/>
      <c r="E182" s="196"/>
      <c r="F182" s="196"/>
      <c r="G182" s="196"/>
      <c r="H182" s="195"/>
      <c r="I182" s="196"/>
      <c r="J182" s="196"/>
      <c r="K182" s="196"/>
      <c r="L182" s="196"/>
      <c r="M182" s="196"/>
      <c r="N182" s="196"/>
      <c r="O182" s="195"/>
      <c r="P182" s="196"/>
      <c r="Q182" s="196"/>
      <c r="R182" s="196"/>
      <c r="S182" s="196"/>
      <c r="T182" s="196"/>
      <c r="U182" s="196"/>
      <c r="V182" s="195"/>
      <c r="W182" s="196"/>
      <c r="X182" s="196"/>
      <c r="Y182" s="196"/>
      <c r="Z182" s="196"/>
      <c r="AA182" s="196"/>
      <c r="AB182" s="196"/>
      <c r="AC182" s="195"/>
      <c r="AD182" s="196"/>
      <c r="AE182" s="196"/>
      <c r="AF182" s="196"/>
      <c r="AG182" s="196"/>
      <c r="AH182" s="196"/>
      <c r="AI182" s="196"/>
      <c r="AJ182" s="178"/>
      <c r="AK182" s="178"/>
      <c r="AL182" s="178"/>
      <c r="AM182" s="178"/>
      <c r="AN182" s="178"/>
      <c r="AO182" s="178"/>
      <c r="AP182" s="178"/>
      <c r="AQ182" s="178"/>
      <c r="AR182" s="178"/>
      <c r="AS182" s="178"/>
      <c r="AT182" s="178"/>
      <c r="AU182" s="178"/>
      <c r="AV182" s="178"/>
      <c r="AW182" s="178"/>
      <c r="AX182" s="178"/>
      <c r="AY182" s="178"/>
      <c r="AZ182" s="178"/>
      <c r="BA182" s="178"/>
      <c r="BB182" s="178"/>
      <c r="BC182" s="178"/>
      <c r="BD182" s="178"/>
      <c r="BE182" s="178"/>
      <c r="BF182" s="178"/>
      <c r="BG182" s="178"/>
      <c r="BH182" s="178"/>
      <c r="BI182" s="178"/>
      <c r="BJ182" s="178"/>
      <c r="BK182" s="178"/>
      <c r="BL182" s="178"/>
      <c r="BM182" s="178"/>
      <c r="BN182" s="178"/>
      <c r="BO182" s="178"/>
      <c r="BP182" s="178"/>
      <c r="BQ182" s="178"/>
      <c r="BR182" s="178"/>
      <c r="BS182" s="178"/>
      <c r="BT182" s="178"/>
      <c r="BU182" s="178"/>
      <c r="BV182" s="178"/>
      <c r="BW182" s="178"/>
      <c r="BX182" s="178"/>
      <c r="BY182" s="178"/>
      <c r="BZ182" s="178"/>
      <c r="CA182" s="178"/>
    </row>
    <row r="183" spans="1:79" x14ac:dyDescent="0.25">
      <c r="A183" s="267"/>
      <c r="B183" s="221"/>
      <c r="C183" s="178"/>
      <c r="D183" s="178"/>
      <c r="E183" s="196"/>
      <c r="F183" s="196"/>
      <c r="G183" s="196"/>
      <c r="H183" s="195"/>
      <c r="I183" s="196"/>
      <c r="J183" s="196"/>
      <c r="K183" s="196"/>
      <c r="L183" s="196"/>
      <c r="M183" s="196"/>
      <c r="N183" s="196"/>
      <c r="O183" s="195"/>
      <c r="P183" s="196"/>
      <c r="Q183" s="196"/>
      <c r="R183" s="196"/>
      <c r="S183" s="196"/>
      <c r="T183" s="196"/>
      <c r="U183" s="196"/>
      <c r="V183" s="195"/>
      <c r="W183" s="196"/>
      <c r="X183" s="196"/>
      <c r="Y183" s="196"/>
      <c r="Z183" s="196"/>
      <c r="AA183" s="196"/>
      <c r="AB183" s="196"/>
      <c r="AC183" s="195"/>
      <c r="AD183" s="196"/>
      <c r="AE183" s="196"/>
      <c r="AF183" s="196"/>
      <c r="AG183" s="196"/>
      <c r="AH183" s="196"/>
      <c r="AI183" s="196"/>
      <c r="AJ183" s="178"/>
      <c r="AK183" s="178"/>
      <c r="AL183" s="178"/>
      <c r="AM183" s="178"/>
      <c r="AN183" s="178"/>
      <c r="AO183" s="178"/>
      <c r="AP183" s="178"/>
      <c r="AQ183" s="178"/>
      <c r="AR183" s="178"/>
      <c r="AS183" s="178"/>
      <c r="AT183" s="178"/>
      <c r="AU183" s="178"/>
      <c r="AV183" s="178"/>
      <c r="AW183" s="178"/>
      <c r="AX183" s="178"/>
      <c r="AY183" s="178"/>
      <c r="AZ183" s="178"/>
      <c r="BA183" s="178"/>
      <c r="BB183" s="178"/>
      <c r="BC183" s="178"/>
      <c r="BD183" s="178"/>
      <c r="BE183" s="178"/>
      <c r="BF183" s="178"/>
      <c r="BG183" s="178"/>
      <c r="BH183" s="178"/>
      <c r="BI183" s="178"/>
      <c r="BJ183" s="178"/>
      <c r="BK183" s="178"/>
      <c r="BL183" s="178"/>
      <c r="BM183" s="178"/>
      <c r="BN183" s="178"/>
      <c r="BO183" s="178"/>
      <c r="BP183" s="178"/>
      <c r="BQ183" s="178"/>
      <c r="BR183" s="178"/>
      <c r="BS183" s="178"/>
      <c r="BT183" s="178"/>
      <c r="BU183" s="178"/>
      <c r="BV183" s="178"/>
      <c r="BW183" s="178"/>
      <c r="BX183" s="178"/>
      <c r="BY183" s="178"/>
      <c r="BZ183" s="178"/>
      <c r="CA183" s="178"/>
    </row>
    <row r="184" spans="1:79" x14ac:dyDescent="0.25">
      <c r="A184" s="267"/>
      <c r="B184" s="221"/>
      <c r="C184" s="178"/>
      <c r="D184" s="178"/>
      <c r="E184" s="196"/>
      <c r="F184" s="196"/>
      <c r="G184" s="196"/>
      <c r="H184" s="195"/>
      <c r="I184" s="196"/>
      <c r="J184" s="196"/>
      <c r="K184" s="196"/>
      <c r="L184" s="196"/>
      <c r="M184" s="196"/>
      <c r="N184" s="196"/>
      <c r="O184" s="195"/>
      <c r="P184" s="196"/>
      <c r="Q184" s="196"/>
      <c r="R184" s="196"/>
      <c r="S184" s="196"/>
      <c r="T184" s="196"/>
      <c r="U184" s="196"/>
      <c r="V184" s="195"/>
      <c r="W184" s="196"/>
      <c r="X184" s="196"/>
      <c r="Y184" s="196"/>
      <c r="Z184" s="196"/>
      <c r="AA184" s="196"/>
      <c r="AB184" s="196"/>
      <c r="AC184" s="195"/>
      <c r="AD184" s="196"/>
      <c r="AE184" s="196"/>
      <c r="AF184" s="196"/>
      <c r="AG184" s="196"/>
      <c r="AH184" s="196"/>
      <c r="AI184" s="196"/>
      <c r="AJ184" s="178"/>
      <c r="AK184" s="178"/>
      <c r="AL184" s="178"/>
      <c r="AM184" s="178"/>
      <c r="AN184" s="178"/>
      <c r="AO184" s="178"/>
      <c r="AP184" s="178"/>
      <c r="AQ184" s="178"/>
      <c r="AR184" s="178"/>
      <c r="AS184" s="178"/>
      <c r="AT184" s="178"/>
      <c r="AU184" s="178"/>
      <c r="AV184" s="178"/>
      <c r="AW184" s="178"/>
      <c r="AX184" s="178"/>
      <c r="AY184" s="178"/>
      <c r="AZ184" s="178"/>
      <c r="BA184" s="178"/>
      <c r="BB184" s="178"/>
      <c r="BC184" s="178"/>
      <c r="BD184" s="178"/>
      <c r="BE184" s="178"/>
      <c r="BF184" s="178"/>
      <c r="BG184" s="178"/>
      <c r="BH184" s="178"/>
      <c r="BI184" s="178"/>
      <c r="BJ184" s="178"/>
      <c r="BK184" s="178"/>
      <c r="BL184" s="178"/>
      <c r="BM184" s="178"/>
      <c r="BN184" s="178"/>
      <c r="BO184" s="178"/>
      <c r="BP184" s="178"/>
      <c r="BQ184" s="178"/>
      <c r="BR184" s="178"/>
      <c r="BS184" s="178"/>
      <c r="BT184" s="178"/>
      <c r="BU184" s="178"/>
      <c r="BV184" s="178"/>
      <c r="BW184" s="178"/>
      <c r="BX184" s="178"/>
      <c r="BY184" s="178"/>
      <c r="BZ184" s="178"/>
      <c r="CA184" s="178"/>
    </row>
    <row r="185" spans="1:79" x14ac:dyDescent="0.25">
      <c r="A185" s="267"/>
      <c r="B185" s="221"/>
      <c r="C185" s="178"/>
      <c r="D185" s="178"/>
      <c r="E185" s="196"/>
      <c r="F185" s="196"/>
      <c r="G185" s="196"/>
      <c r="H185" s="195"/>
      <c r="I185" s="196"/>
      <c r="J185" s="196"/>
      <c r="K185" s="196"/>
      <c r="L185" s="196"/>
      <c r="M185" s="196"/>
      <c r="N185" s="196"/>
      <c r="O185" s="195"/>
      <c r="P185" s="196"/>
      <c r="Q185" s="196"/>
      <c r="R185" s="196"/>
      <c r="S185" s="196"/>
      <c r="T185" s="196"/>
      <c r="U185" s="196"/>
      <c r="V185" s="195"/>
      <c r="W185" s="196"/>
      <c r="X185" s="196"/>
      <c r="Y185" s="196"/>
      <c r="Z185" s="196"/>
      <c r="AA185" s="196"/>
      <c r="AB185" s="196"/>
      <c r="AC185" s="195"/>
      <c r="AD185" s="196"/>
      <c r="AE185" s="196"/>
      <c r="AF185" s="196"/>
      <c r="AG185" s="196"/>
      <c r="AH185" s="196"/>
      <c r="AI185" s="196"/>
      <c r="AJ185" s="178"/>
      <c r="AK185" s="178"/>
      <c r="AL185" s="178"/>
      <c r="AM185" s="178"/>
      <c r="AN185" s="178"/>
      <c r="AO185" s="178"/>
      <c r="AP185" s="178"/>
      <c r="AQ185" s="178"/>
      <c r="AR185" s="178"/>
      <c r="AS185" s="178"/>
      <c r="AT185" s="178"/>
      <c r="AU185" s="178"/>
      <c r="AV185" s="178"/>
      <c r="AW185" s="178"/>
      <c r="AX185" s="178"/>
      <c r="AY185" s="178"/>
      <c r="AZ185" s="178"/>
      <c r="BA185" s="178"/>
      <c r="BB185" s="178"/>
      <c r="BC185" s="178"/>
      <c r="BD185" s="178"/>
      <c r="BE185" s="178"/>
      <c r="BF185" s="178"/>
      <c r="BG185" s="178"/>
      <c r="BH185" s="178"/>
      <c r="BI185" s="178"/>
      <c r="BJ185" s="178"/>
      <c r="BK185" s="178"/>
      <c r="BL185" s="178"/>
      <c r="BM185" s="178"/>
      <c r="BN185" s="178"/>
      <c r="BO185" s="178"/>
      <c r="BP185" s="178"/>
      <c r="BQ185" s="178"/>
      <c r="BR185" s="178"/>
      <c r="BS185" s="178"/>
      <c r="BT185" s="178"/>
      <c r="BU185" s="178"/>
      <c r="BV185" s="178"/>
      <c r="BW185" s="178"/>
      <c r="BX185" s="178"/>
      <c r="BY185" s="178"/>
      <c r="BZ185" s="178"/>
      <c r="CA185" s="178"/>
    </row>
    <row r="186" spans="1:79" x14ac:dyDescent="0.25">
      <c r="A186" s="267"/>
      <c r="B186" s="221"/>
      <c r="C186" s="178"/>
      <c r="D186" s="178"/>
      <c r="E186" s="196"/>
      <c r="F186" s="196"/>
      <c r="G186" s="196"/>
      <c r="H186" s="195"/>
      <c r="I186" s="196"/>
      <c r="J186" s="196"/>
      <c r="K186" s="196"/>
      <c r="L186" s="196"/>
      <c r="M186" s="196"/>
      <c r="N186" s="196"/>
      <c r="O186" s="195"/>
      <c r="P186" s="196"/>
      <c r="Q186" s="196"/>
      <c r="R186" s="196"/>
      <c r="S186" s="196"/>
      <c r="T186" s="196"/>
      <c r="U186" s="196"/>
      <c r="V186" s="195"/>
      <c r="W186" s="196"/>
      <c r="X186" s="196"/>
      <c r="Y186" s="196"/>
      <c r="Z186" s="196"/>
      <c r="AA186" s="196"/>
      <c r="AB186" s="196"/>
      <c r="AC186" s="195"/>
      <c r="AD186" s="196"/>
      <c r="AE186" s="196"/>
      <c r="AF186" s="196"/>
      <c r="AG186" s="196"/>
      <c r="AH186" s="196"/>
      <c r="AI186" s="196"/>
      <c r="AJ186" s="178"/>
      <c r="AK186" s="178"/>
      <c r="AL186" s="178"/>
      <c r="AM186" s="178"/>
      <c r="AN186" s="178"/>
      <c r="AO186" s="178"/>
      <c r="AP186" s="178"/>
      <c r="AQ186" s="178"/>
      <c r="AR186" s="178"/>
      <c r="AS186" s="178"/>
      <c r="AT186" s="178"/>
      <c r="AU186" s="178"/>
      <c r="AV186" s="178"/>
      <c r="AW186" s="178"/>
      <c r="AX186" s="178"/>
      <c r="AY186" s="178"/>
      <c r="AZ186" s="178"/>
      <c r="BA186" s="178"/>
      <c r="BB186" s="178"/>
      <c r="BC186" s="178"/>
      <c r="BD186" s="178"/>
      <c r="BE186" s="178"/>
      <c r="BF186" s="178"/>
      <c r="BG186" s="178"/>
      <c r="BH186" s="178"/>
      <c r="BI186" s="178"/>
      <c r="BJ186" s="178"/>
      <c r="BK186" s="178"/>
      <c r="BL186" s="178"/>
      <c r="BM186" s="178"/>
      <c r="BN186" s="178"/>
      <c r="BO186" s="178"/>
      <c r="BP186" s="178"/>
      <c r="BQ186" s="178"/>
      <c r="BR186" s="178"/>
      <c r="BS186" s="178"/>
      <c r="BT186" s="178"/>
      <c r="BU186" s="178"/>
      <c r="BV186" s="178"/>
      <c r="BW186" s="178"/>
      <c r="BX186" s="178"/>
      <c r="BY186" s="178"/>
      <c r="BZ186" s="178"/>
      <c r="CA186" s="178"/>
    </row>
    <row r="187" spans="1:79" x14ac:dyDescent="0.25">
      <c r="A187" s="267"/>
      <c r="B187" s="221"/>
      <c r="C187" s="178"/>
      <c r="D187" s="178"/>
      <c r="E187" s="196"/>
      <c r="F187" s="196"/>
      <c r="G187" s="196"/>
      <c r="H187" s="195"/>
      <c r="I187" s="196"/>
      <c r="J187" s="196"/>
      <c r="K187" s="196"/>
      <c r="L187" s="196"/>
      <c r="M187" s="196"/>
      <c r="N187" s="196"/>
      <c r="O187" s="195"/>
      <c r="P187" s="196"/>
      <c r="Q187" s="196"/>
      <c r="R187" s="196"/>
      <c r="S187" s="196"/>
      <c r="T187" s="196"/>
      <c r="U187" s="196"/>
      <c r="V187" s="195"/>
      <c r="W187" s="196"/>
      <c r="X187" s="196"/>
      <c r="Y187" s="196"/>
      <c r="Z187" s="196"/>
      <c r="AA187" s="196"/>
      <c r="AB187" s="196"/>
      <c r="AC187" s="195"/>
      <c r="AD187" s="196"/>
      <c r="AE187" s="196"/>
      <c r="AF187" s="196"/>
      <c r="AG187" s="196"/>
      <c r="AH187" s="196"/>
      <c r="AI187" s="196"/>
      <c r="AJ187" s="178"/>
      <c r="AK187" s="178"/>
      <c r="AL187" s="178"/>
      <c r="AM187" s="178"/>
      <c r="AN187" s="178"/>
      <c r="AO187" s="178"/>
      <c r="AP187" s="178"/>
      <c r="AQ187" s="178"/>
      <c r="AR187" s="178"/>
      <c r="AS187" s="178"/>
      <c r="AT187" s="178"/>
      <c r="AU187" s="178"/>
      <c r="AV187" s="178"/>
      <c r="AW187" s="178"/>
      <c r="AX187" s="178"/>
      <c r="AY187" s="178"/>
      <c r="AZ187" s="178"/>
      <c r="BA187" s="178"/>
      <c r="BB187" s="178"/>
      <c r="BC187" s="178"/>
      <c r="BD187" s="178"/>
      <c r="BE187" s="178"/>
      <c r="BF187" s="178"/>
      <c r="BG187" s="178"/>
      <c r="BH187" s="178"/>
      <c r="BI187" s="178"/>
      <c r="BJ187" s="178"/>
      <c r="BK187" s="178"/>
      <c r="BL187" s="178"/>
      <c r="BM187" s="178"/>
      <c r="BN187" s="178"/>
      <c r="BO187" s="178"/>
      <c r="BP187" s="178"/>
      <c r="BQ187" s="178"/>
      <c r="BR187" s="178"/>
      <c r="BS187" s="178"/>
      <c r="BT187" s="178"/>
      <c r="BU187" s="178"/>
      <c r="BV187" s="178"/>
      <c r="BW187" s="178"/>
      <c r="BX187" s="178"/>
      <c r="BY187" s="178"/>
      <c r="BZ187" s="178"/>
      <c r="CA187" s="178"/>
    </row>
    <row r="188" spans="1:79" x14ac:dyDescent="0.25">
      <c r="A188" s="267"/>
      <c r="B188" s="221"/>
      <c r="C188" s="178"/>
      <c r="D188" s="178"/>
      <c r="E188" s="196"/>
      <c r="F188" s="196"/>
      <c r="G188" s="196"/>
      <c r="H188" s="195"/>
      <c r="I188" s="196"/>
      <c r="J188" s="196"/>
      <c r="K188" s="196"/>
      <c r="L188" s="196"/>
      <c r="M188" s="196"/>
      <c r="N188" s="196"/>
      <c r="O188" s="195"/>
      <c r="P188" s="196"/>
      <c r="Q188" s="196"/>
      <c r="R188" s="196"/>
      <c r="S188" s="196"/>
      <c r="T188" s="196"/>
      <c r="U188" s="196"/>
      <c r="V188" s="195"/>
      <c r="W188" s="196"/>
      <c r="X188" s="196"/>
      <c r="Y188" s="196"/>
      <c r="Z188" s="196"/>
      <c r="AA188" s="196"/>
      <c r="AB188" s="196"/>
      <c r="AC188" s="195"/>
      <c r="AD188" s="196"/>
      <c r="AE188" s="196"/>
      <c r="AF188" s="196"/>
      <c r="AG188" s="196"/>
      <c r="AH188" s="196"/>
      <c r="AI188" s="196"/>
      <c r="AJ188" s="178"/>
      <c r="AK188" s="178"/>
      <c r="AL188" s="178"/>
      <c r="AM188" s="178"/>
      <c r="AN188" s="178"/>
      <c r="AO188" s="178"/>
      <c r="AP188" s="178"/>
      <c r="AQ188" s="178"/>
      <c r="AR188" s="178"/>
      <c r="AS188" s="178"/>
      <c r="AT188" s="178"/>
      <c r="AU188" s="178"/>
      <c r="AV188" s="178"/>
      <c r="AW188" s="178"/>
      <c r="AX188" s="178"/>
      <c r="AY188" s="178"/>
      <c r="AZ188" s="178"/>
      <c r="BA188" s="178"/>
      <c r="BB188" s="178"/>
      <c r="BC188" s="178"/>
      <c r="BD188" s="178"/>
      <c r="BE188" s="178"/>
      <c r="BF188" s="178"/>
      <c r="BG188" s="178"/>
      <c r="BH188" s="178"/>
      <c r="BI188" s="178"/>
      <c r="BJ188" s="178"/>
      <c r="BK188" s="178"/>
      <c r="BL188" s="178"/>
      <c r="BM188" s="178"/>
      <c r="BN188" s="178"/>
      <c r="BO188" s="178"/>
      <c r="BP188" s="178"/>
      <c r="BQ188" s="178"/>
      <c r="BR188" s="178"/>
      <c r="BS188" s="178"/>
      <c r="BT188" s="178"/>
      <c r="BU188" s="178"/>
      <c r="BV188" s="178"/>
      <c r="BW188" s="178"/>
      <c r="BX188" s="178"/>
      <c r="BY188" s="178"/>
      <c r="BZ188" s="178"/>
      <c r="CA188" s="178"/>
    </row>
    <row r="189" spans="1:79" x14ac:dyDescent="0.25">
      <c r="A189" s="267"/>
      <c r="B189" s="221"/>
      <c r="C189" s="178"/>
      <c r="D189" s="178"/>
      <c r="E189" s="196"/>
      <c r="F189" s="196"/>
      <c r="G189" s="196"/>
      <c r="H189" s="195"/>
      <c r="I189" s="196"/>
      <c r="J189" s="196"/>
      <c r="K189" s="196"/>
      <c r="L189" s="196"/>
      <c r="M189" s="196"/>
      <c r="N189" s="196"/>
      <c r="O189" s="195"/>
      <c r="P189" s="196"/>
      <c r="Q189" s="196"/>
      <c r="R189" s="196"/>
      <c r="S189" s="196"/>
      <c r="T189" s="196"/>
      <c r="U189" s="196"/>
      <c r="V189" s="195"/>
      <c r="W189" s="196"/>
      <c r="X189" s="196"/>
      <c r="Y189" s="196"/>
      <c r="Z189" s="196"/>
      <c r="AA189" s="196"/>
      <c r="AB189" s="196"/>
      <c r="AC189" s="195"/>
      <c r="AD189" s="196"/>
      <c r="AE189" s="196"/>
      <c r="AF189" s="196"/>
      <c r="AG189" s="196"/>
      <c r="AH189" s="196"/>
      <c r="AI189" s="196"/>
      <c r="AJ189" s="178"/>
      <c r="AK189" s="178"/>
      <c r="AL189" s="178"/>
      <c r="AM189" s="178"/>
      <c r="AN189" s="178"/>
      <c r="AO189" s="178"/>
      <c r="AP189" s="178"/>
      <c r="AQ189" s="178"/>
      <c r="AR189" s="178"/>
      <c r="AS189" s="178"/>
      <c r="AT189" s="178"/>
      <c r="AU189" s="178"/>
      <c r="AV189" s="178"/>
      <c r="AW189" s="178"/>
      <c r="AX189" s="178"/>
      <c r="AY189" s="178"/>
      <c r="AZ189" s="178"/>
      <c r="BA189" s="178"/>
      <c r="BB189" s="178"/>
      <c r="BC189" s="178"/>
      <c r="BD189" s="178"/>
      <c r="BE189" s="178"/>
      <c r="BF189" s="178"/>
      <c r="BG189" s="178"/>
      <c r="BH189" s="178"/>
      <c r="BI189" s="178"/>
      <c r="BJ189" s="178"/>
      <c r="BK189" s="178"/>
      <c r="BL189" s="178"/>
      <c r="BM189" s="178"/>
      <c r="BN189" s="178"/>
      <c r="BO189" s="178"/>
      <c r="BP189" s="178"/>
      <c r="BQ189" s="178"/>
      <c r="BR189" s="178"/>
      <c r="BS189" s="178"/>
      <c r="BT189" s="178"/>
      <c r="BU189" s="178"/>
      <c r="BV189" s="178"/>
      <c r="BW189" s="178"/>
      <c r="BX189" s="178"/>
      <c r="BY189" s="178"/>
      <c r="BZ189" s="178"/>
      <c r="CA189" s="178"/>
    </row>
    <row r="190" spans="1:79" x14ac:dyDescent="0.25">
      <c r="A190" s="267"/>
      <c r="B190" s="221"/>
      <c r="C190" s="178"/>
      <c r="D190" s="178"/>
      <c r="E190" s="196"/>
      <c r="F190" s="196"/>
      <c r="G190" s="196"/>
      <c r="H190" s="195"/>
      <c r="I190" s="196"/>
      <c r="J190" s="196"/>
      <c r="K190" s="196"/>
      <c r="L190" s="196"/>
      <c r="M190" s="196"/>
      <c r="N190" s="196"/>
      <c r="O190" s="195"/>
      <c r="P190" s="196"/>
      <c r="Q190" s="196"/>
      <c r="R190" s="196"/>
      <c r="S190" s="196"/>
      <c r="T190" s="196"/>
      <c r="U190" s="196"/>
      <c r="V190" s="195"/>
      <c r="W190" s="196"/>
      <c r="X190" s="196"/>
      <c r="Y190" s="196"/>
      <c r="Z190" s="196"/>
      <c r="AA190" s="196"/>
      <c r="AB190" s="196"/>
      <c r="AC190" s="195"/>
      <c r="AD190" s="196"/>
      <c r="AE190" s="196"/>
      <c r="AF190" s="196"/>
      <c r="AG190" s="196"/>
      <c r="AH190" s="196"/>
      <c r="AI190" s="196"/>
      <c r="AJ190" s="178"/>
      <c r="AK190" s="178"/>
      <c r="AL190" s="178"/>
      <c r="AM190" s="178"/>
      <c r="AN190" s="178"/>
      <c r="AO190" s="178"/>
      <c r="AP190" s="178"/>
      <c r="AQ190" s="178"/>
      <c r="AR190" s="178"/>
      <c r="AS190" s="178"/>
      <c r="AT190" s="178"/>
      <c r="AU190" s="178"/>
      <c r="AV190" s="178"/>
      <c r="AW190" s="178"/>
      <c r="AX190" s="178"/>
      <c r="AY190" s="178"/>
      <c r="AZ190" s="178"/>
      <c r="BA190" s="178"/>
      <c r="BB190" s="178"/>
      <c r="BC190" s="178"/>
      <c r="BD190" s="178"/>
      <c r="BE190" s="178"/>
      <c r="BF190" s="178"/>
      <c r="BG190" s="178"/>
      <c r="BH190" s="178"/>
      <c r="BI190" s="178"/>
      <c r="BJ190" s="178"/>
      <c r="BK190" s="178"/>
      <c r="BL190" s="178"/>
      <c r="BM190" s="178"/>
      <c r="BN190" s="178"/>
      <c r="BO190" s="178"/>
      <c r="BP190" s="178"/>
      <c r="BQ190" s="178"/>
      <c r="BR190" s="178"/>
      <c r="BS190" s="178"/>
      <c r="BT190" s="178"/>
      <c r="BU190" s="178"/>
      <c r="BV190" s="178"/>
      <c r="BW190" s="178"/>
      <c r="BX190" s="178"/>
      <c r="BY190" s="178"/>
      <c r="BZ190" s="178"/>
      <c r="CA190" s="178"/>
    </row>
    <row r="191" spans="1:79" x14ac:dyDescent="0.25">
      <c r="A191" s="267"/>
      <c r="B191" s="221"/>
      <c r="C191" s="178"/>
      <c r="D191" s="178"/>
      <c r="E191" s="196"/>
      <c r="F191" s="196"/>
      <c r="G191" s="196"/>
      <c r="H191" s="195"/>
      <c r="I191" s="196"/>
      <c r="J191" s="196"/>
      <c r="K191" s="196"/>
      <c r="L191" s="196"/>
      <c r="M191" s="196"/>
      <c r="N191" s="196"/>
      <c r="O191" s="195"/>
      <c r="P191" s="196"/>
      <c r="Q191" s="196"/>
      <c r="R191" s="196"/>
      <c r="S191" s="196"/>
      <c r="T191" s="196"/>
      <c r="U191" s="196"/>
      <c r="V191" s="195"/>
      <c r="W191" s="196"/>
      <c r="X191" s="196"/>
      <c r="Y191" s="196"/>
      <c r="Z191" s="196"/>
      <c r="AA191" s="196"/>
      <c r="AB191" s="196"/>
      <c r="AC191" s="195"/>
      <c r="AD191" s="196"/>
      <c r="AE191" s="196"/>
      <c r="AF191" s="196"/>
      <c r="AG191" s="196"/>
      <c r="AH191" s="196"/>
      <c r="AI191" s="196"/>
      <c r="AJ191" s="178"/>
      <c r="AK191" s="178"/>
      <c r="AL191" s="178"/>
      <c r="AM191" s="178"/>
      <c r="AN191" s="178"/>
      <c r="AO191" s="178"/>
      <c r="AP191" s="178"/>
      <c r="AQ191" s="178"/>
      <c r="AR191" s="178"/>
      <c r="AS191" s="178"/>
      <c r="AT191" s="178"/>
      <c r="AU191" s="178"/>
      <c r="AV191" s="178"/>
      <c r="AW191" s="178"/>
      <c r="AX191" s="178"/>
      <c r="AY191" s="178"/>
      <c r="AZ191" s="178"/>
      <c r="BA191" s="178"/>
      <c r="BB191" s="178"/>
      <c r="BC191" s="178"/>
      <c r="BD191" s="178"/>
      <c r="BE191" s="178"/>
      <c r="BF191" s="178"/>
      <c r="BG191" s="178"/>
      <c r="BH191" s="178"/>
      <c r="BI191" s="178"/>
      <c r="BJ191" s="178"/>
      <c r="BK191" s="178"/>
      <c r="BL191" s="178"/>
      <c r="BM191" s="178"/>
      <c r="BN191" s="178"/>
      <c r="BO191" s="178"/>
      <c r="BP191" s="178"/>
      <c r="BQ191" s="178"/>
      <c r="BR191" s="178"/>
      <c r="BS191" s="178"/>
      <c r="BT191" s="178"/>
      <c r="BU191" s="178"/>
      <c r="BV191" s="178"/>
      <c r="BW191" s="178"/>
      <c r="BX191" s="178"/>
      <c r="BY191" s="178"/>
      <c r="BZ191" s="178"/>
      <c r="CA191" s="178"/>
    </row>
    <row r="192" spans="1:79" x14ac:dyDescent="0.25">
      <c r="A192" s="267"/>
      <c r="B192" s="221"/>
      <c r="C192" s="178"/>
      <c r="D192" s="178"/>
      <c r="E192" s="196"/>
      <c r="F192" s="196"/>
      <c r="G192" s="196"/>
      <c r="H192" s="195"/>
      <c r="I192" s="196"/>
      <c r="J192" s="196"/>
      <c r="K192" s="196"/>
      <c r="L192" s="196"/>
      <c r="M192" s="196"/>
      <c r="N192" s="196"/>
      <c r="O192" s="195"/>
      <c r="P192" s="196"/>
      <c r="Q192" s="196"/>
      <c r="R192" s="196"/>
      <c r="S192" s="196"/>
      <c r="T192" s="196"/>
      <c r="U192" s="196"/>
      <c r="V192" s="195"/>
      <c r="W192" s="196"/>
      <c r="X192" s="196"/>
      <c r="Y192" s="196"/>
      <c r="Z192" s="196"/>
      <c r="AA192" s="196"/>
      <c r="AB192" s="196"/>
      <c r="AC192" s="195"/>
      <c r="AD192" s="196"/>
      <c r="AE192" s="196"/>
      <c r="AF192" s="196"/>
      <c r="AG192" s="196"/>
      <c r="AH192" s="196"/>
      <c r="AI192" s="196"/>
      <c r="AJ192" s="178"/>
      <c r="AK192" s="178"/>
      <c r="AL192" s="178"/>
      <c r="AM192" s="178"/>
      <c r="AN192" s="178"/>
      <c r="AO192" s="178"/>
      <c r="AP192" s="178"/>
      <c r="AQ192" s="178"/>
      <c r="AR192" s="178"/>
      <c r="AS192" s="178"/>
      <c r="AT192" s="178"/>
      <c r="AU192" s="178"/>
      <c r="AV192" s="178"/>
      <c r="AW192" s="178"/>
      <c r="AX192" s="178"/>
      <c r="AY192" s="178"/>
      <c r="AZ192" s="178"/>
      <c r="BA192" s="178"/>
      <c r="BB192" s="178"/>
      <c r="BC192" s="178"/>
      <c r="BD192" s="178"/>
      <c r="BE192" s="178"/>
      <c r="BF192" s="178"/>
      <c r="BG192" s="178"/>
      <c r="BH192" s="178"/>
      <c r="BI192" s="178"/>
      <c r="BJ192" s="178"/>
      <c r="BK192" s="178"/>
      <c r="BL192" s="178"/>
      <c r="BM192" s="178"/>
      <c r="BN192" s="178"/>
      <c r="BO192" s="178"/>
      <c r="BP192" s="178"/>
      <c r="BQ192" s="178"/>
      <c r="BR192" s="178"/>
      <c r="BS192" s="178"/>
      <c r="BT192" s="178"/>
      <c r="BU192" s="178"/>
      <c r="BV192" s="178"/>
      <c r="BW192" s="178"/>
      <c r="BX192" s="178"/>
      <c r="BY192" s="178"/>
      <c r="BZ192" s="178"/>
      <c r="CA192" s="178"/>
    </row>
    <row r="193" spans="1:79" x14ac:dyDescent="0.25">
      <c r="A193" s="267"/>
      <c r="B193" s="221"/>
      <c r="C193" s="178"/>
      <c r="D193" s="178"/>
      <c r="E193" s="196"/>
      <c r="F193" s="196"/>
      <c r="G193" s="196"/>
      <c r="H193" s="195"/>
      <c r="I193" s="196"/>
      <c r="J193" s="196"/>
      <c r="K193" s="196"/>
      <c r="L193" s="196"/>
      <c r="M193" s="196"/>
      <c r="N193" s="196"/>
      <c r="O193" s="195"/>
      <c r="P193" s="196"/>
      <c r="Q193" s="196"/>
      <c r="R193" s="196"/>
      <c r="S193" s="196"/>
      <c r="T193" s="196"/>
      <c r="U193" s="196"/>
      <c r="V193" s="195"/>
      <c r="W193" s="196"/>
      <c r="X193" s="196"/>
      <c r="Y193" s="196"/>
      <c r="Z193" s="196"/>
      <c r="AA193" s="196"/>
      <c r="AB193" s="196"/>
      <c r="AC193" s="195"/>
      <c r="AD193" s="196"/>
      <c r="AE193" s="196"/>
      <c r="AF193" s="196"/>
      <c r="AG193" s="196"/>
      <c r="AH193" s="196"/>
      <c r="AI193" s="196"/>
      <c r="AJ193" s="178"/>
      <c r="AK193" s="178"/>
      <c r="AL193" s="178"/>
      <c r="AM193" s="178"/>
      <c r="AN193" s="178"/>
      <c r="AO193" s="178"/>
      <c r="AP193" s="178"/>
      <c r="AQ193" s="178"/>
      <c r="AR193" s="178"/>
      <c r="AS193" s="178"/>
      <c r="AT193" s="178"/>
      <c r="AU193" s="178"/>
      <c r="AV193" s="178"/>
      <c r="AW193" s="178"/>
      <c r="AX193" s="178"/>
      <c r="AY193" s="178"/>
      <c r="AZ193" s="178"/>
      <c r="BA193" s="178"/>
      <c r="BB193" s="178"/>
      <c r="BC193" s="178"/>
      <c r="BD193" s="178"/>
      <c r="BE193" s="178"/>
      <c r="BF193" s="178"/>
      <c r="BG193" s="178"/>
      <c r="BH193" s="178"/>
      <c r="BI193" s="178"/>
      <c r="BJ193" s="178"/>
      <c r="BK193" s="178"/>
      <c r="BL193" s="178"/>
      <c r="BM193" s="178"/>
      <c r="BN193" s="178"/>
      <c r="BO193" s="178"/>
      <c r="BP193" s="178"/>
      <c r="BQ193" s="178"/>
      <c r="BR193" s="178"/>
      <c r="BS193" s="178"/>
      <c r="BT193" s="178"/>
      <c r="BU193" s="178"/>
      <c r="BV193" s="178"/>
      <c r="BW193" s="178"/>
      <c r="BX193" s="178"/>
      <c r="BY193" s="178"/>
      <c r="BZ193" s="178"/>
      <c r="CA193" s="178"/>
    </row>
    <row r="194" spans="1:79" x14ac:dyDescent="0.25">
      <c r="A194" s="267"/>
      <c r="B194" s="221"/>
      <c r="C194" s="178"/>
      <c r="D194" s="178"/>
      <c r="E194" s="196"/>
      <c r="F194" s="196"/>
      <c r="G194" s="196"/>
      <c r="H194" s="195"/>
      <c r="I194" s="196"/>
      <c r="J194" s="196"/>
      <c r="K194" s="196"/>
      <c r="L194" s="196"/>
      <c r="M194" s="196"/>
      <c r="N194" s="196"/>
      <c r="O194" s="195"/>
      <c r="P194" s="196"/>
      <c r="Q194" s="196"/>
      <c r="R194" s="196"/>
      <c r="S194" s="196"/>
      <c r="T194" s="196"/>
      <c r="U194" s="196"/>
      <c r="V194" s="195"/>
      <c r="W194" s="196"/>
      <c r="X194" s="196"/>
      <c r="Y194" s="196"/>
      <c r="Z194" s="196"/>
      <c r="AA194" s="196"/>
      <c r="AB194" s="196"/>
      <c r="AC194" s="195"/>
      <c r="AD194" s="196"/>
      <c r="AE194" s="196"/>
      <c r="AF194" s="196"/>
      <c r="AG194" s="196"/>
      <c r="AH194" s="196"/>
      <c r="AI194" s="196"/>
      <c r="AJ194" s="178"/>
      <c r="AK194" s="178"/>
      <c r="AL194" s="178"/>
      <c r="AM194" s="178"/>
      <c r="AN194" s="178"/>
      <c r="AO194" s="178"/>
      <c r="AP194" s="178"/>
      <c r="AQ194" s="178"/>
      <c r="AR194" s="178"/>
      <c r="AS194" s="178"/>
      <c r="AT194" s="178"/>
      <c r="AU194" s="178"/>
      <c r="AV194" s="178"/>
      <c r="AW194" s="178"/>
      <c r="AX194" s="178"/>
      <c r="AY194" s="178"/>
      <c r="AZ194" s="178"/>
      <c r="BA194" s="178"/>
      <c r="BB194" s="178"/>
      <c r="BC194" s="178"/>
      <c r="BD194" s="178"/>
      <c r="BE194" s="178"/>
      <c r="BF194" s="178"/>
      <c r="BG194" s="178"/>
      <c r="BH194" s="178"/>
      <c r="BI194" s="178"/>
      <c r="BJ194" s="178"/>
      <c r="BK194" s="178"/>
      <c r="BL194" s="178"/>
      <c r="BM194" s="178"/>
      <c r="BN194" s="178"/>
      <c r="BO194" s="178"/>
      <c r="BP194" s="178"/>
      <c r="BQ194" s="178"/>
      <c r="BR194" s="178"/>
      <c r="BS194" s="178"/>
      <c r="BT194" s="178"/>
      <c r="BU194" s="178"/>
      <c r="BV194" s="178"/>
      <c r="BW194" s="178"/>
      <c r="BX194" s="178"/>
      <c r="BY194" s="178"/>
      <c r="BZ194" s="178"/>
      <c r="CA194" s="178"/>
    </row>
    <row r="195" spans="1:79" x14ac:dyDescent="0.25">
      <c r="A195" s="267"/>
      <c r="B195" s="221"/>
      <c r="C195" s="178"/>
      <c r="D195" s="178"/>
      <c r="E195" s="196"/>
      <c r="F195" s="196"/>
      <c r="G195" s="196"/>
      <c r="H195" s="195"/>
      <c r="I195" s="196"/>
      <c r="J195" s="196"/>
      <c r="K195" s="196"/>
      <c r="L195" s="196"/>
      <c r="M195" s="196"/>
      <c r="N195" s="196"/>
      <c r="O195" s="195"/>
      <c r="P195" s="196"/>
      <c r="Q195" s="196"/>
      <c r="R195" s="196"/>
      <c r="S195" s="196"/>
      <c r="T195" s="196"/>
      <c r="U195" s="196"/>
      <c r="V195" s="195"/>
      <c r="W195" s="196"/>
      <c r="X195" s="196"/>
      <c r="Y195" s="196"/>
      <c r="Z195" s="196"/>
      <c r="AA195" s="196"/>
      <c r="AB195" s="196"/>
      <c r="AC195" s="195"/>
      <c r="AD195" s="196"/>
      <c r="AE195" s="196"/>
      <c r="AF195" s="196"/>
      <c r="AG195" s="196"/>
      <c r="AH195" s="196"/>
      <c r="AI195" s="196"/>
      <c r="AJ195" s="178"/>
      <c r="AK195" s="178"/>
      <c r="AL195" s="178"/>
      <c r="AM195" s="178"/>
      <c r="AN195" s="178"/>
      <c r="AO195" s="178"/>
      <c r="AP195" s="178"/>
      <c r="AQ195" s="178"/>
      <c r="AR195" s="178"/>
      <c r="AS195" s="178"/>
      <c r="AT195" s="178"/>
      <c r="AU195" s="178"/>
      <c r="AV195" s="178"/>
      <c r="AW195" s="178"/>
      <c r="AX195" s="178"/>
      <c r="AY195" s="178"/>
      <c r="AZ195" s="178"/>
      <c r="BA195" s="178"/>
      <c r="BB195" s="178"/>
      <c r="BC195" s="178"/>
      <c r="BD195" s="178"/>
      <c r="BE195" s="178"/>
      <c r="BF195" s="178"/>
      <c r="BG195" s="178"/>
      <c r="BH195" s="178"/>
      <c r="BI195" s="178"/>
      <c r="BJ195" s="178"/>
      <c r="BK195" s="178"/>
      <c r="BL195" s="178"/>
      <c r="BM195" s="178"/>
      <c r="BN195" s="178"/>
      <c r="BO195" s="178"/>
      <c r="BP195" s="178"/>
      <c r="BQ195" s="178"/>
      <c r="BR195" s="178"/>
      <c r="BS195" s="178"/>
      <c r="BT195" s="178"/>
      <c r="BU195" s="178"/>
      <c r="BV195" s="178"/>
      <c r="BW195" s="178"/>
      <c r="BX195" s="178"/>
      <c r="BY195" s="178"/>
      <c r="BZ195" s="178"/>
      <c r="CA195" s="178"/>
    </row>
    <row r="196" spans="1:79" x14ac:dyDescent="0.25">
      <c r="A196" s="267"/>
      <c r="B196" s="221"/>
      <c r="C196" s="178"/>
      <c r="D196" s="178"/>
      <c r="E196" s="196"/>
      <c r="F196" s="196"/>
      <c r="G196" s="196"/>
      <c r="H196" s="195"/>
      <c r="I196" s="196"/>
      <c r="J196" s="196"/>
      <c r="K196" s="196"/>
      <c r="L196" s="196"/>
      <c r="M196" s="196"/>
      <c r="N196" s="196"/>
      <c r="O196" s="195"/>
      <c r="P196" s="196"/>
      <c r="Q196" s="196"/>
      <c r="R196" s="196"/>
      <c r="S196" s="196"/>
      <c r="T196" s="196"/>
      <c r="U196" s="196"/>
      <c r="V196" s="195"/>
      <c r="W196" s="196"/>
      <c r="X196" s="196"/>
      <c r="Y196" s="196"/>
      <c r="Z196" s="196"/>
      <c r="AA196" s="196"/>
      <c r="AB196" s="196"/>
      <c r="AC196" s="195"/>
      <c r="AD196" s="196"/>
      <c r="AE196" s="196"/>
      <c r="AF196" s="196"/>
      <c r="AG196" s="196"/>
      <c r="AH196" s="196"/>
      <c r="AI196" s="196"/>
      <c r="AJ196" s="178"/>
      <c r="AK196" s="178"/>
      <c r="AL196" s="178"/>
      <c r="AM196" s="178"/>
      <c r="AN196" s="178"/>
      <c r="AO196" s="178"/>
      <c r="AP196" s="178"/>
      <c r="AQ196" s="178"/>
      <c r="AR196" s="178"/>
      <c r="AS196" s="178"/>
      <c r="AT196" s="178"/>
      <c r="AU196" s="178"/>
      <c r="AV196" s="178"/>
      <c r="AW196" s="178"/>
      <c r="AX196" s="178"/>
      <c r="AY196" s="178"/>
      <c r="AZ196" s="178"/>
      <c r="BA196" s="178"/>
      <c r="BB196" s="178"/>
      <c r="BC196" s="178"/>
      <c r="BD196" s="178"/>
      <c r="BE196" s="178"/>
      <c r="BF196" s="178"/>
      <c r="BG196" s="178"/>
      <c r="BH196" s="178"/>
      <c r="BI196" s="178"/>
      <c r="BJ196" s="178"/>
      <c r="BK196" s="178"/>
      <c r="BL196" s="178"/>
      <c r="BM196" s="178"/>
      <c r="BN196" s="178"/>
      <c r="BO196" s="178"/>
      <c r="BP196" s="178"/>
      <c r="BQ196" s="178"/>
      <c r="BR196" s="178"/>
      <c r="BS196" s="178"/>
      <c r="BT196" s="178"/>
      <c r="BU196" s="178"/>
      <c r="BV196" s="178"/>
      <c r="BW196" s="178"/>
      <c r="BX196" s="178"/>
      <c r="BY196" s="178"/>
      <c r="BZ196" s="178"/>
      <c r="CA196" s="178"/>
    </row>
    <row r="197" spans="1:79" x14ac:dyDescent="0.25">
      <c r="A197" s="267"/>
      <c r="B197" s="221"/>
      <c r="C197" s="178"/>
      <c r="D197" s="178"/>
      <c r="E197" s="196"/>
      <c r="F197" s="196"/>
      <c r="G197" s="196"/>
      <c r="H197" s="195"/>
      <c r="I197" s="196"/>
      <c r="J197" s="196"/>
      <c r="K197" s="196"/>
      <c r="L197" s="196"/>
      <c r="M197" s="196"/>
      <c r="N197" s="196"/>
      <c r="O197" s="195"/>
      <c r="P197" s="196"/>
      <c r="Q197" s="196"/>
      <c r="R197" s="196"/>
      <c r="S197" s="196"/>
      <c r="T197" s="196"/>
      <c r="U197" s="196"/>
      <c r="V197" s="195"/>
      <c r="W197" s="196"/>
      <c r="X197" s="196"/>
      <c r="Y197" s="196"/>
      <c r="Z197" s="196"/>
      <c r="AA197" s="196"/>
      <c r="AB197" s="196"/>
      <c r="AC197" s="195"/>
      <c r="AD197" s="196"/>
      <c r="AE197" s="196"/>
      <c r="AF197" s="196"/>
      <c r="AG197" s="196"/>
      <c r="AH197" s="196"/>
      <c r="AI197" s="196"/>
      <c r="AJ197" s="178"/>
      <c r="AK197" s="178"/>
      <c r="AL197" s="178"/>
      <c r="AM197" s="178"/>
      <c r="AN197" s="178"/>
      <c r="AO197" s="178"/>
      <c r="AP197" s="178"/>
      <c r="AQ197" s="178"/>
      <c r="AR197" s="178"/>
      <c r="AS197" s="178"/>
      <c r="AT197" s="178"/>
      <c r="AU197" s="178"/>
      <c r="AV197" s="178"/>
      <c r="AW197" s="178"/>
      <c r="AX197" s="178"/>
      <c r="AY197" s="178"/>
      <c r="AZ197" s="178"/>
      <c r="BA197" s="178"/>
      <c r="BB197" s="178"/>
      <c r="BC197" s="178"/>
      <c r="BD197" s="178"/>
      <c r="BE197" s="178"/>
      <c r="BF197" s="178"/>
      <c r="BG197" s="178"/>
      <c r="BH197" s="178"/>
      <c r="BI197" s="178"/>
      <c r="BJ197" s="178"/>
      <c r="BK197" s="178"/>
      <c r="BL197" s="178"/>
      <c r="BM197" s="178"/>
      <c r="BN197" s="178"/>
      <c r="BO197" s="178"/>
      <c r="BP197" s="178"/>
      <c r="BQ197" s="178"/>
      <c r="BR197" s="178"/>
      <c r="BS197" s="178"/>
      <c r="BT197" s="178"/>
      <c r="BU197" s="178"/>
      <c r="BV197" s="178"/>
      <c r="BW197" s="178"/>
      <c r="BX197" s="178"/>
      <c r="BY197" s="178"/>
      <c r="BZ197" s="178"/>
      <c r="CA197" s="178"/>
    </row>
    <row r="198" spans="1:79" x14ac:dyDescent="0.25">
      <c r="A198" s="267"/>
      <c r="B198" s="221"/>
      <c r="C198" s="178"/>
      <c r="D198" s="178"/>
      <c r="E198" s="196"/>
      <c r="F198" s="196"/>
      <c r="G198" s="196"/>
      <c r="H198" s="195"/>
      <c r="I198" s="196"/>
      <c r="J198" s="196"/>
      <c r="K198" s="196"/>
      <c r="L198" s="196"/>
      <c r="M198" s="196"/>
      <c r="N198" s="196"/>
      <c r="O198" s="195"/>
      <c r="P198" s="196"/>
      <c r="Q198" s="196"/>
      <c r="R198" s="196"/>
      <c r="S198" s="196"/>
      <c r="T198" s="196"/>
      <c r="U198" s="196"/>
      <c r="V198" s="195"/>
      <c r="W198" s="196"/>
      <c r="X198" s="196"/>
      <c r="Y198" s="196"/>
      <c r="Z198" s="196"/>
      <c r="AA198" s="196"/>
      <c r="AB198" s="196"/>
      <c r="AC198" s="195"/>
      <c r="AD198" s="196"/>
      <c r="AE198" s="196"/>
      <c r="AF198" s="196"/>
      <c r="AG198" s="196"/>
      <c r="AH198" s="196"/>
      <c r="AI198" s="196"/>
      <c r="AJ198" s="178"/>
      <c r="AK198" s="178"/>
      <c r="AL198" s="178"/>
      <c r="AM198" s="178"/>
      <c r="AN198" s="178"/>
      <c r="AO198" s="178"/>
      <c r="AP198" s="178"/>
      <c r="AQ198" s="178"/>
      <c r="AR198" s="178"/>
      <c r="AS198" s="178"/>
      <c r="AT198" s="178"/>
      <c r="AU198" s="178"/>
      <c r="AV198" s="178"/>
      <c r="AW198" s="178"/>
      <c r="AX198" s="178"/>
      <c r="AY198" s="178"/>
      <c r="AZ198" s="178"/>
      <c r="BA198" s="178"/>
      <c r="BB198" s="178"/>
      <c r="BC198" s="178"/>
      <c r="BD198" s="178"/>
      <c r="BE198" s="178"/>
      <c r="BF198" s="178"/>
      <c r="BG198" s="178"/>
      <c r="BH198" s="178"/>
      <c r="BI198" s="178"/>
      <c r="BJ198" s="178"/>
      <c r="BK198" s="178"/>
      <c r="BL198" s="178"/>
      <c r="BM198" s="178"/>
      <c r="BN198" s="178"/>
      <c r="BO198" s="178"/>
      <c r="BP198" s="178"/>
      <c r="BQ198" s="178"/>
      <c r="BR198" s="178"/>
      <c r="BS198" s="178"/>
      <c r="BT198" s="178"/>
      <c r="BU198" s="178"/>
      <c r="BV198" s="178"/>
      <c r="BW198" s="178"/>
      <c r="BX198" s="178"/>
      <c r="BY198" s="178"/>
      <c r="BZ198" s="178"/>
      <c r="CA198" s="178"/>
    </row>
    <row r="199" spans="1:79" x14ac:dyDescent="0.25">
      <c r="A199" s="267"/>
      <c r="B199" s="221"/>
      <c r="C199" s="178"/>
      <c r="D199" s="178"/>
      <c r="E199" s="196"/>
      <c r="F199" s="196"/>
      <c r="G199" s="196"/>
      <c r="H199" s="195"/>
      <c r="I199" s="196"/>
      <c r="J199" s="196"/>
      <c r="K199" s="196"/>
      <c r="L199" s="196"/>
      <c r="M199" s="196"/>
      <c r="N199" s="196"/>
      <c r="O199" s="195"/>
      <c r="P199" s="196"/>
      <c r="Q199" s="196"/>
      <c r="R199" s="196"/>
      <c r="S199" s="196"/>
      <c r="T199" s="196"/>
      <c r="U199" s="196"/>
      <c r="V199" s="195"/>
      <c r="W199" s="196"/>
      <c r="X199" s="196"/>
      <c r="Y199" s="196"/>
      <c r="Z199" s="196"/>
      <c r="AA199" s="196"/>
      <c r="AB199" s="196"/>
      <c r="AC199" s="195"/>
      <c r="AD199" s="196"/>
      <c r="AE199" s="196"/>
      <c r="AF199" s="196"/>
      <c r="AG199" s="196"/>
      <c r="AH199" s="196"/>
      <c r="AI199" s="196"/>
      <c r="AJ199" s="178"/>
      <c r="AK199" s="178"/>
      <c r="AL199" s="178"/>
      <c r="AM199" s="178"/>
      <c r="AN199" s="178"/>
      <c r="AO199" s="178"/>
      <c r="AP199" s="178"/>
      <c r="AQ199" s="178"/>
      <c r="AR199" s="178"/>
      <c r="AS199" s="178"/>
      <c r="AT199" s="178"/>
      <c r="AU199" s="178"/>
      <c r="AV199" s="178"/>
      <c r="AW199" s="178"/>
      <c r="AX199" s="178"/>
      <c r="AY199" s="178"/>
      <c r="AZ199" s="178"/>
      <c r="BA199" s="178"/>
      <c r="BB199" s="178"/>
      <c r="BC199" s="178"/>
      <c r="BD199" s="178"/>
      <c r="BE199" s="178"/>
      <c r="BF199" s="178"/>
      <c r="BG199" s="178"/>
      <c r="BH199" s="178"/>
      <c r="BI199" s="178"/>
      <c r="BJ199" s="178"/>
      <c r="BK199" s="178"/>
      <c r="BL199" s="178"/>
      <c r="BM199" s="178"/>
      <c r="BN199" s="178"/>
      <c r="BO199" s="178"/>
      <c r="BP199" s="178"/>
      <c r="BQ199" s="178"/>
      <c r="BR199" s="178"/>
      <c r="BS199" s="178"/>
      <c r="BT199" s="178"/>
      <c r="BU199" s="178"/>
      <c r="BV199" s="178"/>
      <c r="BW199" s="178"/>
      <c r="BX199" s="178"/>
      <c r="BY199" s="178"/>
      <c r="BZ199" s="178"/>
      <c r="CA199" s="178"/>
    </row>
    <row r="200" spans="1:79" x14ac:dyDescent="0.25">
      <c r="A200" s="267"/>
      <c r="B200" s="221"/>
      <c r="C200" s="178"/>
      <c r="D200" s="178"/>
      <c r="E200" s="196"/>
      <c r="F200" s="196"/>
      <c r="G200" s="196"/>
      <c r="H200" s="195"/>
      <c r="I200" s="196"/>
      <c r="J200" s="196"/>
      <c r="K200" s="196"/>
      <c r="L200" s="196"/>
      <c r="M200" s="196"/>
      <c r="N200" s="196"/>
      <c r="O200" s="195"/>
      <c r="P200" s="196"/>
      <c r="Q200" s="196"/>
      <c r="R200" s="196"/>
      <c r="S200" s="196"/>
      <c r="T200" s="196"/>
      <c r="U200" s="196"/>
      <c r="V200" s="195"/>
      <c r="W200" s="196"/>
      <c r="X200" s="196"/>
      <c r="Y200" s="196"/>
      <c r="Z200" s="196"/>
      <c r="AA200" s="196"/>
      <c r="AB200" s="196"/>
      <c r="AC200" s="195"/>
      <c r="AD200" s="196"/>
      <c r="AE200" s="196"/>
      <c r="AF200" s="196"/>
      <c r="AG200" s="196"/>
      <c r="AH200" s="196"/>
      <c r="AI200" s="196"/>
      <c r="AJ200" s="178"/>
      <c r="AK200" s="178"/>
      <c r="AL200" s="178"/>
      <c r="AM200" s="178"/>
      <c r="AN200" s="178"/>
      <c r="AO200" s="178"/>
      <c r="AP200" s="178"/>
      <c r="AQ200" s="178"/>
      <c r="AR200" s="178"/>
      <c r="AS200" s="178"/>
      <c r="AT200" s="178"/>
      <c r="AU200" s="178"/>
      <c r="AV200" s="178"/>
      <c r="AW200" s="178"/>
      <c r="AX200" s="178"/>
      <c r="AY200" s="178"/>
      <c r="AZ200" s="178"/>
      <c r="BA200" s="178"/>
      <c r="BB200" s="178"/>
      <c r="BC200" s="178"/>
      <c r="BD200" s="178"/>
      <c r="BE200" s="178"/>
      <c r="BF200" s="178"/>
      <c r="BG200" s="178"/>
      <c r="BH200" s="178"/>
      <c r="BI200" s="178"/>
      <c r="BJ200" s="178"/>
      <c r="BK200" s="178"/>
      <c r="BL200" s="178"/>
      <c r="BM200" s="178"/>
      <c r="BN200" s="178"/>
      <c r="BO200" s="178"/>
      <c r="BP200" s="178"/>
      <c r="BQ200" s="178"/>
      <c r="BR200" s="178"/>
      <c r="BS200" s="178"/>
      <c r="BT200" s="178"/>
      <c r="BU200" s="178"/>
      <c r="BV200" s="178"/>
      <c r="BW200" s="178"/>
      <c r="BX200" s="178"/>
      <c r="BY200" s="178"/>
      <c r="BZ200" s="178"/>
      <c r="CA200" s="178"/>
    </row>
    <row r="201" spans="1:79" x14ac:dyDescent="0.25">
      <c r="A201" s="267"/>
      <c r="B201" s="221"/>
      <c r="C201" s="178"/>
      <c r="D201" s="178"/>
      <c r="E201" s="196"/>
      <c r="F201" s="196"/>
      <c r="G201" s="196"/>
      <c r="H201" s="195"/>
      <c r="I201" s="196"/>
      <c r="J201" s="196"/>
      <c r="K201" s="196"/>
      <c r="L201" s="196"/>
      <c r="M201" s="196"/>
      <c r="N201" s="196"/>
      <c r="O201" s="195"/>
      <c r="P201" s="196"/>
      <c r="Q201" s="196"/>
      <c r="R201" s="196"/>
      <c r="S201" s="196"/>
      <c r="T201" s="196"/>
      <c r="U201" s="196"/>
      <c r="V201" s="195"/>
      <c r="W201" s="196"/>
      <c r="X201" s="196"/>
      <c r="Y201" s="196"/>
      <c r="Z201" s="196"/>
      <c r="AA201" s="196"/>
      <c r="AB201" s="196"/>
      <c r="AC201" s="195"/>
      <c r="AD201" s="196"/>
      <c r="AE201" s="196"/>
      <c r="AF201" s="196"/>
      <c r="AG201" s="196"/>
      <c r="AH201" s="196"/>
      <c r="AI201" s="196"/>
      <c r="AJ201" s="178"/>
      <c r="AK201" s="178"/>
      <c r="AL201" s="178"/>
      <c r="AM201" s="178"/>
      <c r="AN201" s="178"/>
      <c r="AO201" s="178"/>
      <c r="AP201" s="178"/>
      <c r="AQ201" s="178"/>
      <c r="AR201" s="178"/>
      <c r="AS201" s="178"/>
      <c r="AT201" s="178"/>
      <c r="AU201" s="178"/>
      <c r="AV201" s="178"/>
      <c r="AW201" s="178"/>
      <c r="AX201" s="178"/>
      <c r="AY201" s="178"/>
      <c r="AZ201" s="178"/>
      <c r="BA201" s="178"/>
      <c r="BB201" s="178"/>
      <c r="BC201" s="178"/>
      <c r="BD201" s="178"/>
      <c r="BE201" s="178"/>
      <c r="BF201" s="178"/>
      <c r="BG201" s="178"/>
      <c r="BH201" s="178"/>
      <c r="BI201" s="178"/>
      <c r="BJ201" s="178"/>
      <c r="BK201" s="178"/>
      <c r="BL201" s="178"/>
      <c r="BM201" s="178"/>
      <c r="BN201" s="178"/>
      <c r="BO201" s="178"/>
      <c r="BP201" s="178"/>
      <c r="BQ201" s="178"/>
      <c r="BR201" s="178"/>
      <c r="BS201" s="178"/>
      <c r="BT201" s="178"/>
      <c r="BU201" s="178"/>
      <c r="BV201" s="178"/>
      <c r="BW201" s="178"/>
      <c r="BX201" s="178"/>
      <c r="BY201" s="178"/>
      <c r="BZ201" s="178"/>
      <c r="CA201" s="178"/>
    </row>
    <row r="202" spans="1:79" x14ac:dyDescent="0.25">
      <c r="A202" s="267"/>
      <c r="B202" s="221"/>
      <c r="C202" s="178"/>
      <c r="D202" s="178"/>
      <c r="E202" s="196"/>
      <c r="F202" s="196"/>
      <c r="G202" s="196"/>
      <c r="H202" s="195"/>
      <c r="I202" s="196"/>
      <c r="J202" s="196"/>
      <c r="K202" s="196"/>
      <c r="L202" s="196"/>
      <c r="M202" s="196"/>
      <c r="N202" s="196"/>
      <c r="O202" s="195"/>
      <c r="P202" s="196"/>
      <c r="Q202" s="196"/>
      <c r="R202" s="196"/>
      <c r="S202" s="196"/>
      <c r="T202" s="196"/>
      <c r="U202" s="196"/>
      <c r="V202" s="195"/>
      <c r="W202" s="196"/>
      <c r="X202" s="196"/>
      <c r="Y202" s="196"/>
      <c r="Z202" s="196"/>
      <c r="AA202" s="196"/>
      <c r="AB202" s="196"/>
      <c r="AC202" s="195"/>
      <c r="AD202" s="196"/>
      <c r="AE202" s="196"/>
      <c r="AF202" s="196"/>
      <c r="AG202" s="196"/>
      <c r="AH202" s="196"/>
      <c r="AI202" s="196"/>
      <c r="AJ202" s="178"/>
      <c r="AK202" s="178"/>
      <c r="AL202" s="178"/>
      <c r="AM202" s="178"/>
      <c r="AN202" s="178"/>
      <c r="AO202" s="178"/>
      <c r="AP202" s="178"/>
      <c r="AQ202" s="178"/>
      <c r="AR202" s="178"/>
      <c r="AS202" s="178"/>
      <c r="AT202" s="178"/>
      <c r="AU202" s="178"/>
      <c r="AV202" s="178"/>
      <c r="AW202" s="178"/>
      <c r="AX202" s="178"/>
      <c r="AY202" s="178"/>
      <c r="AZ202" s="178"/>
      <c r="BA202" s="178"/>
      <c r="BB202" s="178"/>
      <c r="BC202" s="178"/>
      <c r="BD202" s="178"/>
      <c r="BE202" s="178"/>
      <c r="BF202" s="178"/>
      <c r="BG202" s="178"/>
      <c r="BH202" s="178"/>
      <c r="BI202" s="178"/>
      <c r="BJ202" s="178"/>
      <c r="BK202" s="178"/>
      <c r="BL202" s="178"/>
      <c r="BM202" s="178"/>
      <c r="BN202" s="178"/>
      <c r="BO202" s="178"/>
      <c r="BP202" s="178"/>
      <c r="BQ202" s="178"/>
      <c r="BR202" s="178"/>
      <c r="BS202" s="178"/>
      <c r="BT202" s="178"/>
      <c r="BU202" s="178"/>
      <c r="BV202" s="178"/>
      <c r="BW202" s="178"/>
      <c r="BX202" s="178"/>
      <c r="BY202" s="178"/>
      <c r="BZ202" s="178"/>
      <c r="CA202" s="178"/>
    </row>
    <row r="203" spans="1:79" x14ac:dyDescent="0.25">
      <c r="A203" s="267"/>
      <c r="B203" s="221"/>
      <c r="C203" s="178"/>
      <c r="D203" s="178"/>
      <c r="E203" s="196"/>
      <c r="F203" s="196"/>
      <c r="G203" s="196"/>
      <c r="H203" s="195"/>
      <c r="I203" s="196"/>
      <c r="J203" s="196"/>
      <c r="K203" s="196"/>
      <c r="L203" s="196"/>
      <c r="M203" s="196"/>
      <c r="N203" s="196"/>
      <c r="O203" s="195"/>
      <c r="P203" s="196"/>
      <c r="Q203" s="196"/>
      <c r="R203" s="196"/>
      <c r="S203" s="196"/>
      <c r="T203" s="196"/>
      <c r="U203" s="196"/>
      <c r="V203" s="195"/>
      <c r="W203" s="196"/>
      <c r="X203" s="196"/>
      <c r="Y203" s="196"/>
      <c r="Z203" s="196"/>
      <c r="AA203" s="196"/>
      <c r="AB203" s="196"/>
      <c r="AC203" s="195"/>
      <c r="AD203" s="196"/>
      <c r="AE203" s="196"/>
      <c r="AF203" s="196"/>
      <c r="AG203" s="196"/>
      <c r="AH203" s="196"/>
      <c r="AI203" s="196"/>
      <c r="AJ203" s="178"/>
      <c r="AK203" s="178"/>
      <c r="AL203" s="178"/>
      <c r="AM203" s="178"/>
      <c r="AN203" s="178"/>
      <c r="AO203" s="178"/>
      <c r="AP203" s="178"/>
      <c r="AQ203" s="178"/>
      <c r="AR203" s="178"/>
      <c r="AS203" s="178"/>
      <c r="AT203" s="178"/>
      <c r="AU203" s="178"/>
      <c r="AV203" s="178"/>
      <c r="AW203" s="178"/>
      <c r="AX203" s="178"/>
      <c r="AY203" s="178"/>
      <c r="AZ203" s="178"/>
      <c r="BA203" s="178"/>
      <c r="BB203" s="178"/>
      <c r="BC203" s="178"/>
      <c r="BD203" s="178"/>
      <c r="BE203" s="178"/>
      <c r="BF203" s="178"/>
      <c r="BG203" s="178"/>
      <c r="BH203" s="178"/>
      <c r="BI203" s="178"/>
      <c r="BJ203" s="178"/>
      <c r="BK203" s="178"/>
      <c r="BL203" s="178"/>
      <c r="BM203" s="178"/>
      <c r="BN203" s="178"/>
      <c r="BO203" s="178"/>
      <c r="BP203" s="178"/>
      <c r="BQ203" s="178"/>
      <c r="BR203" s="178"/>
      <c r="BS203" s="178"/>
      <c r="BT203" s="178"/>
      <c r="BU203" s="178"/>
      <c r="BV203" s="178"/>
      <c r="BW203" s="178"/>
      <c r="BX203" s="178"/>
      <c r="BY203" s="178"/>
      <c r="BZ203" s="178"/>
      <c r="CA203" s="178"/>
    </row>
    <row r="204" spans="1:79" x14ac:dyDescent="0.25">
      <c r="A204" s="267"/>
      <c r="B204" s="221"/>
      <c r="C204" s="178"/>
      <c r="D204" s="178"/>
      <c r="E204" s="196"/>
      <c r="F204" s="196"/>
      <c r="G204" s="196"/>
      <c r="H204" s="195"/>
      <c r="I204" s="196"/>
      <c r="J204" s="196"/>
      <c r="K204" s="196"/>
      <c r="L204" s="196"/>
      <c r="M204" s="196"/>
      <c r="N204" s="196"/>
      <c r="O204" s="195"/>
      <c r="P204" s="196"/>
      <c r="Q204" s="196"/>
      <c r="R204" s="196"/>
      <c r="S204" s="196"/>
      <c r="T204" s="196"/>
      <c r="U204" s="196"/>
      <c r="V204" s="195"/>
      <c r="W204" s="196"/>
      <c r="X204" s="196"/>
      <c r="Y204" s="196"/>
      <c r="Z204" s="196"/>
      <c r="AA204" s="196"/>
      <c r="AB204" s="196"/>
      <c r="AC204" s="195"/>
      <c r="AD204" s="196"/>
      <c r="AE204" s="196"/>
      <c r="AF204" s="196"/>
      <c r="AG204" s="196"/>
      <c r="AH204" s="196"/>
      <c r="AI204" s="196"/>
      <c r="AJ204" s="178"/>
      <c r="AK204" s="178"/>
      <c r="AL204" s="178"/>
      <c r="AM204" s="178"/>
      <c r="AN204" s="178"/>
      <c r="AO204" s="178"/>
      <c r="AP204" s="178"/>
      <c r="AQ204" s="178"/>
      <c r="AR204" s="178"/>
      <c r="AS204" s="178"/>
      <c r="AT204" s="178"/>
      <c r="AU204" s="178"/>
      <c r="AV204" s="178"/>
      <c r="AW204" s="178"/>
      <c r="AX204" s="178"/>
      <c r="AY204" s="178"/>
      <c r="AZ204" s="178"/>
      <c r="BA204" s="178"/>
      <c r="BB204" s="178"/>
      <c r="BC204" s="178"/>
      <c r="BD204" s="178"/>
      <c r="BE204" s="178"/>
      <c r="BF204" s="178"/>
      <c r="BG204" s="178"/>
      <c r="BH204" s="178"/>
      <c r="BI204" s="178"/>
      <c r="BJ204" s="178"/>
      <c r="BK204" s="178"/>
      <c r="BL204" s="178"/>
      <c r="BM204" s="178"/>
      <c r="BN204" s="178"/>
      <c r="BO204" s="178"/>
      <c r="BP204" s="178"/>
      <c r="BQ204" s="178"/>
      <c r="BR204" s="178"/>
      <c r="BS204" s="178"/>
      <c r="BT204" s="178"/>
      <c r="BU204" s="178"/>
      <c r="BV204" s="178"/>
      <c r="BW204" s="178"/>
      <c r="BX204" s="178"/>
      <c r="BY204" s="178"/>
      <c r="BZ204" s="178"/>
      <c r="CA204" s="178"/>
    </row>
    <row r="205" spans="1:79" x14ac:dyDescent="0.25">
      <c r="A205" s="267"/>
      <c r="B205" s="221"/>
      <c r="C205" s="178"/>
      <c r="D205" s="178"/>
      <c r="E205" s="196"/>
      <c r="F205" s="196"/>
      <c r="G205" s="196"/>
      <c r="H205" s="195"/>
      <c r="I205" s="196"/>
      <c r="J205" s="196"/>
      <c r="K205" s="196"/>
      <c r="L205" s="196"/>
      <c r="M205" s="196"/>
      <c r="N205" s="196"/>
      <c r="O205" s="195"/>
      <c r="P205" s="196"/>
      <c r="Q205" s="196"/>
      <c r="R205" s="196"/>
      <c r="S205" s="196"/>
      <c r="T205" s="196"/>
      <c r="U205" s="196"/>
      <c r="V205" s="195"/>
      <c r="W205" s="196"/>
      <c r="X205" s="196"/>
      <c r="Y205" s="196"/>
      <c r="Z205" s="196"/>
      <c r="AA205" s="196"/>
      <c r="AB205" s="196"/>
      <c r="AC205" s="195"/>
      <c r="AD205" s="196"/>
      <c r="AE205" s="196"/>
      <c r="AF205" s="196"/>
      <c r="AG205" s="196"/>
      <c r="AH205" s="196"/>
      <c r="AI205" s="196"/>
      <c r="AJ205" s="178"/>
      <c r="AK205" s="178"/>
      <c r="AL205" s="178"/>
      <c r="AM205" s="178"/>
      <c r="AN205" s="178"/>
      <c r="AO205" s="178"/>
      <c r="AP205" s="178"/>
      <c r="AQ205" s="178"/>
      <c r="AR205" s="178"/>
      <c r="AS205" s="178"/>
      <c r="AT205" s="178"/>
      <c r="AU205" s="178"/>
      <c r="AV205" s="178"/>
      <c r="AW205" s="178"/>
      <c r="AX205" s="178"/>
      <c r="AY205" s="178"/>
      <c r="AZ205" s="178"/>
      <c r="BA205" s="178"/>
      <c r="BB205" s="178"/>
      <c r="BC205" s="178"/>
      <c r="BD205" s="178"/>
      <c r="BE205" s="178"/>
      <c r="BF205" s="178"/>
      <c r="BG205" s="178"/>
      <c r="BH205" s="178"/>
      <c r="BI205" s="178"/>
      <c r="BJ205" s="178"/>
      <c r="BK205" s="178"/>
      <c r="BL205" s="178"/>
      <c r="BM205" s="178"/>
      <c r="BN205" s="178"/>
      <c r="BO205" s="178"/>
      <c r="BP205" s="178"/>
      <c r="BQ205" s="178"/>
      <c r="BR205" s="178"/>
      <c r="BS205" s="178"/>
      <c r="BT205" s="178"/>
      <c r="BU205" s="178"/>
      <c r="BV205" s="178"/>
      <c r="BW205" s="178"/>
      <c r="BX205" s="178"/>
      <c r="BY205" s="178"/>
      <c r="BZ205" s="178"/>
      <c r="CA205" s="178"/>
    </row>
    <row r="206" spans="1:79" x14ac:dyDescent="0.25">
      <c r="A206" s="267"/>
      <c r="B206" s="221"/>
      <c r="C206" s="178"/>
      <c r="D206" s="178"/>
      <c r="E206" s="196"/>
      <c r="F206" s="196"/>
      <c r="G206" s="196"/>
      <c r="H206" s="195"/>
      <c r="I206" s="196"/>
      <c r="J206" s="196"/>
      <c r="K206" s="196"/>
      <c r="L206" s="196"/>
      <c r="M206" s="196"/>
      <c r="N206" s="196"/>
      <c r="O206" s="195"/>
      <c r="P206" s="196"/>
      <c r="Q206" s="196"/>
      <c r="R206" s="196"/>
      <c r="S206" s="196"/>
      <c r="T206" s="196"/>
      <c r="U206" s="196"/>
      <c r="V206" s="195"/>
      <c r="W206" s="196"/>
      <c r="X206" s="196"/>
      <c r="Y206" s="196"/>
      <c r="Z206" s="196"/>
      <c r="AA206" s="196"/>
      <c r="AB206" s="196"/>
      <c r="AC206" s="195"/>
      <c r="AD206" s="196"/>
      <c r="AE206" s="196"/>
      <c r="AF206" s="196"/>
      <c r="AG206" s="196"/>
      <c r="AH206" s="196"/>
      <c r="AI206" s="196"/>
      <c r="AJ206" s="178"/>
      <c r="AK206" s="178"/>
      <c r="AL206" s="178"/>
      <c r="AM206" s="178"/>
      <c r="AN206" s="178"/>
      <c r="AO206" s="178"/>
      <c r="AP206" s="178"/>
      <c r="AQ206" s="178"/>
      <c r="AR206" s="178"/>
      <c r="AS206" s="178"/>
      <c r="AT206" s="178"/>
      <c r="AU206" s="178"/>
      <c r="AV206" s="178"/>
      <c r="AW206" s="178"/>
      <c r="AX206" s="178"/>
      <c r="AY206" s="178"/>
      <c r="AZ206" s="178"/>
      <c r="BA206" s="178"/>
      <c r="BB206" s="178"/>
      <c r="BC206" s="178"/>
      <c r="BD206" s="178"/>
      <c r="BE206" s="178"/>
      <c r="BF206" s="178"/>
      <c r="BG206" s="178"/>
      <c r="BH206" s="178"/>
      <c r="BI206" s="178"/>
      <c r="BJ206" s="178"/>
      <c r="BK206" s="178"/>
      <c r="BL206" s="178"/>
      <c r="BM206" s="178"/>
      <c r="BN206" s="178"/>
      <c r="BO206" s="178"/>
      <c r="BP206" s="178"/>
      <c r="BQ206" s="178"/>
      <c r="BR206" s="178"/>
      <c r="BS206" s="178"/>
      <c r="BT206" s="178"/>
      <c r="BU206" s="178"/>
      <c r="BV206" s="178"/>
      <c r="BW206" s="178"/>
      <c r="BX206" s="178"/>
      <c r="BY206" s="178"/>
      <c r="BZ206" s="178"/>
      <c r="CA206" s="178"/>
    </row>
    <row r="207" spans="1:79" x14ac:dyDescent="0.25">
      <c r="A207" s="267"/>
      <c r="B207" s="221"/>
      <c r="C207" s="178"/>
      <c r="D207" s="178"/>
      <c r="E207" s="196"/>
      <c r="F207" s="196"/>
      <c r="G207" s="196"/>
      <c r="H207" s="195"/>
      <c r="I207" s="196"/>
      <c r="J207" s="196"/>
      <c r="K207" s="196"/>
      <c r="L207" s="196"/>
      <c r="M207" s="196"/>
      <c r="N207" s="196"/>
      <c r="O207" s="195"/>
      <c r="P207" s="196"/>
      <c r="Q207" s="196"/>
      <c r="R207" s="196"/>
      <c r="S207" s="196"/>
      <c r="T207" s="196"/>
      <c r="U207" s="196"/>
      <c r="V207" s="195"/>
      <c r="W207" s="196"/>
      <c r="X207" s="196"/>
      <c r="Y207" s="196"/>
      <c r="Z207" s="196"/>
      <c r="AA207" s="196"/>
      <c r="AB207" s="196"/>
      <c r="AC207" s="195"/>
      <c r="AD207" s="196"/>
      <c r="AE207" s="196"/>
      <c r="AF207" s="196"/>
      <c r="AG207" s="196"/>
      <c r="AH207" s="196"/>
      <c r="AI207" s="196"/>
      <c r="AJ207" s="178"/>
      <c r="AK207" s="178"/>
      <c r="AL207" s="178"/>
      <c r="AM207" s="178"/>
      <c r="AN207" s="178"/>
      <c r="AO207" s="178"/>
      <c r="AP207" s="178"/>
      <c r="AQ207" s="178"/>
      <c r="AR207" s="178"/>
      <c r="AS207" s="178"/>
      <c r="AT207" s="178"/>
      <c r="AU207" s="178"/>
      <c r="AV207" s="178"/>
      <c r="AW207" s="178"/>
      <c r="AX207" s="178"/>
      <c r="AY207" s="178"/>
      <c r="AZ207" s="178"/>
      <c r="BA207" s="178"/>
      <c r="BB207" s="178"/>
      <c r="BC207" s="178"/>
      <c r="BD207" s="178"/>
      <c r="BE207" s="178"/>
      <c r="BF207" s="178"/>
      <c r="BG207" s="178"/>
      <c r="BH207" s="178"/>
      <c r="BI207" s="178"/>
      <c r="BJ207" s="178"/>
      <c r="BK207" s="178"/>
      <c r="BL207" s="178"/>
      <c r="BM207" s="178"/>
      <c r="BN207" s="178"/>
      <c r="BO207" s="178"/>
      <c r="BP207" s="178"/>
      <c r="BQ207" s="178"/>
      <c r="BR207" s="178"/>
      <c r="BS207" s="178"/>
      <c r="BT207" s="178"/>
      <c r="BU207" s="178"/>
      <c r="BV207" s="178"/>
      <c r="BW207" s="178"/>
      <c r="BX207" s="178"/>
      <c r="BY207" s="178"/>
      <c r="BZ207" s="178"/>
      <c r="CA207" s="178"/>
    </row>
    <row r="208" spans="1:79" x14ac:dyDescent="0.25">
      <c r="A208" s="267"/>
      <c r="B208" s="221"/>
      <c r="C208" s="178"/>
      <c r="D208" s="178"/>
      <c r="E208" s="196"/>
      <c r="F208" s="196"/>
      <c r="G208" s="196"/>
      <c r="H208" s="195"/>
      <c r="I208" s="196"/>
      <c r="J208" s="196"/>
      <c r="K208" s="196"/>
      <c r="L208" s="196"/>
      <c r="M208" s="196"/>
      <c r="N208" s="196"/>
      <c r="O208" s="195"/>
      <c r="P208" s="196"/>
      <c r="Q208" s="196"/>
      <c r="R208" s="196"/>
      <c r="S208" s="196"/>
      <c r="T208" s="196"/>
      <c r="U208" s="196"/>
      <c r="V208" s="195"/>
      <c r="W208" s="196"/>
      <c r="X208" s="196"/>
      <c r="Y208" s="196"/>
      <c r="Z208" s="196"/>
      <c r="AA208" s="196"/>
      <c r="AB208" s="196"/>
      <c r="AC208" s="195"/>
      <c r="AD208" s="196"/>
      <c r="AE208" s="196"/>
      <c r="AF208" s="196"/>
      <c r="AG208" s="196"/>
      <c r="AH208" s="196"/>
      <c r="AI208" s="196"/>
      <c r="AJ208" s="178"/>
      <c r="AK208" s="178"/>
      <c r="AL208" s="178"/>
      <c r="AM208" s="178"/>
      <c r="AN208" s="178"/>
      <c r="AO208" s="178"/>
      <c r="AP208" s="178"/>
      <c r="AQ208" s="178"/>
      <c r="AR208" s="178"/>
      <c r="AS208" s="178"/>
      <c r="AT208" s="178"/>
      <c r="AU208" s="178"/>
      <c r="AV208" s="178"/>
      <c r="AW208" s="178"/>
      <c r="AX208" s="178"/>
      <c r="AY208" s="178"/>
      <c r="AZ208" s="178"/>
      <c r="BA208" s="178"/>
      <c r="BB208" s="178"/>
      <c r="BC208" s="178"/>
      <c r="BD208" s="178"/>
      <c r="BE208" s="178"/>
      <c r="BF208" s="178"/>
      <c r="BG208" s="178"/>
      <c r="BH208" s="178"/>
      <c r="BI208" s="178"/>
      <c r="BJ208" s="178"/>
      <c r="BK208" s="178"/>
      <c r="BL208" s="178"/>
      <c r="BM208" s="178"/>
      <c r="BN208" s="178"/>
      <c r="BO208" s="178"/>
      <c r="BP208" s="178"/>
      <c r="BQ208" s="178"/>
      <c r="BR208" s="178"/>
      <c r="BS208" s="178"/>
      <c r="BT208" s="178"/>
      <c r="BU208" s="178"/>
      <c r="BV208" s="178"/>
      <c r="BW208" s="178"/>
      <c r="BX208" s="178"/>
      <c r="BY208" s="178"/>
      <c r="BZ208" s="178"/>
      <c r="CA208" s="178"/>
    </row>
    <row r="209" spans="1:79" x14ac:dyDescent="0.25">
      <c r="A209" s="267"/>
      <c r="B209" s="221"/>
      <c r="C209" s="178"/>
      <c r="D209" s="178"/>
      <c r="E209" s="196"/>
      <c r="F209" s="196"/>
      <c r="G209" s="196"/>
      <c r="H209" s="195"/>
      <c r="I209" s="196"/>
      <c r="J209" s="196"/>
      <c r="K209" s="196"/>
      <c r="L209" s="196"/>
      <c r="M209" s="196"/>
      <c r="N209" s="196"/>
      <c r="O209" s="195"/>
      <c r="P209" s="196"/>
      <c r="Q209" s="196"/>
      <c r="R209" s="196"/>
      <c r="S209" s="196"/>
      <c r="T209" s="196"/>
      <c r="U209" s="196"/>
      <c r="V209" s="195"/>
      <c r="W209" s="196"/>
      <c r="X209" s="196"/>
      <c r="Y209" s="196"/>
      <c r="Z209" s="196"/>
      <c r="AA209" s="196"/>
      <c r="AB209" s="196"/>
      <c r="AC209" s="195"/>
      <c r="AD209" s="196"/>
      <c r="AE209" s="196"/>
      <c r="AF209" s="196"/>
      <c r="AG209" s="196"/>
      <c r="AH209" s="196"/>
      <c r="AI209" s="196"/>
      <c r="AJ209" s="178"/>
      <c r="AK209" s="178"/>
      <c r="AL209" s="178"/>
      <c r="AM209" s="178"/>
      <c r="AN209" s="178"/>
      <c r="AO209" s="178"/>
      <c r="AP209" s="178"/>
      <c r="AQ209" s="178"/>
      <c r="AR209" s="178"/>
      <c r="AS209" s="178"/>
      <c r="AT209" s="178"/>
      <c r="AU209" s="178"/>
      <c r="AV209" s="178"/>
      <c r="AW209" s="178"/>
      <c r="AX209" s="178"/>
      <c r="AY209" s="178"/>
      <c r="AZ209" s="178"/>
      <c r="BA209" s="178"/>
      <c r="BB209" s="178"/>
      <c r="BC209" s="178"/>
      <c r="BD209" s="178"/>
      <c r="BE209" s="178"/>
      <c r="BF209" s="178"/>
      <c r="BG209" s="178"/>
      <c r="BH209" s="178"/>
      <c r="BI209" s="178"/>
      <c r="BJ209" s="178"/>
      <c r="BK209" s="178"/>
      <c r="BL209" s="178"/>
      <c r="BM209" s="178"/>
      <c r="BN209" s="178"/>
      <c r="BO209" s="178"/>
      <c r="BP209" s="178"/>
      <c r="BQ209" s="178"/>
      <c r="BR209" s="178"/>
      <c r="BS209" s="178"/>
      <c r="BT209" s="178"/>
      <c r="BU209" s="178"/>
      <c r="BV209" s="178"/>
      <c r="BW209" s="178"/>
      <c r="BX209" s="178"/>
      <c r="BY209" s="178"/>
      <c r="BZ209" s="178"/>
      <c r="CA209" s="178"/>
    </row>
    <row r="210" spans="1:79" x14ac:dyDescent="0.25">
      <c r="A210" s="267"/>
      <c r="B210" s="221"/>
      <c r="C210" s="178"/>
      <c r="D210" s="178"/>
      <c r="E210" s="196"/>
      <c r="F210" s="196"/>
      <c r="G210" s="196"/>
      <c r="H210" s="195"/>
      <c r="I210" s="196"/>
      <c r="J210" s="196"/>
      <c r="K210" s="196"/>
      <c r="L210" s="196"/>
      <c r="M210" s="196"/>
      <c r="N210" s="196"/>
      <c r="O210" s="195"/>
      <c r="P210" s="196"/>
      <c r="Q210" s="196"/>
      <c r="R210" s="196"/>
      <c r="S210" s="196"/>
      <c r="T210" s="196"/>
      <c r="U210" s="196"/>
      <c r="V210" s="195"/>
      <c r="W210" s="196"/>
      <c r="X210" s="196"/>
      <c r="Y210" s="196"/>
      <c r="Z210" s="196"/>
      <c r="AA210" s="196"/>
      <c r="AB210" s="196"/>
      <c r="AC210" s="195"/>
      <c r="AD210" s="196"/>
      <c r="AE210" s="196"/>
      <c r="AF210" s="196"/>
      <c r="AG210" s="196"/>
      <c r="AH210" s="196"/>
      <c r="AI210" s="196"/>
      <c r="AJ210" s="178"/>
      <c r="AK210" s="178"/>
      <c r="AL210" s="178"/>
      <c r="AM210" s="178"/>
      <c r="AN210" s="178"/>
      <c r="AO210" s="178"/>
      <c r="AP210" s="178"/>
      <c r="AQ210" s="178"/>
      <c r="AR210" s="178"/>
      <c r="AS210" s="178"/>
      <c r="AT210" s="178"/>
      <c r="AU210" s="178"/>
      <c r="AV210" s="178"/>
      <c r="AW210" s="178"/>
      <c r="AX210" s="178"/>
      <c r="AY210" s="178"/>
      <c r="AZ210" s="178"/>
      <c r="BA210" s="178"/>
      <c r="BB210" s="178"/>
      <c r="BC210" s="178"/>
      <c r="BD210" s="178"/>
      <c r="BE210" s="178"/>
      <c r="BF210" s="178"/>
      <c r="BG210" s="178"/>
      <c r="BH210" s="178"/>
      <c r="BI210" s="178"/>
      <c r="BJ210" s="178"/>
      <c r="BK210" s="178"/>
      <c r="BL210" s="178"/>
      <c r="BM210" s="178"/>
      <c r="BN210" s="178"/>
      <c r="BO210" s="178"/>
      <c r="BP210" s="178"/>
      <c r="BQ210" s="178"/>
      <c r="BR210" s="178"/>
      <c r="BS210" s="178"/>
      <c r="BT210" s="178"/>
      <c r="BU210" s="178"/>
      <c r="BV210" s="178"/>
      <c r="BW210" s="178"/>
      <c r="BX210" s="178"/>
      <c r="BY210" s="178"/>
      <c r="BZ210" s="178"/>
      <c r="CA210" s="178"/>
    </row>
    <row r="211" spans="1:79" x14ac:dyDescent="0.25">
      <c r="A211" s="267"/>
      <c r="B211" s="221"/>
      <c r="C211" s="178"/>
      <c r="D211" s="178"/>
      <c r="E211" s="196"/>
      <c r="F211" s="196"/>
      <c r="G211" s="196"/>
      <c r="H211" s="195"/>
      <c r="I211" s="196"/>
      <c r="J211" s="196"/>
      <c r="K211" s="196"/>
      <c r="L211" s="196"/>
      <c r="M211" s="196"/>
      <c r="N211" s="196"/>
      <c r="O211" s="195"/>
      <c r="P211" s="196"/>
      <c r="Q211" s="196"/>
      <c r="R211" s="196"/>
      <c r="S211" s="196"/>
      <c r="T211" s="196"/>
      <c r="U211" s="196"/>
      <c r="V211" s="195"/>
      <c r="W211" s="196"/>
      <c r="X211" s="196"/>
      <c r="Y211" s="196"/>
      <c r="Z211" s="196"/>
      <c r="AA211" s="196"/>
      <c r="AB211" s="196"/>
      <c r="AC211" s="195"/>
      <c r="AD211" s="196"/>
      <c r="AE211" s="196"/>
      <c r="AF211" s="196"/>
      <c r="AG211" s="196"/>
      <c r="AH211" s="196"/>
      <c r="AI211" s="196"/>
      <c r="AJ211" s="178"/>
      <c r="AK211" s="178"/>
      <c r="AL211" s="178"/>
      <c r="AM211" s="178"/>
      <c r="AN211" s="178"/>
      <c r="AO211" s="178"/>
      <c r="AP211" s="178"/>
      <c r="AQ211" s="178"/>
      <c r="AR211" s="178"/>
      <c r="AS211" s="178"/>
      <c r="AT211" s="178"/>
      <c r="AU211" s="178"/>
      <c r="AV211" s="178"/>
      <c r="AW211" s="178"/>
      <c r="AX211" s="178"/>
      <c r="AY211" s="178"/>
      <c r="AZ211" s="178"/>
      <c r="BA211" s="178"/>
      <c r="BB211" s="178"/>
      <c r="BC211" s="178"/>
      <c r="BD211" s="178"/>
      <c r="BE211" s="178"/>
      <c r="BF211" s="178"/>
      <c r="BG211" s="178"/>
      <c r="BH211" s="178"/>
      <c r="BI211" s="178"/>
      <c r="BJ211" s="178"/>
      <c r="BK211" s="178"/>
      <c r="BL211" s="178"/>
      <c r="BM211" s="178"/>
      <c r="BN211" s="178"/>
      <c r="BO211" s="178"/>
      <c r="BP211" s="178"/>
      <c r="BQ211" s="178"/>
      <c r="BR211" s="178"/>
      <c r="BS211" s="178"/>
      <c r="BT211" s="178"/>
      <c r="BU211" s="178"/>
      <c r="BV211" s="178"/>
      <c r="BW211" s="178"/>
      <c r="BX211" s="178"/>
      <c r="BY211" s="178"/>
      <c r="BZ211" s="178"/>
      <c r="CA211" s="178"/>
    </row>
    <row r="212" spans="1:79" x14ac:dyDescent="0.25">
      <c r="A212" s="267"/>
      <c r="B212" s="221"/>
      <c r="C212" s="178"/>
      <c r="D212" s="178"/>
      <c r="E212" s="196"/>
      <c r="F212" s="196"/>
      <c r="G212" s="196"/>
      <c r="H212" s="195"/>
      <c r="I212" s="196"/>
      <c r="J212" s="196"/>
      <c r="K212" s="196"/>
      <c r="L212" s="196"/>
      <c r="M212" s="196"/>
      <c r="N212" s="196"/>
      <c r="O212" s="195"/>
      <c r="P212" s="196"/>
      <c r="Q212" s="196"/>
      <c r="R212" s="196"/>
      <c r="S212" s="196"/>
      <c r="T212" s="196"/>
      <c r="U212" s="196"/>
      <c r="V212" s="195"/>
      <c r="W212" s="196"/>
      <c r="X212" s="196"/>
      <c r="Y212" s="196"/>
      <c r="Z212" s="196"/>
      <c r="AA212" s="196"/>
      <c r="AB212" s="196"/>
      <c r="AC212" s="195"/>
      <c r="AD212" s="196"/>
      <c r="AE212" s="196"/>
      <c r="AF212" s="196"/>
      <c r="AG212" s="196"/>
      <c r="AH212" s="196"/>
      <c r="AI212" s="196"/>
      <c r="AJ212" s="178"/>
      <c r="AK212" s="178"/>
      <c r="AL212" s="178"/>
      <c r="AM212" s="178"/>
      <c r="AN212" s="178"/>
      <c r="AO212" s="178"/>
      <c r="AP212" s="178"/>
      <c r="AQ212" s="178"/>
      <c r="AR212" s="178"/>
      <c r="AS212" s="178"/>
      <c r="AT212" s="178"/>
      <c r="AU212" s="178"/>
      <c r="AV212" s="178"/>
      <c r="AW212" s="178"/>
      <c r="AX212" s="178"/>
      <c r="AY212" s="178"/>
      <c r="AZ212" s="178"/>
      <c r="BA212" s="178"/>
      <c r="BB212" s="178"/>
      <c r="BC212" s="178"/>
      <c r="BD212" s="178"/>
      <c r="BE212" s="178"/>
      <c r="BF212" s="178"/>
      <c r="BG212" s="178"/>
      <c r="BH212" s="178"/>
      <c r="BI212" s="178"/>
      <c r="BJ212" s="178"/>
      <c r="BK212" s="178"/>
      <c r="BL212" s="178"/>
      <c r="BM212" s="178"/>
      <c r="BN212" s="178"/>
      <c r="BO212" s="178"/>
      <c r="BP212" s="178"/>
      <c r="BQ212" s="178"/>
      <c r="BR212" s="178"/>
      <c r="BS212" s="178"/>
      <c r="BT212" s="178"/>
      <c r="BU212" s="178"/>
      <c r="BV212" s="178"/>
      <c r="BW212" s="178"/>
      <c r="BX212" s="178"/>
      <c r="BY212" s="178"/>
      <c r="BZ212" s="178"/>
      <c r="CA212" s="178"/>
    </row>
    <row r="213" spans="1:79" x14ac:dyDescent="0.25">
      <c r="A213" s="267"/>
      <c r="B213" s="221"/>
      <c r="C213" s="178"/>
      <c r="D213" s="178"/>
      <c r="E213" s="196"/>
      <c r="F213" s="196"/>
      <c r="G213" s="196"/>
      <c r="H213" s="195"/>
      <c r="I213" s="196"/>
      <c r="J213" s="196"/>
      <c r="K213" s="196"/>
      <c r="L213" s="196"/>
      <c r="M213" s="196"/>
      <c r="N213" s="196"/>
      <c r="O213" s="195"/>
      <c r="P213" s="196"/>
      <c r="Q213" s="196"/>
      <c r="R213" s="196"/>
      <c r="S213" s="196"/>
      <c r="T213" s="196"/>
      <c r="U213" s="196"/>
      <c r="V213" s="195"/>
      <c r="W213" s="196"/>
      <c r="X213" s="196"/>
      <c r="Y213" s="196"/>
      <c r="Z213" s="196"/>
      <c r="AA213" s="196"/>
      <c r="AB213" s="196"/>
      <c r="AC213" s="195"/>
      <c r="AD213" s="196"/>
      <c r="AE213" s="196"/>
      <c r="AF213" s="196"/>
      <c r="AG213" s="196"/>
      <c r="AH213" s="196"/>
      <c r="AI213" s="196"/>
      <c r="AJ213" s="178"/>
      <c r="AK213" s="178"/>
      <c r="AL213" s="178"/>
      <c r="AM213" s="178"/>
      <c r="AN213" s="178"/>
      <c r="AO213" s="178"/>
      <c r="AP213" s="178"/>
      <c r="AQ213" s="178"/>
      <c r="AR213" s="178"/>
      <c r="AS213" s="178"/>
      <c r="AT213" s="178"/>
      <c r="AU213" s="178"/>
      <c r="AV213" s="178"/>
      <c r="AW213" s="178"/>
      <c r="AX213" s="178"/>
      <c r="AY213" s="178"/>
      <c r="AZ213" s="178"/>
      <c r="BA213" s="178"/>
      <c r="BB213" s="178"/>
      <c r="BC213" s="178"/>
      <c r="BD213" s="178"/>
      <c r="BE213" s="178"/>
      <c r="BF213" s="178"/>
      <c r="BG213" s="178"/>
      <c r="BH213" s="178"/>
      <c r="BI213" s="178"/>
      <c r="BJ213" s="178"/>
      <c r="BK213" s="178"/>
      <c r="BL213" s="178"/>
      <c r="BM213" s="178"/>
      <c r="BN213" s="178"/>
      <c r="BO213" s="178"/>
      <c r="BP213" s="178"/>
      <c r="BQ213" s="178"/>
      <c r="BR213" s="178"/>
      <c r="BS213" s="178"/>
      <c r="BT213" s="178"/>
      <c r="BU213" s="178"/>
      <c r="BV213" s="178"/>
      <c r="BW213" s="178"/>
      <c r="BX213" s="178"/>
      <c r="BY213" s="178"/>
      <c r="BZ213" s="178"/>
      <c r="CA213" s="178"/>
    </row>
    <row r="214" spans="1:79" x14ac:dyDescent="0.25">
      <c r="A214" s="267"/>
      <c r="B214" s="221"/>
      <c r="C214" s="178"/>
      <c r="D214" s="178"/>
      <c r="E214" s="196"/>
      <c r="F214" s="196"/>
      <c r="G214" s="196"/>
      <c r="H214" s="195"/>
      <c r="I214" s="196"/>
      <c r="J214" s="196"/>
      <c r="K214" s="196"/>
      <c r="L214" s="196"/>
      <c r="M214" s="196"/>
      <c r="N214" s="196"/>
      <c r="O214" s="195"/>
      <c r="P214" s="196"/>
      <c r="Q214" s="196"/>
      <c r="R214" s="196"/>
      <c r="S214" s="196"/>
      <c r="T214" s="196"/>
      <c r="U214" s="196"/>
      <c r="V214" s="195"/>
      <c r="W214" s="196"/>
      <c r="X214" s="196"/>
      <c r="Y214" s="196"/>
      <c r="Z214" s="196"/>
      <c r="AA214" s="196"/>
      <c r="AB214" s="196"/>
      <c r="AC214" s="195"/>
      <c r="AD214" s="196"/>
      <c r="AE214" s="196"/>
      <c r="AF214" s="196"/>
      <c r="AG214" s="196"/>
      <c r="AH214" s="196"/>
      <c r="AI214" s="196"/>
      <c r="AJ214" s="178"/>
      <c r="AK214" s="178"/>
      <c r="AL214" s="178"/>
      <c r="AM214" s="178"/>
      <c r="AN214" s="178"/>
      <c r="AO214" s="178"/>
      <c r="AP214" s="178"/>
      <c r="AQ214" s="178"/>
      <c r="AR214" s="178"/>
      <c r="AS214" s="178"/>
      <c r="AT214" s="178"/>
      <c r="AU214" s="178"/>
      <c r="AV214" s="178"/>
      <c r="AW214" s="178"/>
      <c r="AX214" s="178"/>
      <c r="AY214" s="178"/>
      <c r="AZ214" s="178"/>
      <c r="BA214" s="178"/>
      <c r="BB214" s="178"/>
      <c r="BC214" s="178"/>
      <c r="BD214" s="178"/>
      <c r="BE214" s="178"/>
      <c r="BF214" s="178"/>
      <c r="BG214" s="178"/>
      <c r="BH214" s="178"/>
      <c r="BI214" s="178"/>
      <c r="BJ214" s="178"/>
      <c r="BK214" s="178"/>
      <c r="BL214" s="178"/>
      <c r="BM214" s="178"/>
      <c r="BN214" s="178"/>
      <c r="BO214" s="178"/>
      <c r="BP214" s="178"/>
      <c r="BQ214" s="178"/>
      <c r="BR214" s="178"/>
      <c r="BS214" s="178"/>
      <c r="BT214" s="178"/>
      <c r="BU214" s="178"/>
      <c r="BV214" s="178"/>
      <c r="BW214" s="178"/>
      <c r="BX214" s="178"/>
      <c r="BY214" s="178"/>
      <c r="BZ214" s="178"/>
      <c r="CA214" s="178"/>
    </row>
    <row r="215" spans="1:79" x14ac:dyDescent="0.25">
      <c r="A215" s="267"/>
      <c r="B215" s="221"/>
      <c r="C215" s="178"/>
      <c r="D215" s="178"/>
      <c r="E215" s="196"/>
      <c r="F215" s="196"/>
      <c r="G215" s="196"/>
      <c r="H215" s="195"/>
      <c r="I215" s="196"/>
      <c r="J215" s="196"/>
      <c r="K215" s="196"/>
      <c r="L215" s="196"/>
      <c r="M215" s="196"/>
      <c r="N215" s="196"/>
      <c r="O215" s="195"/>
      <c r="P215" s="196"/>
      <c r="Q215" s="196"/>
      <c r="R215" s="196"/>
      <c r="S215" s="196"/>
      <c r="T215" s="196"/>
      <c r="U215" s="196"/>
      <c r="V215" s="195"/>
      <c r="W215" s="196"/>
      <c r="X215" s="196"/>
      <c r="Y215" s="196"/>
      <c r="Z215" s="196"/>
      <c r="AA215" s="196"/>
      <c r="AB215" s="196"/>
      <c r="AC215" s="195"/>
      <c r="AD215" s="196"/>
      <c r="AE215" s="196"/>
      <c r="AF215" s="196"/>
      <c r="AG215" s="196"/>
      <c r="AH215" s="196"/>
      <c r="AI215" s="196"/>
      <c r="AJ215" s="178"/>
      <c r="AK215" s="178"/>
      <c r="AL215" s="178"/>
      <c r="AM215" s="178"/>
      <c r="AN215" s="178"/>
      <c r="AO215" s="178"/>
      <c r="AP215" s="178"/>
      <c r="AQ215" s="178"/>
      <c r="AR215" s="178"/>
      <c r="AS215" s="178"/>
      <c r="AT215" s="178"/>
      <c r="AU215" s="178"/>
      <c r="AV215" s="178"/>
      <c r="AW215" s="178"/>
      <c r="AX215" s="178"/>
      <c r="AY215" s="178"/>
      <c r="AZ215" s="178"/>
      <c r="BA215" s="178"/>
      <c r="BB215" s="178"/>
      <c r="BC215" s="178"/>
      <c r="BD215" s="178"/>
      <c r="BE215" s="178"/>
      <c r="BF215" s="178"/>
      <c r="BG215" s="178"/>
      <c r="BH215" s="178"/>
      <c r="BI215" s="178"/>
      <c r="BJ215" s="178"/>
      <c r="BK215" s="178"/>
      <c r="BL215" s="178"/>
      <c r="BM215" s="178"/>
      <c r="BN215" s="178"/>
      <c r="BO215" s="178"/>
      <c r="BP215" s="178"/>
      <c r="BQ215" s="178"/>
      <c r="BR215" s="178"/>
      <c r="BS215" s="178"/>
      <c r="BT215" s="178"/>
      <c r="BU215" s="178"/>
      <c r="BV215" s="178"/>
      <c r="BW215" s="178"/>
      <c r="BX215" s="178"/>
      <c r="BY215" s="178"/>
      <c r="BZ215" s="178"/>
      <c r="CA215" s="178"/>
    </row>
    <row r="216" spans="1:79" x14ac:dyDescent="0.25">
      <c r="A216" s="267"/>
      <c r="B216" s="221"/>
      <c r="C216" s="178"/>
      <c r="D216" s="178"/>
      <c r="E216" s="196"/>
      <c r="F216" s="196"/>
      <c r="G216" s="196"/>
      <c r="H216" s="195"/>
      <c r="I216" s="196"/>
      <c r="J216" s="196"/>
      <c r="K216" s="196"/>
      <c r="L216" s="196"/>
      <c r="M216" s="196"/>
      <c r="N216" s="196"/>
      <c r="O216" s="195"/>
      <c r="P216" s="196"/>
      <c r="Q216" s="196"/>
      <c r="R216" s="196"/>
      <c r="S216" s="196"/>
      <c r="T216" s="196"/>
      <c r="U216" s="196"/>
      <c r="V216" s="195"/>
      <c r="W216" s="196"/>
      <c r="X216" s="196"/>
      <c r="Y216" s="196"/>
      <c r="Z216" s="196"/>
      <c r="AA216" s="196"/>
      <c r="AB216" s="196"/>
      <c r="AC216" s="195"/>
      <c r="AD216" s="196"/>
      <c r="AE216" s="196"/>
      <c r="AF216" s="196"/>
      <c r="AG216" s="196"/>
      <c r="AH216" s="196"/>
      <c r="AI216" s="196"/>
      <c r="AJ216" s="178"/>
      <c r="AK216" s="178"/>
      <c r="AL216" s="178"/>
      <c r="AM216" s="178"/>
      <c r="AN216" s="178"/>
      <c r="AO216" s="178"/>
      <c r="AP216" s="178"/>
      <c r="AQ216" s="178"/>
      <c r="AR216" s="178"/>
      <c r="AS216" s="178"/>
      <c r="AT216" s="178"/>
      <c r="AU216" s="178"/>
      <c r="AV216" s="178"/>
      <c r="AW216" s="178"/>
      <c r="AX216" s="178"/>
      <c r="AY216" s="178"/>
      <c r="AZ216" s="178"/>
      <c r="BA216" s="178"/>
      <c r="BB216" s="178"/>
      <c r="BC216" s="178"/>
      <c r="BD216" s="178"/>
      <c r="BE216" s="178"/>
      <c r="BF216" s="178"/>
      <c r="BG216" s="178"/>
      <c r="BH216" s="178"/>
      <c r="BI216" s="178"/>
      <c r="BJ216" s="178"/>
      <c r="BK216" s="178"/>
      <c r="BL216" s="178"/>
      <c r="BM216" s="178"/>
      <c r="BN216" s="178"/>
      <c r="BO216" s="178"/>
      <c r="BP216" s="178"/>
      <c r="BQ216" s="178"/>
      <c r="BR216" s="178"/>
      <c r="BS216" s="178"/>
      <c r="BT216" s="178"/>
      <c r="BU216" s="178"/>
      <c r="BV216" s="178"/>
      <c r="BW216" s="178"/>
      <c r="BX216" s="178"/>
      <c r="BY216" s="178"/>
      <c r="BZ216" s="178"/>
      <c r="CA216" s="178"/>
    </row>
    <row r="217" spans="1:79" x14ac:dyDescent="0.25">
      <c r="A217" s="267"/>
      <c r="B217" s="221"/>
      <c r="C217" s="178"/>
      <c r="D217" s="178"/>
      <c r="E217" s="196"/>
      <c r="F217" s="196"/>
      <c r="G217" s="196"/>
      <c r="H217" s="195"/>
      <c r="I217" s="196"/>
      <c r="J217" s="196"/>
      <c r="K217" s="196"/>
      <c r="L217" s="196"/>
      <c r="M217" s="196"/>
      <c r="N217" s="196"/>
      <c r="O217" s="195"/>
      <c r="P217" s="196"/>
      <c r="Q217" s="196"/>
      <c r="R217" s="196"/>
      <c r="S217" s="196"/>
      <c r="T217" s="196"/>
      <c r="U217" s="196"/>
      <c r="V217" s="195"/>
      <c r="W217" s="196"/>
      <c r="X217" s="196"/>
      <c r="Y217" s="196"/>
      <c r="Z217" s="196"/>
      <c r="AA217" s="196"/>
      <c r="AB217" s="196"/>
      <c r="AC217" s="195"/>
      <c r="AD217" s="196"/>
      <c r="AE217" s="196"/>
      <c r="AF217" s="196"/>
      <c r="AG217" s="196"/>
      <c r="AH217" s="196"/>
      <c r="AI217" s="196"/>
      <c r="AJ217" s="178"/>
      <c r="AK217" s="178"/>
      <c r="AL217" s="178"/>
      <c r="AM217" s="178"/>
      <c r="AN217" s="178"/>
      <c r="AO217" s="178"/>
      <c r="AP217" s="178"/>
      <c r="AQ217" s="178"/>
      <c r="AR217" s="178"/>
      <c r="AS217" s="178"/>
      <c r="AT217" s="178"/>
      <c r="AU217" s="178"/>
      <c r="AV217" s="178"/>
      <c r="AW217" s="178"/>
      <c r="AX217" s="178"/>
      <c r="AY217" s="178"/>
      <c r="AZ217" s="178"/>
      <c r="BA217" s="178"/>
      <c r="BB217" s="178"/>
      <c r="BC217" s="178"/>
      <c r="BD217" s="178"/>
      <c r="BE217" s="178"/>
      <c r="BF217" s="178"/>
      <c r="BG217" s="178"/>
      <c r="BH217" s="178"/>
      <c r="BI217" s="178"/>
      <c r="BJ217" s="178"/>
      <c r="BK217" s="178"/>
      <c r="BL217" s="178"/>
      <c r="BM217" s="178"/>
      <c r="BN217" s="178"/>
      <c r="BO217" s="178"/>
      <c r="BP217" s="178"/>
      <c r="BQ217" s="178"/>
      <c r="BR217" s="178"/>
      <c r="BS217" s="178"/>
      <c r="BT217" s="178"/>
      <c r="BU217" s="178"/>
      <c r="BV217" s="178"/>
      <c r="BW217" s="178"/>
      <c r="BX217" s="178"/>
      <c r="BY217" s="178"/>
      <c r="BZ217" s="178"/>
      <c r="CA217" s="178"/>
    </row>
    <row r="218" spans="1:79" x14ac:dyDescent="0.25">
      <c r="A218" s="267"/>
      <c r="B218" s="221"/>
      <c r="C218" s="178"/>
      <c r="D218" s="178"/>
      <c r="E218" s="196"/>
      <c r="F218" s="196"/>
      <c r="G218" s="196"/>
      <c r="H218" s="195"/>
      <c r="I218" s="196"/>
      <c r="J218" s="196"/>
      <c r="K218" s="196"/>
      <c r="L218" s="196"/>
      <c r="M218" s="196"/>
      <c r="N218" s="196"/>
      <c r="O218" s="195"/>
      <c r="P218" s="196"/>
      <c r="Q218" s="196"/>
      <c r="R218" s="196"/>
      <c r="S218" s="196"/>
      <c r="T218" s="196"/>
      <c r="U218" s="196"/>
      <c r="V218" s="195"/>
      <c r="W218" s="196"/>
      <c r="X218" s="196"/>
      <c r="Y218" s="196"/>
      <c r="Z218" s="196"/>
      <c r="AA218" s="196"/>
      <c r="AB218" s="196"/>
      <c r="AC218" s="195"/>
      <c r="AD218" s="196"/>
      <c r="AE218" s="196"/>
      <c r="AF218" s="196"/>
      <c r="AG218" s="196"/>
      <c r="AH218" s="196"/>
      <c r="AI218" s="196"/>
      <c r="AJ218" s="178"/>
      <c r="AK218" s="178"/>
      <c r="AL218" s="178"/>
      <c r="AM218" s="178"/>
      <c r="AN218" s="178"/>
      <c r="AO218" s="178"/>
      <c r="AP218" s="178"/>
      <c r="AQ218" s="178"/>
      <c r="AR218" s="178"/>
      <c r="AS218" s="178"/>
      <c r="AT218" s="178"/>
      <c r="AU218" s="178"/>
      <c r="AV218" s="178"/>
      <c r="AW218" s="178"/>
      <c r="AX218" s="178"/>
      <c r="AY218" s="178"/>
      <c r="AZ218" s="178"/>
      <c r="BA218" s="178"/>
      <c r="BB218" s="178"/>
      <c r="BC218" s="178"/>
      <c r="BD218" s="178"/>
      <c r="BE218" s="178"/>
      <c r="BF218" s="178"/>
      <c r="BG218" s="178"/>
      <c r="BH218" s="178"/>
      <c r="BI218" s="178"/>
      <c r="BJ218" s="178"/>
      <c r="BK218" s="178"/>
      <c r="BL218" s="178"/>
      <c r="BM218" s="178"/>
      <c r="BN218" s="178"/>
      <c r="BO218" s="178"/>
      <c r="BP218" s="178"/>
      <c r="BQ218" s="178"/>
      <c r="BR218" s="178"/>
      <c r="BS218" s="178"/>
      <c r="BT218" s="178"/>
      <c r="BU218" s="178"/>
      <c r="BV218" s="178"/>
      <c r="BW218" s="178"/>
      <c r="BX218" s="178"/>
      <c r="BY218" s="178"/>
      <c r="BZ218" s="178"/>
      <c r="CA218" s="178"/>
    </row>
    <row r="219" spans="1:79" x14ac:dyDescent="0.25">
      <c r="A219" s="267"/>
      <c r="B219" s="221"/>
      <c r="C219" s="178"/>
      <c r="D219" s="178"/>
      <c r="E219" s="196"/>
      <c r="F219" s="196"/>
      <c r="G219" s="196"/>
      <c r="H219" s="195"/>
      <c r="I219" s="196"/>
      <c r="J219" s="196"/>
      <c r="K219" s="196"/>
      <c r="L219" s="196"/>
      <c r="M219" s="196"/>
      <c r="N219" s="196"/>
      <c r="O219" s="195"/>
      <c r="P219" s="196"/>
      <c r="Q219" s="196"/>
      <c r="R219" s="196"/>
      <c r="S219" s="196"/>
      <c r="T219" s="196"/>
      <c r="U219" s="196"/>
      <c r="V219" s="195"/>
      <c r="W219" s="196"/>
      <c r="X219" s="196"/>
      <c r="Y219" s="196"/>
      <c r="Z219" s="196"/>
      <c r="AA219" s="196"/>
      <c r="AB219" s="196"/>
      <c r="AC219" s="195"/>
      <c r="AD219" s="196"/>
      <c r="AE219" s="196"/>
      <c r="AF219" s="196"/>
      <c r="AG219" s="196"/>
      <c r="AH219" s="196"/>
      <c r="AI219" s="196"/>
      <c r="AJ219" s="178"/>
      <c r="AK219" s="178"/>
      <c r="AL219" s="178"/>
      <c r="AM219" s="178"/>
      <c r="AN219" s="178"/>
      <c r="AO219" s="178"/>
      <c r="AP219" s="178"/>
      <c r="AQ219" s="178"/>
      <c r="AR219" s="178"/>
      <c r="AS219" s="178"/>
      <c r="AT219" s="178"/>
      <c r="AU219" s="178"/>
      <c r="AV219" s="178"/>
      <c r="AW219" s="178"/>
      <c r="AX219" s="178"/>
      <c r="AY219" s="178"/>
      <c r="AZ219" s="178"/>
      <c r="BA219" s="178"/>
      <c r="BB219" s="178"/>
      <c r="BC219" s="178"/>
      <c r="BD219" s="178"/>
      <c r="BE219" s="178"/>
      <c r="BF219" s="178"/>
      <c r="BG219" s="178"/>
      <c r="BH219" s="178"/>
      <c r="BI219" s="178"/>
      <c r="BJ219" s="178"/>
      <c r="BK219" s="178"/>
      <c r="BL219" s="178"/>
      <c r="BM219" s="178"/>
      <c r="BN219" s="178"/>
      <c r="BO219" s="178"/>
      <c r="BP219" s="178"/>
      <c r="BQ219" s="178"/>
      <c r="BR219" s="178"/>
      <c r="BS219" s="178"/>
      <c r="BT219" s="178"/>
      <c r="BU219" s="178"/>
      <c r="BV219" s="178"/>
      <c r="BW219" s="178"/>
      <c r="BX219" s="178"/>
      <c r="BY219" s="178"/>
      <c r="BZ219" s="178"/>
      <c r="CA219" s="178"/>
    </row>
    <row r="220" spans="1:79" x14ac:dyDescent="0.25">
      <c r="A220" s="267"/>
      <c r="B220" s="221"/>
      <c r="C220" s="178"/>
      <c r="D220" s="178"/>
      <c r="E220" s="196"/>
      <c r="F220" s="196"/>
      <c r="G220" s="196"/>
      <c r="H220" s="195"/>
      <c r="I220" s="196"/>
      <c r="J220" s="196"/>
      <c r="K220" s="196"/>
      <c r="L220" s="196"/>
      <c r="M220" s="196"/>
      <c r="N220" s="196"/>
      <c r="O220" s="195"/>
      <c r="P220" s="196"/>
      <c r="Q220" s="196"/>
      <c r="R220" s="196"/>
      <c r="S220" s="196"/>
      <c r="T220" s="196"/>
      <c r="U220" s="196"/>
      <c r="V220" s="195"/>
      <c r="W220" s="196"/>
      <c r="X220" s="196"/>
      <c r="Y220" s="196"/>
      <c r="Z220" s="196"/>
      <c r="AA220" s="196"/>
      <c r="AB220" s="196"/>
      <c r="AC220" s="195"/>
      <c r="AD220" s="196"/>
      <c r="AE220" s="196"/>
      <c r="AF220" s="196"/>
      <c r="AG220" s="196"/>
      <c r="AH220" s="196"/>
      <c r="AI220" s="196"/>
      <c r="AJ220" s="178"/>
      <c r="AK220" s="178"/>
      <c r="AL220" s="178"/>
      <c r="AM220" s="178"/>
      <c r="AN220" s="178"/>
      <c r="AO220" s="178"/>
      <c r="AP220" s="178"/>
      <c r="AQ220" s="178"/>
      <c r="AR220" s="178"/>
      <c r="AS220" s="178"/>
      <c r="AT220" s="178"/>
      <c r="AU220" s="178"/>
      <c r="AV220" s="178"/>
      <c r="AW220" s="178"/>
      <c r="AX220" s="178"/>
      <c r="AY220" s="178"/>
      <c r="AZ220" s="178"/>
      <c r="BA220" s="178"/>
      <c r="BB220" s="178"/>
      <c r="BC220" s="178"/>
      <c r="BD220" s="178"/>
      <c r="BE220" s="178"/>
      <c r="BF220" s="178"/>
      <c r="BG220" s="178"/>
      <c r="BH220" s="178"/>
      <c r="BI220" s="178"/>
      <c r="BJ220" s="178"/>
      <c r="BK220" s="178"/>
      <c r="BL220" s="178"/>
      <c r="BM220" s="178"/>
      <c r="BN220" s="178"/>
      <c r="BO220" s="178"/>
      <c r="BP220" s="178"/>
      <c r="BQ220" s="178"/>
      <c r="BR220" s="178"/>
      <c r="BS220" s="178"/>
      <c r="BT220" s="178"/>
      <c r="BU220" s="178"/>
      <c r="BV220" s="178"/>
      <c r="BW220" s="178"/>
      <c r="BX220" s="178"/>
      <c r="BY220" s="178"/>
      <c r="BZ220" s="178"/>
      <c r="CA220" s="178"/>
    </row>
    <row r="221" spans="1:79" x14ac:dyDescent="0.25">
      <c r="A221" s="267"/>
      <c r="B221" s="221"/>
      <c r="C221" s="178"/>
      <c r="D221" s="178"/>
      <c r="E221" s="196"/>
      <c r="F221" s="196"/>
      <c r="G221" s="196"/>
      <c r="H221" s="195"/>
      <c r="I221" s="196"/>
      <c r="J221" s="196"/>
      <c r="K221" s="196"/>
      <c r="L221" s="196"/>
      <c r="M221" s="196"/>
      <c r="N221" s="196"/>
      <c r="O221" s="195"/>
      <c r="P221" s="196"/>
      <c r="Q221" s="196"/>
      <c r="R221" s="196"/>
      <c r="S221" s="196"/>
      <c r="T221" s="196"/>
      <c r="U221" s="196"/>
      <c r="V221" s="195"/>
      <c r="W221" s="196"/>
      <c r="X221" s="196"/>
      <c r="Y221" s="196"/>
      <c r="Z221" s="196"/>
      <c r="AA221" s="196"/>
      <c r="AB221" s="196"/>
      <c r="AC221" s="195"/>
      <c r="AD221" s="196"/>
      <c r="AE221" s="196"/>
      <c r="AF221" s="196"/>
      <c r="AG221" s="196"/>
      <c r="AH221" s="196"/>
      <c r="AI221" s="196"/>
      <c r="AJ221" s="178"/>
      <c r="AK221" s="178"/>
      <c r="AL221" s="178"/>
      <c r="AM221" s="178"/>
      <c r="AN221" s="178"/>
      <c r="AO221" s="178"/>
      <c r="AP221" s="178"/>
      <c r="AQ221" s="178"/>
      <c r="AR221" s="178"/>
      <c r="AS221" s="178"/>
      <c r="AT221" s="178"/>
      <c r="AU221" s="178"/>
      <c r="AV221" s="178"/>
      <c r="AW221" s="178"/>
      <c r="AX221" s="178"/>
      <c r="AY221" s="178"/>
      <c r="AZ221" s="178"/>
      <c r="BA221" s="178"/>
      <c r="BB221" s="178"/>
      <c r="BC221" s="178"/>
      <c r="BD221" s="178"/>
      <c r="BE221" s="178"/>
      <c r="BF221" s="178"/>
      <c r="BG221" s="178"/>
      <c r="BH221" s="178"/>
      <c r="BI221" s="178"/>
      <c r="BJ221" s="178"/>
      <c r="BK221" s="178"/>
      <c r="BL221" s="178"/>
      <c r="BM221" s="178"/>
      <c r="BN221" s="178"/>
      <c r="BO221" s="178"/>
      <c r="BP221" s="178"/>
      <c r="BQ221" s="178"/>
      <c r="BR221" s="178"/>
      <c r="BS221" s="178"/>
      <c r="BT221" s="178"/>
      <c r="BU221" s="178"/>
      <c r="BV221" s="178"/>
      <c r="BW221" s="178"/>
      <c r="BX221" s="178"/>
      <c r="BY221" s="178"/>
      <c r="BZ221" s="178"/>
      <c r="CA221" s="178"/>
    </row>
    <row r="222" spans="1:79" x14ac:dyDescent="0.25">
      <c r="A222" s="267"/>
      <c r="B222" s="221"/>
      <c r="C222" s="178"/>
      <c r="D222" s="178"/>
      <c r="E222" s="196"/>
      <c r="F222" s="196"/>
      <c r="G222" s="196"/>
      <c r="H222" s="195"/>
      <c r="I222" s="196"/>
      <c r="J222" s="196"/>
      <c r="K222" s="196"/>
      <c r="L222" s="196"/>
      <c r="M222" s="196"/>
      <c r="N222" s="196"/>
      <c r="O222" s="195"/>
      <c r="P222" s="196"/>
      <c r="Q222" s="196"/>
      <c r="R222" s="196"/>
      <c r="S222" s="196"/>
      <c r="T222" s="196"/>
      <c r="U222" s="196"/>
      <c r="V222" s="195"/>
      <c r="W222" s="196"/>
      <c r="X222" s="196"/>
      <c r="Y222" s="196"/>
      <c r="Z222" s="196"/>
      <c r="AA222" s="196"/>
      <c r="AB222" s="196"/>
      <c r="AC222" s="195"/>
      <c r="AD222" s="196"/>
      <c r="AE222" s="196"/>
      <c r="AF222" s="196"/>
      <c r="AG222" s="196"/>
      <c r="AH222" s="196"/>
      <c r="AI222" s="196"/>
      <c r="AJ222" s="178"/>
      <c r="AK222" s="178"/>
      <c r="AL222" s="178"/>
      <c r="AM222" s="178"/>
      <c r="AN222" s="178"/>
      <c r="AO222" s="178"/>
      <c r="AP222" s="178"/>
      <c r="AQ222" s="178"/>
      <c r="AR222" s="178"/>
      <c r="AS222" s="178"/>
      <c r="AT222" s="178"/>
      <c r="AU222" s="178"/>
      <c r="AV222" s="178"/>
      <c r="AW222" s="178"/>
      <c r="AX222" s="178"/>
      <c r="AY222" s="178"/>
      <c r="AZ222" s="178"/>
      <c r="BA222" s="178"/>
      <c r="BB222" s="178"/>
      <c r="BC222" s="178"/>
      <c r="BD222" s="178"/>
      <c r="BE222" s="178"/>
      <c r="BF222" s="178"/>
      <c r="BG222" s="178"/>
      <c r="BH222" s="178"/>
      <c r="BI222" s="178"/>
      <c r="BJ222" s="178"/>
      <c r="BK222" s="178"/>
      <c r="BL222" s="178"/>
      <c r="BM222" s="178"/>
      <c r="BN222" s="178"/>
      <c r="BO222" s="178"/>
      <c r="BP222" s="178"/>
      <c r="BQ222" s="178"/>
      <c r="BR222" s="178"/>
      <c r="BS222" s="178"/>
      <c r="BT222" s="178"/>
      <c r="BU222" s="178"/>
      <c r="BV222" s="178"/>
      <c r="BW222" s="178"/>
      <c r="BX222" s="178"/>
      <c r="BY222" s="178"/>
      <c r="BZ222" s="178"/>
      <c r="CA222" s="178"/>
    </row>
    <row r="223" spans="1:79" x14ac:dyDescent="0.25">
      <c r="A223" s="267"/>
      <c r="B223" s="221"/>
      <c r="C223" s="178"/>
      <c r="D223" s="178"/>
      <c r="E223" s="196"/>
      <c r="F223" s="196"/>
      <c r="G223" s="196"/>
      <c r="H223" s="195"/>
      <c r="I223" s="196"/>
      <c r="J223" s="196"/>
      <c r="K223" s="196"/>
      <c r="L223" s="196"/>
      <c r="M223" s="196"/>
      <c r="N223" s="196"/>
      <c r="O223" s="195"/>
      <c r="P223" s="196"/>
      <c r="Q223" s="196"/>
      <c r="R223" s="196"/>
      <c r="S223" s="196"/>
      <c r="T223" s="196"/>
      <c r="U223" s="196"/>
      <c r="V223" s="195"/>
      <c r="W223" s="196"/>
      <c r="X223" s="196"/>
      <c r="Y223" s="196"/>
      <c r="Z223" s="196"/>
      <c r="AA223" s="196"/>
      <c r="AB223" s="196"/>
      <c r="AC223" s="195"/>
      <c r="AD223" s="196"/>
      <c r="AE223" s="196"/>
      <c r="AF223" s="196"/>
      <c r="AG223" s="196"/>
      <c r="AH223" s="196"/>
      <c r="AI223" s="196"/>
      <c r="AJ223" s="178"/>
      <c r="AK223" s="178"/>
      <c r="AL223" s="178"/>
      <c r="AM223" s="178"/>
      <c r="AN223" s="178"/>
      <c r="AO223" s="178"/>
      <c r="AP223" s="178"/>
      <c r="AQ223" s="178"/>
      <c r="AR223" s="178"/>
      <c r="AS223" s="178"/>
      <c r="AT223" s="178"/>
      <c r="AU223" s="178"/>
      <c r="AV223" s="178"/>
      <c r="AW223" s="178"/>
      <c r="AX223" s="178"/>
      <c r="AY223" s="178"/>
      <c r="AZ223" s="178"/>
      <c r="BA223" s="178"/>
      <c r="BB223" s="178"/>
      <c r="BC223" s="178"/>
      <c r="BD223" s="178"/>
      <c r="BE223" s="178"/>
      <c r="BF223" s="178"/>
      <c r="BG223" s="178"/>
      <c r="BH223" s="178"/>
      <c r="BI223" s="178"/>
      <c r="BJ223" s="178"/>
      <c r="BK223" s="178"/>
      <c r="BL223" s="178"/>
      <c r="BM223" s="178"/>
      <c r="BN223" s="178"/>
      <c r="BO223" s="178"/>
      <c r="BP223" s="178"/>
      <c r="BQ223" s="178"/>
      <c r="BR223" s="178"/>
      <c r="BS223" s="178"/>
      <c r="BT223" s="178"/>
      <c r="BU223" s="178"/>
      <c r="BV223" s="178"/>
      <c r="BW223" s="178"/>
      <c r="BX223" s="178"/>
      <c r="BY223" s="178"/>
      <c r="BZ223" s="178"/>
      <c r="CA223" s="178"/>
    </row>
    <row r="224" spans="1:79" x14ac:dyDescent="0.25">
      <c r="A224" s="267"/>
      <c r="B224" s="221"/>
      <c r="C224" s="178"/>
      <c r="D224" s="178"/>
      <c r="E224" s="196"/>
      <c r="F224" s="196"/>
      <c r="G224" s="196"/>
      <c r="H224" s="195"/>
      <c r="I224" s="196"/>
      <c r="J224" s="196"/>
      <c r="K224" s="196"/>
      <c r="L224" s="196"/>
      <c r="M224" s="196"/>
      <c r="N224" s="196"/>
      <c r="O224" s="195"/>
      <c r="P224" s="196"/>
      <c r="Q224" s="196"/>
      <c r="R224" s="196"/>
      <c r="S224" s="196"/>
      <c r="T224" s="196"/>
      <c r="U224" s="196"/>
      <c r="V224" s="195"/>
      <c r="W224" s="196"/>
      <c r="X224" s="196"/>
      <c r="Y224" s="196"/>
      <c r="Z224" s="196"/>
      <c r="AA224" s="196"/>
      <c r="AB224" s="196"/>
      <c r="AC224" s="195"/>
      <c r="AD224" s="196"/>
      <c r="AE224" s="196"/>
      <c r="AF224" s="196"/>
      <c r="AG224" s="196"/>
      <c r="AH224" s="196"/>
      <c r="AI224" s="196"/>
      <c r="AJ224" s="178"/>
      <c r="AK224" s="178"/>
      <c r="AL224" s="178"/>
      <c r="AM224" s="178"/>
      <c r="AN224" s="178"/>
      <c r="AO224" s="178"/>
      <c r="AP224" s="178"/>
      <c r="AQ224" s="178"/>
      <c r="AR224" s="178"/>
      <c r="AS224" s="178"/>
      <c r="AT224" s="178"/>
      <c r="AU224" s="178"/>
      <c r="AV224" s="178"/>
      <c r="AW224" s="178"/>
      <c r="AX224" s="178"/>
      <c r="AY224" s="178"/>
      <c r="AZ224" s="178"/>
      <c r="BA224" s="178"/>
      <c r="BB224" s="178"/>
      <c r="BC224" s="178"/>
      <c r="BD224" s="178"/>
      <c r="BE224" s="178"/>
      <c r="BF224" s="178"/>
      <c r="BG224" s="178"/>
      <c r="BH224" s="178"/>
      <c r="BI224" s="178"/>
      <c r="BJ224" s="178"/>
      <c r="BK224" s="178"/>
      <c r="BL224" s="178"/>
      <c r="BM224" s="178"/>
      <c r="BN224" s="178"/>
      <c r="BO224" s="178"/>
      <c r="BP224" s="178"/>
      <c r="BQ224" s="178"/>
      <c r="BR224" s="178"/>
      <c r="BS224" s="178"/>
      <c r="BT224" s="178"/>
      <c r="BU224" s="178"/>
      <c r="BV224" s="178"/>
      <c r="BW224" s="178"/>
      <c r="BX224" s="178"/>
      <c r="BY224" s="178"/>
      <c r="BZ224" s="178"/>
      <c r="CA224" s="178"/>
    </row>
    <row r="225" spans="1:79" x14ac:dyDescent="0.25">
      <c r="A225" s="267"/>
      <c r="B225" s="221"/>
      <c r="C225" s="178"/>
      <c r="D225" s="178"/>
      <c r="E225" s="196"/>
      <c r="F225" s="196"/>
      <c r="G225" s="196"/>
      <c r="H225" s="195"/>
      <c r="I225" s="196"/>
      <c r="J225" s="196"/>
      <c r="K225" s="196"/>
      <c r="L225" s="196"/>
      <c r="M225" s="196"/>
      <c r="N225" s="196"/>
      <c r="O225" s="195"/>
      <c r="P225" s="196"/>
      <c r="Q225" s="196"/>
      <c r="R225" s="196"/>
      <c r="S225" s="196"/>
      <c r="T225" s="196"/>
      <c r="U225" s="196"/>
      <c r="V225" s="195"/>
      <c r="W225" s="196"/>
      <c r="X225" s="196"/>
      <c r="Y225" s="196"/>
      <c r="Z225" s="196"/>
      <c r="AA225" s="196"/>
      <c r="AB225" s="196"/>
      <c r="AC225" s="195"/>
      <c r="AD225" s="196"/>
      <c r="AE225" s="196"/>
      <c r="AF225" s="196"/>
      <c r="AG225" s="196"/>
      <c r="AH225" s="196"/>
      <c r="AI225" s="196"/>
      <c r="AJ225" s="178"/>
      <c r="AK225" s="178"/>
      <c r="AL225" s="178"/>
      <c r="AM225" s="178"/>
      <c r="AN225" s="178"/>
      <c r="AO225" s="178"/>
      <c r="AP225" s="178"/>
      <c r="AQ225" s="178"/>
      <c r="AR225" s="178"/>
      <c r="AS225" s="178"/>
      <c r="AT225" s="178"/>
      <c r="AU225" s="178"/>
      <c r="AV225" s="178"/>
      <c r="AW225" s="178"/>
      <c r="AX225" s="178"/>
      <c r="AY225" s="178"/>
      <c r="AZ225" s="178"/>
      <c r="BA225" s="178"/>
      <c r="BB225" s="178"/>
      <c r="BC225" s="178"/>
      <c r="BD225" s="178"/>
      <c r="BE225" s="178"/>
      <c r="BF225" s="178"/>
      <c r="BG225" s="178"/>
      <c r="BH225" s="178"/>
      <c r="BI225" s="178"/>
      <c r="BJ225" s="178"/>
      <c r="BK225" s="178"/>
      <c r="BL225" s="178"/>
      <c r="BM225" s="178"/>
      <c r="BN225" s="178"/>
      <c r="BO225" s="178"/>
      <c r="BP225" s="178"/>
      <c r="BQ225" s="178"/>
      <c r="BR225" s="178"/>
      <c r="BS225" s="178"/>
      <c r="BT225" s="178"/>
      <c r="BU225" s="178"/>
      <c r="BV225" s="178"/>
      <c r="BW225" s="178"/>
      <c r="BX225" s="178"/>
      <c r="BY225" s="178"/>
      <c r="BZ225" s="178"/>
      <c r="CA225" s="178"/>
    </row>
    <row r="226" spans="1:79" x14ac:dyDescent="0.25">
      <c r="A226" s="267"/>
      <c r="B226" s="221"/>
      <c r="C226" s="178"/>
      <c r="D226" s="178"/>
      <c r="E226" s="196"/>
      <c r="F226" s="196"/>
      <c r="G226" s="196"/>
      <c r="H226" s="195"/>
      <c r="I226" s="196"/>
      <c r="J226" s="196"/>
      <c r="K226" s="196"/>
      <c r="L226" s="196"/>
      <c r="M226" s="196"/>
      <c r="N226" s="196"/>
      <c r="O226" s="195"/>
      <c r="P226" s="196"/>
      <c r="Q226" s="196"/>
      <c r="R226" s="196"/>
      <c r="S226" s="196"/>
      <c r="T226" s="196"/>
      <c r="U226" s="196"/>
      <c r="V226" s="195"/>
      <c r="W226" s="196"/>
      <c r="X226" s="196"/>
      <c r="Y226" s="196"/>
      <c r="Z226" s="196"/>
      <c r="AA226" s="196"/>
      <c r="AB226" s="196"/>
      <c r="AC226" s="195"/>
      <c r="AD226" s="196"/>
      <c r="AE226" s="196"/>
      <c r="AF226" s="196"/>
      <c r="AG226" s="196"/>
      <c r="AH226" s="196"/>
      <c r="AI226" s="196"/>
      <c r="AJ226" s="178"/>
      <c r="AK226" s="178"/>
      <c r="AL226" s="178"/>
      <c r="AM226" s="178"/>
      <c r="AN226" s="178"/>
      <c r="AO226" s="178"/>
      <c r="AP226" s="178"/>
      <c r="AQ226" s="178"/>
      <c r="AR226" s="178"/>
      <c r="AS226" s="178"/>
      <c r="AT226" s="178"/>
      <c r="AU226" s="178"/>
      <c r="AV226" s="178"/>
      <c r="AW226" s="178"/>
      <c r="AX226" s="178"/>
      <c r="AY226" s="178"/>
      <c r="AZ226" s="178"/>
      <c r="BA226" s="178"/>
      <c r="BB226" s="178"/>
      <c r="BC226" s="178"/>
      <c r="BD226" s="178"/>
      <c r="BE226" s="178"/>
      <c r="BF226" s="178"/>
      <c r="BG226" s="178"/>
      <c r="BH226" s="178"/>
      <c r="BI226" s="178"/>
      <c r="BJ226" s="178"/>
      <c r="BK226" s="178"/>
      <c r="BL226" s="178"/>
      <c r="BM226" s="178"/>
      <c r="BN226" s="178"/>
      <c r="BO226" s="178"/>
      <c r="BP226" s="178"/>
      <c r="BQ226" s="178"/>
      <c r="BR226" s="178"/>
      <c r="BS226" s="178"/>
      <c r="BT226" s="178"/>
      <c r="BU226" s="178"/>
      <c r="BV226" s="178"/>
      <c r="BW226" s="178"/>
      <c r="BX226" s="178"/>
      <c r="BY226" s="178"/>
      <c r="BZ226" s="178"/>
      <c r="CA226" s="178"/>
    </row>
    <row r="227" spans="1:79" x14ac:dyDescent="0.25">
      <c r="A227" s="267"/>
      <c r="B227" s="221"/>
      <c r="C227" s="178"/>
      <c r="D227" s="178"/>
      <c r="E227" s="196"/>
      <c r="F227" s="196"/>
      <c r="G227" s="196"/>
      <c r="H227" s="195"/>
      <c r="I227" s="196"/>
      <c r="J227" s="196"/>
      <c r="K227" s="196"/>
      <c r="L227" s="196"/>
      <c r="M227" s="196"/>
      <c r="N227" s="196"/>
      <c r="O227" s="195"/>
      <c r="P227" s="196"/>
      <c r="Q227" s="196"/>
      <c r="R227" s="196"/>
      <c r="S227" s="196"/>
      <c r="T227" s="196"/>
      <c r="U227" s="196"/>
      <c r="V227" s="195"/>
      <c r="W227" s="196"/>
      <c r="X227" s="196"/>
      <c r="Y227" s="196"/>
      <c r="Z227" s="196"/>
      <c r="AA227" s="196"/>
      <c r="AB227" s="196"/>
      <c r="AC227" s="195"/>
      <c r="AD227" s="196"/>
      <c r="AE227" s="196"/>
      <c r="AF227" s="196"/>
      <c r="AG227" s="196"/>
      <c r="AH227" s="196"/>
      <c r="AI227" s="196"/>
      <c r="AJ227" s="178"/>
      <c r="AK227" s="178"/>
      <c r="AL227" s="178"/>
      <c r="AM227" s="178"/>
      <c r="AN227" s="178"/>
      <c r="AO227" s="178"/>
      <c r="AP227" s="178"/>
      <c r="AQ227" s="178"/>
      <c r="AR227" s="178"/>
      <c r="AS227" s="178"/>
      <c r="AT227" s="178"/>
      <c r="AU227" s="178"/>
      <c r="AV227" s="178"/>
      <c r="AW227" s="178"/>
      <c r="AX227" s="178"/>
      <c r="AY227" s="178"/>
      <c r="AZ227" s="178"/>
      <c r="BA227" s="178"/>
      <c r="BB227" s="178"/>
      <c r="BC227" s="178"/>
      <c r="BD227" s="178"/>
      <c r="BE227" s="178"/>
      <c r="BF227" s="178"/>
      <c r="BG227" s="178"/>
      <c r="BH227" s="178"/>
      <c r="BI227" s="178"/>
      <c r="BJ227" s="178"/>
      <c r="BK227" s="178"/>
      <c r="BL227" s="178"/>
      <c r="BM227" s="178"/>
      <c r="BN227" s="178"/>
      <c r="BO227" s="178"/>
      <c r="BP227" s="178"/>
      <c r="BQ227" s="178"/>
      <c r="BR227" s="178"/>
      <c r="BS227" s="178"/>
      <c r="BT227" s="178"/>
      <c r="BU227" s="178"/>
      <c r="BV227" s="178"/>
      <c r="BW227" s="178"/>
      <c r="BX227" s="178"/>
      <c r="BY227" s="178"/>
      <c r="BZ227" s="178"/>
      <c r="CA227" s="178"/>
    </row>
    <row r="228" spans="1:79" x14ac:dyDescent="0.25">
      <c r="A228" s="267"/>
      <c r="B228" s="221"/>
      <c r="C228" s="178"/>
      <c r="D228" s="178"/>
      <c r="E228" s="196"/>
      <c r="F228" s="196"/>
      <c r="G228" s="196"/>
      <c r="H228" s="195"/>
      <c r="I228" s="196"/>
      <c r="J228" s="196"/>
      <c r="K228" s="196"/>
      <c r="L228" s="196"/>
      <c r="M228" s="196"/>
      <c r="N228" s="196"/>
      <c r="O228" s="195"/>
      <c r="P228" s="196"/>
      <c r="Q228" s="196"/>
      <c r="R228" s="196"/>
      <c r="S228" s="196"/>
      <c r="T228" s="196"/>
      <c r="U228" s="196"/>
      <c r="V228" s="195"/>
      <c r="W228" s="196"/>
      <c r="X228" s="196"/>
      <c r="Y228" s="196"/>
      <c r="Z228" s="196"/>
      <c r="AA228" s="196"/>
      <c r="AB228" s="196"/>
      <c r="AC228" s="195"/>
      <c r="AD228" s="196"/>
      <c r="AE228" s="196"/>
      <c r="AF228" s="196"/>
      <c r="AG228" s="196"/>
      <c r="AH228" s="196"/>
      <c r="AI228" s="196"/>
      <c r="AJ228" s="178"/>
      <c r="AK228" s="178"/>
      <c r="AL228" s="178"/>
      <c r="AM228" s="178"/>
      <c r="AN228" s="178"/>
      <c r="AO228" s="178"/>
      <c r="AP228" s="178"/>
      <c r="AQ228" s="178"/>
      <c r="AR228" s="178"/>
      <c r="AS228" s="178"/>
      <c r="AT228" s="178"/>
      <c r="AU228" s="178"/>
      <c r="AV228" s="178"/>
      <c r="AW228" s="178"/>
      <c r="AX228" s="178"/>
      <c r="AY228" s="178"/>
      <c r="AZ228" s="178"/>
      <c r="BA228" s="178"/>
      <c r="BB228" s="178"/>
      <c r="BC228" s="178"/>
      <c r="BD228" s="178"/>
      <c r="BE228" s="178"/>
      <c r="BF228" s="178"/>
      <c r="BG228" s="178"/>
      <c r="BH228" s="178"/>
      <c r="BI228" s="178"/>
      <c r="BJ228" s="178"/>
      <c r="BK228" s="178"/>
      <c r="BL228" s="178"/>
      <c r="BM228" s="178"/>
      <c r="BN228" s="178"/>
      <c r="BO228" s="178"/>
      <c r="BP228" s="178"/>
      <c r="BQ228" s="178"/>
      <c r="BR228" s="178"/>
      <c r="BS228" s="178"/>
      <c r="BT228" s="178"/>
      <c r="BU228" s="178"/>
      <c r="BV228" s="178"/>
      <c r="BW228" s="178"/>
      <c r="BX228" s="178"/>
      <c r="BY228" s="178"/>
      <c r="BZ228" s="178"/>
      <c r="CA228" s="178"/>
    </row>
    <row r="229" spans="1:79" x14ac:dyDescent="0.25">
      <c r="A229" s="267"/>
      <c r="B229" s="221"/>
      <c r="C229" s="178"/>
      <c r="D229" s="178"/>
      <c r="E229" s="196"/>
      <c r="F229" s="196"/>
      <c r="G229" s="196"/>
      <c r="H229" s="195"/>
      <c r="I229" s="196"/>
      <c r="J229" s="196"/>
      <c r="K229" s="196"/>
      <c r="L229" s="196"/>
      <c r="M229" s="196"/>
      <c r="N229" s="196"/>
      <c r="O229" s="195"/>
      <c r="P229" s="196"/>
      <c r="Q229" s="196"/>
      <c r="R229" s="196"/>
      <c r="S229" s="196"/>
      <c r="T229" s="196"/>
      <c r="U229" s="196"/>
      <c r="V229" s="195"/>
      <c r="W229" s="196"/>
      <c r="X229" s="196"/>
      <c r="Y229" s="196"/>
      <c r="Z229" s="196"/>
      <c r="AA229" s="196"/>
      <c r="AB229" s="196"/>
      <c r="AC229" s="195"/>
      <c r="AD229" s="196"/>
      <c r="AE229" s="196"/>
      <c r="AF229" s="196"/>
      <c r="AG229" s="196"/>
      <c r="AH229" s="196"/>
      <c r="AI229" s="196"/>
      <c r="AJ229" s="178"/>
      <c r="AK229" s="178"/>
      <c r="AL229" s="178"/>
      <c r="AM229" s="178"/>
      <c r="AN229" s="178"/>
      <c r="AO229" s="178"/>
      <c r="AP229" s="178"/>
      <c r="AQ229" s="178"/>
      <c r="AR229" s="178"/>
      <c r="AS229" s="178"/>
      <c r="AT229" s="178"/>
      <c r="AU229" s="178"/>
      <c r="AV229" s="178"/>
      <c r="AW229" s="178"/>
      <c r="AX229" s="178"/>
      <c r="AY229" s="178"/>
      <c r="AZ229" s="178"/>
      <c r="BA229" s="178"/>
      <c r="BB229" s="178"/>
      <c r="BC229" s="178"/>
      <c r="BD229" s="178"/>
      <c r="BE229" s="178"/>
      <c r="BF229" s="178"/>
      <c r="BG229" s="178"/>
      <c r="BH229" s="178"/>
      <c r="BI229" s="178"/>
      <c r="BJ229" s="178"/>
      <c r="BK229" s="178"/>
      <c r="BL229" s="178"/>
      <c r="BM229" s="178"/>
      <c r="BN229" s="178"/>
      <c r="BO229" s="178"/>
      <c r="BP229" s="178"/>
      <c r="BQ229" s="178"/>
      <c r="BR229" s="178"/>
      <c r="BS229" s="178"/>
      <c r="BT229" s="178"/>
      <c r="BU229" s="178"/>
      <c r="BV229" s="178"/>
      <c r="BW229" s="178"/>
      <c r="BX229" s="178"/>
      <c r="BY229" s="178"/>
      <c r="BZ229" s="178"/>
      <c r="CA229" s="178"/>
    </row>
    <row r="230" spans="1:79" x14ac:dyDescent="0.25">
      <c r="A230" s="267"/>
      <c r="B230" s="221"/>
      <c r="C230" s="178"/>
      <c r="D230" s="178"/>
      <c r="E230" s="196"/>
      <c r="F230" s="196"/>
      <c r="G230" s="196"/>
      <c r="H230" s="195"/>
      <c r="I230" s="196"/>
      <c r="J230" s="196"/>
      <c r="K230" s="196"/>
      <c r="L230" s="196"/>
      <c r="M230" s="196"/>
      <c r="N230" s="196"/>
      <c r="O230" s="195"/>
      <c r="P230" s="196"/>
      <c r="Q230" s="196"/>
      <c r="R230" s="196"/>
      <c r="S230" s="196"/>
      <c r="T230" s="196"/>
      <c r="U230" s="196"/>
      <c r="V230" s="195"/>
      <c r="W230" s="196"/>
      <c r="X230" s="196"/>
      <c r="Y230" s="196"/>
      <c r="Z230" s="196"/>
      <c r="AA230" s="196"/>
      <c r="AB230" s="196"/>
      <c r="AC230" s="195"/>
      <c r="AD230" s="196"/>
      <c r="AE230" s="196"/>
      <c r="AF230" s="196"/>
      <c r="AG230" s="196"/>
      <c r="AH230" s="196"/>
      <c r="AI230" s="196"/>
      <c r="AJ230" s="178"/>
      <c r="AK230" s="178"/>
      <c r="AL230" s="178"/>
      <c r="AM230" s="178"/>
      <c r="AN230" s="178"/>
      <c r="AO230" s="178"/>
      <c r="AP230" s="178"/>
      <c r="AQ230" s="178"/>
      <c r="AR230" s="178"/>
      <c r="AS230" s="178"/>
      <c r="AT230" s="178"/>
      <c r="AU230" s="178"/>
      <c r="AV230" s="178"/>
      <c r="AW230" s="178"/>
      <c r="AX230" s="178"/>
      <c r="AY230" s="178"/>
      <c r="AZ230" s="178"/>
      <c r="BA230" s="178"/>
      <c r="BB230" s="178"/>
      <c r="BC230" s="178"/>
      <c r="BD230" s="178"/>
      <c r="BE230" s="178"/>
      <c r="BF230" s="178"/>
      <c r="BG230" s="178"/>
      <c r="BH230" s="178"/>
      <c r="BI230" s="178"/>
      <c r="BJ230" s="178"/>
      <c r="BK230" s="178"/>
      <c r="BL230" s="178"/>
      <c r="BM230" s="178"/>
      <c r="BN230" s="178"/>
      <c r="BO230" s="178"/>
      <c r="BP230" s="178"/>
      <c r="BQ230" s="178"/>
      <c r="BR230" s="178"/>
      <c r="BS230" s="178"/>
      <c r="BT230" s="178"/>
      <c r="BU230" s="178"/>
      <c r="BV230" s="178"/>
      <c r="BW230" s="178"/>
      <c r="BX230" s="178"/>
      <c r="BY230" s="178"/>
      <c r="BZ230" s="178"/>
      <c r="CA230" s="178"/>
    </row>
    <row r="231" spans="1:79" x14ac:dyDescent="0.25">
      <c r="A231" s="267"/>
      <c r="B231" s="221"/>
      <c r="C231" s="178"/>
      <c r="D231" s="178"/>
      <c r="E231" s="196"/>
      <c r="F231" s="196"/>
      <c r="G231" s="196"/>
      <c r="H231" s="195"/>
      <c r="I231" s="196"/>
      <c r="J231" s="196"/>
      <c r="K231" s="196"/>
      <c r="L231" s="196"/>
      <c r="M231" s="196"/>
      <c r="N231" s="196"/>
      <c r="O231" s="195"/>
      <c r="P231" s="196"/>
      <c r="Q231" s="196"/>
      <c r="R231" s="196"/>
      <c r="S231" s="196"/>
      <c r="T231" s="196"/>
      <c r="U231" s="196"/>
      <c r="V231" s="195"/>
      <c r="W231" s="196"/>
      <c r="X231" s="196"/>
      <c r="Y231" s="196"/>
      <c r="Z231" s="196"/>
      <c r="AA231" s="196"/>
      <c r="AB231" s="196"/>
      <c r="AC231" s="195"/>
      <c r="AD231" s="196"/>
      <c r="AE231" s="196"/>
      <c r="AF231" s="196"/>
      <c r="AG231" s="196"/>
      <c r="AH231" s="196"/>
      <c r="AI231" s="196"/>
      <c r="AJ231" s="178"/>
      <c r="AK231" s="178"/>
      <c r="AL231" s="178"/>
      <c r="AM231" s="178"/>
      <c r="AN231" s="178"/>
      <c r="AO231" s="178"/>
      <c r="AP231" s="178"/>
      <c r="AQ231" s="178"/>
      <c r="AR231" s="178"/>
      <c r="AS231" s="178"/>
      <c r="AT231" s="178"/>
      <c r="AU231" s="178"/>
      <c r="AV231" s="178"/>
      <c r="AW231" s="178"/>
      <c r="AX231" s="178"/>
      <c r="AY231" s="178"/>
      <c r="AZ231" s="178"/>
      <c r="BA231" s="178"/>
      <c r="BB231" s="178"/>
      <c r="BC231" s="178"/>
      <c r="BD231" s="178"/>
      <c r="BE231" s="178"/>
      <c r="BF231" s="178"/>
      <c r="BG231" s="178"/>
      <c r="BH231" s="178"/>
      <c r="BI231" s="178"/>
      <c r="BJ231" s="178"/>
      <c r="BK231" s="178"/>
      <c r="BL231" s="178"/>
      <c r="BM231" s="178"/>
      <c r="BN231" s="178"/>
      <c r="BO231" s="178"/>
      <c r="BP231" s="178"/>
      <c r="BQ231" s="178"/>
      <c r="BR231" s="178"/>
      <c r="BS231" s="178"/>
      <c r="BT231" s="178"/>
      <c r="BU231" s="178"/>
      <c r="BV231" s="178"/>
      <c r="BW231" s="178"/>
      <c r="BX231" s="178"/>
      <c r="BY231" s="178"/>
      <c r="BZ231" s="178"/>
      <c r="CA231" s="178"/>
    </row>
    <row r="232" spans="1:79" x14ac:dyDescent="0.25">
      <c r="A232" s="267"/>
      <c r="B232" s="221"/>
      <c r="C232" s="178"/>
      <c r="D232" s="178"/>
      <c r="E232" s="196"/>
      <c r="F232" s="196"/>
      <c r="G232" s="196"/>
      <c r="H232" s="195"/>
      <c r="I232" s="196"/>
      <c r="J232" s="196"/>
      <c r="K232" s="196"/>
      <c r="L232" s="196"/>
      <c r="M232" s="196"/>
      <c r="N232" s="196"/>
      <c r="O232" s="195"/>
      <c r="P232" s="196"/>
      <c r="Q232" s="196"/>
      <c r="R232" s="196"/>
      <c r="S232" s="196"/>
      <c r="T232" s="196"/>
      <c r="U232" s="196"/>
      <c r="V232" s="195"/>
      <c r="W232" s="196"/>
      <c r="X232" s="196"/>
      <c r="Y232" s="196"/>
      <c r="Z232" s="196"/>
      <c r="AA232" s="196"/>
      <c r="AB232" s="196"/>
      <c r="AC232" s="195"/>
      <c r="AD232" s="196"/>
      <c r="AE232" s="196"/>
      <c r="AF232" s="196"/>
      <c r="AG232" s="196"/>
      <c r="AH232" s="196"/>
      <c r="AI232" s="196"/>
      <c r="AJ232" s="178"/>
      <c r="AK232" s="178"/>
      <c r="AL232" s="178"/>
      <c r="AM232" s="178"/>
      <c r="AN232" s="178"/>
      <c r="AO232" s="178"/>
      <c r="AP232" s="178"/>
      <c r="AQ232" s="178"/>
      <c r="AR232" s="178"/>
      <c r="AS232" s="178"/>
      <c r="AT232" s="178"/>
      <c r="AU232" s="178"/>
      <c r="AV232" s="178"/>
      <c r="AW232" s="178"/>
      <c r="AX232" s="178"/>
      <c r="AY232" s="178"/>
      <c r="AZ232" s="178"/>
      <c r="BA232" s="178"/>
      <c r="BB232" s="178"/>
      <c r="BC232" s="178"/>
      <c r="BD232" s="178"/>
      <c r="BE232" s="178"/>
      <c r="BF232" s="178"/>
      <c r="BG232" s="178"/>
      <c r="BH232" s="178"/>
      <c r="BI232" s="178"/>
      <c r="BJ232" s="178"/>
      <c r="BK232" s="178"/>
      <c r="BL232" s="178"/>
      <c r="BM232" s="178"/>
      <c r="BN232" s="178"/>
      <c r="BO232" s="178"/>
      <c r="BP232" s="178"/>
      <c r="BQ232" s="178"/>
      <c r="BR232" s="178"/>
      <c r="BS232" s="178"/>
      <c r="BT232" s="178"/>
      <c r="BU232" s="178"/>
      <c r="BV232" s="178"/>
      <c r="BW232" s="178"/>
      <c r="BX232" s="178"/>
      <c r="BY232" s="178"/>
      <c r="BZ232" s="178"/>
      <c r="CA232" s="178"/>
    </row>
    <row r="233" spans="1:79" x14ac:dyDescent="0.25">
      <c r="A233" s="267"/>
      <c r="B233" s="221"/>
      <c r="C233" s="178"/>
      <c r="D233" s="178"/>
      <c r="E233" s="196"/>
      <c r="F233" s="196"/>
      <c r="G233" s="196"/>
      <c r="H233" s="195"/>
      <c r="I233" s="196"/>
      <c r="J233" s="196"/>
      <c r="K233" s="196"/>
      <c r="L233" s="196"/>
      <c r="M233" s="196"/>
      <c r="N233" s="196"/>
      <c r="O233" s="195"/>
      <c r="P233" s="196"/>
      <c r="Q233" s="196"/>
      <c r="R233" s="196"/>
      <c r="S233" s="196"/>
      <c r="T233" s="196"/>
      <c r="U233" s="196"/>
      <c r="V233" s="195"/>
      <c r="W233" s="196"/>
      <c r="X233" s="196"/>
      <c r="Y233" s="196"/>
      <c r="Z233" s="196"/>
      <c r="AA233" s="196"/>
      <c r="AB233" s="196"/>
      <c r="AC233" s="195"/>
      <c r="AD233" s="196"/>
      <c r="AE233" s="196"/>
      <c r="AF233" s="196"/>
      <c r="AG233" s="196"/>
      <c r="AH233" s="196"/>
      <c r="AI233" s="196"/>
      <c r="AJ233" s="178"/>
      <c r="AK233" s="178"/>
      <c r="AL233" s="178"/>
      <c r="AM233" s="178"/>
      <c r="AN233" s="178"/>
      <c r="AO233" s="178"/>
      <c r="AP233" s="178"/>
      <c r="AQ233" s="178"/>
      <c r="AR233" s="178"/>
      <c r="AS233" s="178"/>
      <c r="AT233" s="178"/>
      <c r="AU233" s="178"/>
      <c r="AV233" s="178"/>
      <c r="AW233" s="178"/>
      <c r="AX233" s="178"/>
      <c r="AY233" s="178"/>
      <c r="AZ233" s="178"/>
      <c r="BA233" s="178"/>
      <c r="BB233" s="178"/>
      <c r="BC233" s="178"/>
      <c r="BD233" s="178"/>
      <c r="BE233" s="178"/>
      <c r="BF233" s="178"/>
      <c r="BG233" s="178"/>
      <c r="BH233" s="178"/>
      <c r="BI233" s="178"/>
      <c r="BJ233" s="178"/>
      <c r="BK233" s="178"/>
      <c r="BL233" s="178"/>
      <c r="BM233" s="178"/>
      <c r="BN233" s="178"/>
      <c r="BO233" s="178"/>
      <c r="BP233" s="178"/>
      <c r="BQ233" s="178"/>
      <c r="BR233" s="178"/>
      <c r="BS233" s="178"/>
      <c r="BT233" s="178"/>
      <c r="BU233" s="178"/>
      <c r="BV233" s="178"/>
      <c r="BW233" s="178"/>
      <c r="BX233" s="178"/>
      <c r="BY233" s="178"/>
      <c r="BZ233" s="178"/>
      <c r="CA233" s="178"/>
    </row>
    <row r="234" spans="1:79" x14ac:dyDescent="0.25">
      <c r="A234" s="267"/>
      <c r="B234" s="221"/>
      <c r="C234" s="178"/>
      <c r="D234" s="178"/>
      <c r="E234" s="196"/>
      <c r="F234" s="196"/>
      <c r="G234" s="196"/>
      <c r="H234" s="195"/>
      <c r="I234" s="196"/>
      <c r="J234" s="196"/>
      <c r="K234" s="196"/>
      <c r="L234" s="196"/>
      <c r="M234" s="196"/>
      <c r="N234" s="196"/>
      <c r="O234" s="195"/>
      <c r="P234" s="196"/>
      <c r="Q234" s="196"/>
      <c r="R234" s="196"/>
      <c r="S234" s="196"/>
      <c r="T234" s="196"/>
      <c r="U234" s="196"/>
      <c r="V234" s="195"/>
      <c r="W234" s="196"/>
      <c r="X234" s="196"/>
      <c r="Y234" s="196"/>
      <c r="Z234" s="196"/>
      <c r="AA234" s="196"/>
      <c r="AB234" s="196"/>
      <c r="AC234" s="195"/>
      <c r="AD234" s="196"/>
      <c r="AE234" s="196"/>
      <c r="AF234" s="196"/>
      <c r="AG234" s="196"/>
      <c r="AH234" s="196"/>
      <c r="AI234" s="196"/>
      <c r="AJ234" s="178"/>
      <c r="AK234" s="178"/>
      <c r="AL234" s="178"/>
      <c r="AM234" s="178"/>
      <c r="AN234" s="178"/>
      <c r="AO234" s="178"/>
      <c r="AP234" s="178"/>
      <c r="AQ234" s="178"/>
      <c r="AR234" s="178"/>
      <c r="AS234" s="178"/>
      <c r="AT234" s="178"/>
      <c r="AU234" s="178"/>
      <c r="AV234" s="178"/>
      <c r="AW234" s="178"/>
      <c r="AX234" s="178"/>
      <c r="AY234" s="178"/>
      <c r="AZ234" s="178"/>
      <c r="BA234" s="178"/>
      <c r="BB234" s="178"/>
      <c r="BC234" s="178"/>
      <c r="BD234" s="178"/>
      <c r="BE234" s="178"/>
      <c r="BF234" s="178"/>
      <c r="BG234" s="178"/>
      <c r="BH234" s="178"/>
      <c r="BI234" s="178"/>
      <c r="BJ234" s="178"/>
      <c r="BK234" s="178"/>
      <c r="BL234" s="178"/>
      <c r="BM234" s="178"/>
      <c r="BN234" s="178"/>
      <c r="BO234" s="178"/>
      <c r="BP234" s="178"/>
      <c r="BQ234" s="178"/>
      <c r="BR234" s="178"/>
      <c r="BS234" s="178"/>
      <c r="BT234" s="178"/>
      <c r="BU234" s="178"/>
      <c r="BV234" s="178"/>
      <c r="BW234" s="178"/>
      <c r="BX234" s="178"/>
      <c r="BY234" s="178"/>
      <c r="BZ234" s="178"/>
      <c r="CA234" s="178"/>
    </row>
    <row r="235" spans="1:79" x14ac:dyDescent="0.25">
      <c r="A235" s="267"/>
      <c r="B235" s="221"/>
      <c r="C235" s="178"/>
      <c r="D235" s="178"/>
      <c r="E235" s="196"/>
      <c r="F235" s="196"/>
      <c r="G235" s="196"/>
      <c r="H235" s="195"/>
      <c r="I235" s="196"/>
      <c r="J235" s="196"/>
      <c r="K235" s="196"/>
      <c r="L235" s="196"/>
      <c r="M235" s="196"/>
      <c r="N235" s="196"/>
      <c r="O235" s="195"/>
      <c r="P235" s="196"/>
      <c r="Q235" s="196"/>
      <c r="R235" s="196"/>
      <c r="S235" s="196"/>
      <c r="T235" s="196"/>
      <c r="U235" s="196"/>
      <c r="V235" s="195"/>
      <c r="W235" s="196"/>
      <c r="X235" s="196"/>
      <c r="Y235" s="196"/>
      <c r="Z235" s="196"/>
      <c r="AA235" s="196"/>
      <c r="AB235" s="196"/>
      <c r="AC235" s="195"/>
      <c r="AD235" s="196"/>
      <c r="AE235" s="196"/>
      <c r="AF235" s="196"/>
      <c r="AG235" s="196"/>
      <c r="AH235" s="196"/>
      <c r="AI235" s="196"/>
      <c r="AJ235" s="178"/>
      <c r="AK235" s="178"/>
      <c r="AL235" s="178"/>
      <c r="AM235" s="178"/>
      <c r="AN235" s="178"/>
      <c r="AO235" s="178"/>
      <c r="AP235" s="178"/>
      <c r="AQ235" s="178"/>
      <c r="AR235" s="178"/>
      <c r="AS235" s="178"/>
      <c r="AT235" s="178"/>
      <c r="AU235" s="178"/>
      <c r="AV235" s="178"/>
      <c r="AW235" s="178"/>
      <c r="AX235" s="178"/>
      <c r="AY235" s="178"/>
      <c r="AZ235" s="178"/>
      <c r="BA235" s="178"/>
      <c r="BB235" s="178"/>
      <c r="BC235" s="178"/>
      <c r="BD235" s="178"/>
      <c r="BE235" s="178"/>
      <c r="BF235" s="178"/>
      <c r="BG235" s="178"/>
      <c r="BH235" s="178"/>
      <c r="BI235" s="178"/>
      <c r="BJ235" s="178"/>
      <c r="BK235" s="178"/>
      <c r="BL235" s="178"/>
      <c r="BM235" s="178"/>
      <c r="BN235" s="178"/>
      <c r="BO235" s="178"/>
      <c r="BP235" s="178"/>
      <c r="BQ235" s="178"/>
      <c r="BR235" s="178"/>
      <c r="BS235" s="178"/>
      <c r="BT235" s="178"/>
      <c r="BU235" s="178"/>
      <c r="BV235" s="178"/>
      <c r="BW235" s="178"/>
      <c r="BX235" s="178"/>
      <c r="BY235" s="178"/>
      <c r="BZ235" s="178"/>
      <c r="CA235" s="178"/>
    </row>
    <row r="236" spans="1:79" x14ac:dyDescent="0.25">
      <c r="A236" s="267"/>
      <c r="B236" s="221"/>
      <c r="C236" s="178"/>
      <c r="D236" s="178"/>
      <c r="E236" s="196"/>
      <c r="F236" s="196"/>
      <c r="G236" s="196"/>
      <c r="H236" s="195"/>
      <c r="I236" s="196"/>
      <c r="J236" s="196"/>
      <c r="K236" s="196"/>
      <c r="L236" s="196"/>
      <c r="M236" s="196"/>
      <c r="N236" s="196"/>
      <c r="O236" s="195"/>
      <c r="P236" s="196"/>
      <c r="Q236" s="196"/>
      <c r="R236" s="196"/>
      <c r="S236" s="196"/>
      <c r="T236" s="196"/>
      <c r="U236" s="196"/>
      <c r="V236" s="195"/>
      <c r="W236" s="196"/>
      <c r="X236" s="196"/>
      <c r="Y236" s="196"/>
      <c r="Z236" s="196"/>
      <c r="AA236" s="196"/>
      <c r="AB236" s="196"/>
      <c r="AC236" s="195"/>
      <c r="AD236" s="196"/>
      <c r="AE236" s="196"/>
      <c r="AF236" s="196"/>
      <c r="AG236" s="196"/>
      <c r="AH236" s="196"/>
      <c r="AI236" s="196"/>
      <c r="AJ236" s="178"/>
      <c r="AK236" s="178"/>
      <c r="AL236" s="178"/>
      <c r="AM236" s="178"/>
      <c r="AN236" s="178"/>
      <c r="AO236" s="178"/>
      <c r="AP236" s="178"/>
      <c r="AQ236" s="178"/>
      <c r="AR236" s="178"/>
      <c r="AS236" s="178"/>
      <c r="AT236" s="178"/>
      <c r="AU236" s="178"/>
      <c r="AV236" s="178"/>
      <c r="AW236" s="178"/>
      <c r="AX236" s="178"/>
      <c r="AY236" s="178"/>
      <c r="AZ236" s="178"/>
      <c r="BA236" s="178"/>
      <c r="BB236" s="178"/>
      <c r="BC236" s="178"/>
      <c r="BD236" s="178"/>
      <c r="BE236" s="178"/>
      <c r="BF236" s="178"/>
      <c r="BG236" s="178"/>
      <c r="BH236" s="178"/>
      <c r="BI236" s="178"/>
      <c r="BJ236" s="178"/>
      <c r="BK236" s="178"/>
      <c r="BL236" s="178"/>
      <c r="BM236" s="178"/>
      <c r="BN236" s="178"/>
      <c r="BO236" s="178"/>
      <c r="BP236" s="178"/>
      <c r="BQ236" s="178"/>
      <c r="BR236" s="178"/>
      <c r="BS236" s="178"/>
      <c r="BT236" s="178"/>
      <c r="BU236" s="178"/>
      <c r="BV236" s="178"/>
      <c r="BW236" s="178"/>
      <c r="BX236" s="178"/>
      <c r="BY236" s="178"/>
      <c r="BZ236" s="178"/>
      <c r="CA236" s="178"/>
    </row>
    <row r="237" spans="1:79" x14ac:dyDescent="0.25">
      <c r="A237" s="267"/>
      <c r="B237" s="221"/>
      <c r="C237" s="178"/>
      <c r="D237" s="178"/>
      <c r="E237" s="196"/>
      <c r="F237" s="196"/>
      <c r="G237" s="196"/>
      <c r="H237" s="195"/>
      <c r="I237" s="196"/>
      <c r="J237" s="196"/>
      <c r="K237" s="196"/>
      <c r="L237" s="196"/>
      <c r="M237" s="196"/>
      <c r="N237" s="196"/>
      <c r="O237" s="195"/>
      <c r="P237" s="196"/>
      <c r="Q237" s="196"/>
      <c r="R237" s="196"/>
      <c r="S237" s="196"/>
      <c r="T237" s="196"/>
      <c r="U237" s="196"/>
      <c r="V237" s="195"/>
      <c r="W237" s="196"/>
      <c r="X237" s="196"/>
      <c r="Y237" s="196"/>
      <c r="Z237" s="196"/>
      <c r="AA237" s="196"/>
      <c r="AB237" s="196"/>
      <c r="AC237" s="195"/>
      <c r="AD237" s="196"/>
      <c r="AE237" s="196"/>
      <c r="AF237" s="196"/>
      <c r="AG237" s="196"/>
      <c r="AH237" s="196"/>
      <c r="AI237" s="196"/>
      <c r="AJ237" s="178"/>
      <c r="AK237" s="178"/>
      <c r="AL237" s="178"/>
      <c r="AM237" s="178"/>
      <c r="AN237" s="178"/>
      <c r="AO237" s="178"/>
      <c r="AP237" s="178"/>
      <c r="AQ237" s="178"/>
      <c r="AR237" s="178"/>
      <c r="AS237" s="178"/>
      <c r="AT237" s="178"/>
      <c r="AU237" s="178"/>
      <c r="AV237" s="178"/>
      <c r="AW237" s="178"/>
      <c r="AX237" s="178"/>
      <c r="AY237" s="178"/>
      <c r="AZ237" s="178"/>
      <c r="BA237" s="178"/>
      <c r="BB237" s="178"/>
      <c r="BC237" s="178"/>
      <c r="BD237" s="178"/>
      <c r="BE237" s="178"/>
      <c r="BF237" s="178"/>
      <c r="BG237" s="178"/>
      <c r="BH237" s="178"/>
      <c r="BI237" s="178"/>
      <c r="BJ237" s="178"/>
      <c r="BK237" s="178"/>
      <c r="BL237" s="178"/>
      <c r="BM237" s="178"/>
      <c r="BN237" s="178"/>
      <c r="BO237" s="178"/>
      <c r="BP237" s="178"/>
      <c r="BQ237" s="178"/>
      <c r="BR237" s="178"/>
      <c r="BS237" s="178"/>
      <c r="BT237" s="178"/>
      <c r="BU237" s="178"/>
      <c r="BV237" s="178"/>
      <c r="BW237" s="178"/>
      <c r="BX237" s="178"/>
      <c r="BY237" s="178"/>
      <c r="BZ237" s="178"/>
      <c r="CA237" s="178"/>
    </row>
    <row r="238" spans="1:79" x14ac:dyDescent="0.25">
      <c r="A238" s="267"/>
      <c r="B238" s="221"/>
      <c r="C238" s="178"/>
      <c r="D238" s="178"/>
      <c r="E238" s="196"/>
      <c r="F238" s="196"/>
      <c r="G238" s="196"/>
      <c r="H238" s="195"/>
      <c r="I238" s="196"/>
      <c r="J238" s="196"/>
      <c r="K238" s="196"/>
      <c r="L238" s="196"/>
      <c r="M238" s="196"/>
      <c r="N238" s="196"/>
      <c r="O238" s="195"/>
      <c r="P238" s="196"/>
      <c r="Q238" s="196"/>
      <c r="R238" s="196"/>
      <c r="S238" s="196"/>
      <c r="T238" s="196"/>
      <c r="U238" s="196"/>
      <c r="V238" s="195"/>
      <c r="W238" s="196"/>
      <c r="X238" s="196"/>
      <c r="Y238" s="196"/>
      <c r="Z238" s="196"/>
      <c r="AA238" s="196"/>
      <c r="AB238" s="196"/>
      <c r="AC238" s="195"/>
      <c r="AD238" s="196"/>
      <c r="AE238" s="196"/>
      <c r="AF238" s="196"/>
      <c r="AG238" s="196"/>
      <c r="AH238" s="196"/>
      <c r="AI238" s="196"/>
      <c r="AJ238" s="178"/>
      <c r="AK238" s="178"/>
      <c r="AL238" s="178"/>
      <c r="AM238" s="178"/>
      <c r="AN238" s="178"/>
      <c r="AO238" s="178"/>
      <c r="AP238" s="178"/>
      <c r="AQ238" s="178"/>
      <c r="AR238" s="178"/>
      <c r="AS238" s="178"/>
      <c r="AT238" s="178"/>
      <c r="AU238" s="178"/>
      <c r="AV238" s="178"/>
      <c r="AW238" s="178"/>
      <c r="AX238" s="178"/>
      <c r="AY238" s="178"/>
      <c r="AZ238" s="178"/>
      <c r="BA238" s="178"/>
      <c r="BB238" s="178"/>
      <c r="BC238" s="178"/>
      <c r="BD238" s="178"/>
      <c r="BE238" s="178"/>
      <c r="BF238" s="178"/>
      <c r="BG238" s="178"/>
      <c r="BH238" s="178"/>
      <c r="BI238" s="178"/>
      <c r="BJ238" s="178"/>
      <c r="BK238" s="178"/>
      <c r="BL238" s="178"/>
      <c r="BM238" s="178"/>
      <c r="BN238" s="178"/>
      <c r="BO238" s="178"/>
      <c r="BP238" s="178"/>
      <c r="BQ238" s="178"/>
      <c r="BR238" s="178"/>
      <c r="BS238" s="178"/>
      <c r="BT238" s="178"/>
      <c r="BU238" s="178"/>
      <c r="BV238" s="178"/>
      <c r="BW238" s="178"/>
      <c r="BX238" s="178"/>
      <c r="BY238" s="178"/>
      <c r="BZ238" s="178"/>
      <c r="CA238" s="178"/>
    </row>
    <row r="239" spans="1:79" x14ac:dyDescent="0.25">
      <c r="A239" s="267"/>
      <c r="B239" s="221"/>
      <c r="C239" s="178"/>
      <c r="D239" s="178"/>
      <c r="E239" s="196"/>
      <c r="F239" s="196"/>
      <c r="G239" s="196"/>
      <c r="H239" s="195"/>
      <c r="I239" s="196"/>
      <c r="J239" s="196"/>
      <c r="K239" s="196"/>
      <c r="L239" s="196"/>
      <c r="M239" s="196"/>
      <c r="N239" s="196"/>
      <c r="O239" s="195"/>
      <c r="P239" s="196"/>
      <c r="Q239" s="196"/>
      <c r="R239" s="196"/>
      <c r="S239" s="196"/>
      <c r="T239" s="196"/>
      <c r="U239" s="196"/>
      <c r="V239" s="195"/>
      <c r="W239" s="196"/>
      <c r="X239" s="196"/>
      <c r="Y239" s="196"/>
      <c r="Z239" s="196"/>
      <c r="AA239" s="196"/>
      <c r="AB239" s="196"/>
      <c r="AC239" s="195"/>
      <c r="AD239" s="196"/>
      <c r="AE239" s="196"/>
      <c r="AF239" s="196"/>
      <c r="AG239" s="196"/>
      <c r="AH239" s="196"/>
      <c r="AI239" s="196"/>
      <c r="AJ239" s="178"/>
      <c r="AK239" s="178"/>
      <c r="AL239" s="178"/>
      <c r="AM239" s="178"/>
      <c r="AN239" s="178"/>
      <c r="AO239" s="178"/>
      <c r="AP239" s="178"/>
      <c r="AQ239" s="178"/>
      <c r="AR239" s="178"/>
      <c r="AS239" s="178"/>
      <c r="AT239" s="178"/>
      <c r="AU239" s="178"/>
      <c r="AV239" s="178"/>
      <c r="AW239" s="178"/>
      <c r="AX239" s="178"/>
      <c r="AY239" s="178"/>
      <c r="AZ239" s="178"/>
      <c r="BA239" s="178"/>
      <c r="BB239" s="178"/>
      <c r="BC239" s="178"/>
      <c r="BD239" s="178"/>
      <c r="BE239" s="178"/>
      <c r="BF239" s="178"/>
      <c r="BG239" s="178"/>
      <c r="BH239" s="178"/>
      <c r="BI239" s="178"/>
      <c r="BJ239" s="178"/>
      <c r="BK239" s="178"/>
      <c r="BL239" s="178"/>
      <c r="BM239" s="178"/>
      <c r="BN239" s="178"/>
      <c r="BO239" s="178"/>
      <c r="BP239" s="178"/>
      <c r="BQ239" s="178"/>
      <c r="BR239" s="178"/>
      <c r="BS239" s="178"/>
      <c r="BT239" s="178"/>
      <c r="BU239" s="178"/>
      <c r="BV239" s="178"/>
      <c r="BW239" s="178"/>
      <c r="BX239" s="178"/>
      <c r="BY239" s="178"/>
      <c r="BZ239" s="178"/>
      <c r="CA239" s="178"/>
    </row>
    <row r="240" spans="1:79" x14ac:dyDescent="0.25">
      <c r="A240" s="267"/>
      <c r="B240" s="221"/>
      <c r="C240" s="178"/>
      <c r="D240" s="178"/>
      <c r="E240" s="196"/>
      <c r="F240" s="196"/>
      <c r="G240" s="196"/>
      <c r="H240" s="195"/>
      <c r="I240" s="196"/>
      <c r="J240" s="196"/>
      <c r="K240" s="196"/>
      <c r="L240" s="196"/>
      <c r="M240" s="196"/>
      <c r="N240" s="196"/>
      <c r="O240" s="195"/>
      <c r="P240" s="196"/>
      <c r="Q240" s="196"/>
      <c r="R240" s="196"/>
      <c r="S240" s="196"/>
      <c r="T240" s="196"/>
      <c r="U240" s="196"/>
      <c r="V240" s="195"/>
      <c r="W240" s="196"/>
      <c r="X240" s="196"/>
      <c r="Y240" s="196"/>
      <c r="Z240" s="196"/>
      <c r="AA240" s="196"/>
      <c r="AB240" s="196"/>
      <c r="AC240" s="195"/>
      <c r="AD240" s="196"/>
      <c r="AE240" s="196"/>
      <c r="AF240" s="196"/>
      <c r="AG240" s="196"/>
      <c r="AH240" s="196"/>
      <c r="AI240" s="196"/>
      <c r="AJ240" s="178"/>
      <c r="AK240" s="178"/>
      <c r="AL240" s="178"/>
      <c r="AM240" s="178"/>
      <c r="AN240" s="178"/>
      <c r="AO240" s="178"/>
      <c r="AP240" s="178"/>
      <c r="AQ240" s="178"/>
      <c r="AR240" s="178"/>
      <c r="AS240" s="178"/>
      <c r="AT240" s="178"/>
      <c r="AU240" s="178"/>
      <c r="AV240" s="178"/>
      <c r="AW240" s="178"/>
      <c r="AX240" s="178"/>
      <c r="AY240" s="178"/>
      <c r="AZ240" s="178"/>
      <c r="BA240" s="178"/>
      <c r="BB240" s="178"/>
      <c r="BC240" s="178"/>
      <c r="BD240" s="178"/>
      <c r="BE240" s="178"/>
      <c r="BF240" s="178"/>
      <c r="BG240" s="178"/>
      <c r="BH240" s="178"/>
      <c r="BI240" s="178"/>
      <c r="BJ240" s="178"/>
      <c r="BK240" s="178"/>
      <c r="BL240" s="178"/>
      <c r="BM240" s="178"/>
      <c r="BN240" s="178"/>
      <c r="BO240" s="178"/>
      <c r="BP240" s="178"/>
      <c r="BQ240" s="178"/>
      <c r="BR240" s="178"/>
      <c r="BS240" s="178"/>
      <c r="BT240" s="178"/>
      <c r="BU240" s="178"/>
      <c r="BV240" s="178"/>
      <c r="BW240" s="178"/>
      <c r="BX240" s="178"/>
      <c r="BY240" s="178"/>
      <c r="BZ240" s="178"/>
      <c r="CA240" s="178"/>
    </row>
    <row r="241" spans="1:79" x14ac:dyDescent="0.25">
      <c r="A241" s="267"/>
      <c r="B241" s="221"/>
      <c r="C241" s="178"/>
      <c r="D241" s="178"/>
      <c r="E241" s="196"/>
      <c r="F241" s="196"/>
      <c r="G241" s="196"/>
      <c r="H241" s="195"/>
      <c r="I241" s="196"/>
      <c r="J241" s="196"/>
      <c r="K241" s="196"/>
      <c r="L241" s="196"/>
      <c r="M241" s="196"/>
      <c r="N241" s="196"/>
      <c r="O241" s="195"/>
      <c r="P241" s="196"/>
      <c r="Q241" s="196"/>
      <c r="R241" s="196"/>
      <c r="S241" s="196"/>
      <c r="T241" s="196"/>
      <c r="U241" s="196"/>
      <c r="V241" s="195"/>
      <c r="W241" s="196"/>
      <c r="X241" s="196"/>
      <c r="Y241" s="196"/>
      <c r="Z241" s="196"/>
      <c r="AA241" s="196"/>
      <c r="AB241" s="196"/>
      <c r="AC241" s="195"/>
      <c r="AD241" s="196"/>
      <c r="AE241" s="196"/>
      <c r="AF241" s="196"/>
      <c r="AG241" s="196"/>
      <c r="AH241" s="196"/>
      <c r="AI241" s="196"/>
      <c r="AJ241" s="178"/>
      <c r="AK241" s="178"/>
      <c r="AL241" s="178"/>
      <c r="AM241" s="178"/>
      <c r="AN241" s="178"/>
      <c r="AO241" s="178"/>
      <c r="AP241" s="178"/>
      <c r="AQ241" s="178"/>
      <c r="AR241" s="178"/>
      <c r="AS241" s="178"/>
      <c r="AT241" s="178"/>
      <c r="AU241" s="178"/>
      <c r="AV241" s="178"/>
      <c r="AW241" s="178"/>
      <c r="AX241" s="178"/>
      <c r="AY241" s="178"/>
      <c r="AZ241" s="178"/>
      <c r="BA241" s="178"/>
      <c r="BB241" s="178"/>
      <c r="BC241" s="178"/>
      <c r="BD241" s="178"/>
      <c r="BE241" s="178"/>
      <c r="BF241" s="178"/>
      <c r="BG241" s="178"/>
      <c r="BH241" s="178"/>
      <c r="BI241" s="178"/>
      <c r="BJ241" s="178"/>
      <c r="BK241" s="178"/>
      <c r="BL241" s="178"/>
      <c r="BM241" s="178"/>
      <c r="BN241" s="178"/>
      <c r="BO241" s="178"/>
      <c r="BP241" s="178"/>
      <c r="BQ241" s="178"/>
      <c r="BR241" s="178"/>
      <c r="BS241" s="178"/>
      <c r="BT241" s="178"/>
      <c r="BU241" s="178"/>
      <c r="BV241" s="178"/>
      <c r="BW241" s="178"/>
      <c r="BX241" s="178"/>
      <c r="BY241" s="178"/>
      <c r="BZ241" s="178"/>
      <c r="CA241" s="178"/>
    </row>
    <row r="242" spans="1:79" x14ac:dyDescent="0.25">
      <c r="A242" s="267"/>
      <c r="B242" s="221"/>
      <c r="C242" s="178"/>
      <c r="D242" s="178"/>
      <c r="E242" s="196"/>
      <c r="F242" s="196"/>
      <c r="G242" s="196"/>
      <c r="H242" s="195"/>
      <c r="I242" s="196"/>
      <c r="J242" s="196"/>
      <c r="K242" s="196"/>
      <c r="L242" s="196"/>
      <c r="M242" s="196"/>
      <c r="N242" s="196"/>
      <c r="O242" s="195"/>
      <c r="P242" s="196"/>
      <c r="Q242" s="196"/>
      <c r="R242" s="196"/>
      <c r="S242" s="196"/>
      <c r="T242" s="196"/>
      <c r="U242" s="196"/>
      <c r="V242" s="195"/>
      <c r="W242" s="196"/>
      <c r="X242" s="196"/>
      <c r="Y242" s="196"/>
      <c r="Z242" s="196"/>
      <c r="AA242" s="196"/>
      <c r="AB242" s="196"/>
      <c r="AC242" s="195"/>
      <c r="AD242" s="196"/>
      <c r="AE242" s="196"/>
      <c r="AF242" s="196"/>
      <c r="AG242" s="196"/>
      <c r="AH242" s="196"/>
      <c r="AI242" s="196"/>
      <c r="AJ242" s="178"/>
      <c r="AK242" s="178"/>
      <c r="AL242" s="178"/>
      <c r="AM242" s="178"/>
      <c r="AN242" s="178"/>
      <c r="AO242" s="178"/>
      <c r="AP242" s="178"/>
      <c r="AQ242" s="178"/>
      <c r="AR242" s="178"/>
      <c r="AS242" s="178"/>
      <c r="AT242" s="178"/>
      <c r="AU242" s="178"/>
      <c r="AV242" s="178"/>
      <c r="AW242" s="178"/>
      <c r="AX242" s="178"/>
      <c r="AY242" s="178"/>
      <c r="AZ242" s="178"/>
      <c r="BA242" s="178"/>
      <c r="BB242" s="178"/>
      <c r="BC242" s="178"/>
      <c r="BD242" s="178"/>
      <c r="BE242" s="178"/>
      <c r="BF242" s="178"/>
      <c r="BG242" s="178"/>
      <c r="BH242" s="178"/>
      <c r="BI242" s="178"/>
      <c r="BJ242" s="178"/>
      <c r="BK242" s="178"/>
      <c r="BL242" s="178"/>
      <c r="BM242" s="178"/>
      <c r="BN242" s="178"/>
      <c r="BO242" s="178"/>
      <c r="BP242" s="178"/>
      <c r="BQ242" s="178"/>
      <c r="BR242" s="178"/>
      <c r="BS242" s="178"/>
      <c r="BT242" s="178"/>
      <c r="BU242" s="178"/>
      <c r="BV242" s="178"/>
      <c r="BW242" s="178"/>
      <c r="BX242" s="178"/>
      <c r="BY242" s="178"/>
      <c r="BZ242" s="178"/>
      <c r="CA242" s="178"/>
    </row>
    <row r="243" spans="1:79" x14ac:dyDescent="0.25">
      <c r="A243" s="267"/>
      <c r="B243" s="221"/>
      <c r="C243" s="178"/>
      <c r="D243" s="178"/>
      <c r="E243" s="196"/>
      <c r="F243" s="196"/>
      <c r="G243" s="196"/>
      <c r="H243" s="195"/>
      <c r="I243" s="196"/>
      <c r="J243" s="196"/>
      <c r="K243" s="196"/>
      <c r="L243" s="196"/>
      <c r="M243" s="196"/>
      <c r="N243" s="196"/>
      <c r="O243" s="195"/>
      <c r="P243" s="196"/>
      <c r="Q243" s="196"/>
      <c r="R243" s="196"/>
      <c r="S243" s="196"/>
      <c r="T243" s="196"/>
      <c r="U243" s="196"/>
      <c r="V243" s="195"/>
      <c r="W243" s="196"/>
      <c r="X243" s="196"/>
      <c r="Y243" s="196"/>
      <c r="Z243" s="196"/>
      <c r="AA243" s="196"/>
      <c r="AB243" s="196"/>
      <c r="AC243" s="195"/>
      <c r="AD243" s="196"/>
      <c r="AE243" s="196"/>
      <c r="AF243" s="196"/>
      <c r="AG243" s="196"/>
      <c r="AH243" s="196"/>
      <c r="AI243" s="196"/>
      <c r="AJ243" s="178"/>
      <c r="AK243" s="178"/>
      <c r="AL243" s="178"/>
      <c r="AM243" s="178"/>
      <c r="AN243" s="178"/>
      <c r="AO243" s="178"/>
      <c r="AP243" s="178"/>
      <c r="AQ243" s="178"/>
      <c r="AR243" s="178"/>
      <c r="AS243" s="178"/>
      <c r="AT243" s="178"/>
      <c r="AU243" s="178"/>
      <c r="AV243" s="178"/>
      <c r="AW243" s="178"/>
      <c r="AX243" s="178"/>
      <c r="AY243" s="178"/>
      <c r="AZ243" s="178"/>
      <c r="BA243" s="178"/>
      <c r="BB243" s="178"/>
      <c r="BC243" s="178"/>
      <c r="BD243" s="178"/>
      <c r="BE243" s="178"/>
      <c r="BF243" s="178"/>
      <c r="BG243" s="178"/>
      <c r="BH243" s="178"/>
      <c r="BI243" s="178"/>
      <c r="BJ243" s="178"/>
      <c r="BK243" s="178"/>
      <c r="BL243" s="178"/>
      <c r="BM243" s="178"/>
      <c r="BN243" s="178"/>
      <c r="BO243" s="178"/>
      <c r="BP243" s="178"/>
      <c r="BQ243" s="178"/>
      <c r="BR243" s="178"/>
      <c r="BS243" s="178"/>
      <c r="BT243" s="178"/>
      <c r="BU243" s="178"/>
      <c r="BV243" s="178"/>
      <c r="BW243" s="178"/>
      <c r="BX243" s="178"/>
      <c r="BY243" s="178"/>
      <c r="BZ243" s="178"/>
      <c r="CA243" s="178"/>
    </row>
    <row r="244" spans="1:79" x14ac:dyDescent="0.25">
      <c r="A244" s="267"/>
      <c r="B244" s="221"/>
      <c r="C244" s="178"/>
      <c r="D244" s="178"/>
      <c r="E244" s="196"/>
      <c r="F244" s="196"/>
      <c r="G244" s="196"/>
      <c r="H244" s="195"/>
      <c r="I244" s="196"/>
      <c r="J244" s="196"/>
      <c r="K244" s="196"/>
      <c r="L244" s="196"/>
      <c r="M244" s="196"/>
      <c r="N244" s="196"/>
      <c r="O244" s="195"/>
      <c r="P244" s="196"/>
      <c r="Q244" s="196"/>
      <c r="R244" s="196"/>
      <c r="S244" s="196"/>
      <c r="T244" s="196"/>
      <c r="U244" s="196"/>
      <c r="V244" s="195"/>
      <c r="W244" s="196"/>
      <c r="X244" s="196"/>
      <c r="Y244" s="196"/>
      <c r="Z244" s="196"/>
      <c r="AA244" s="196"/>
      <c r="AB244" s="196"/>
      <c r="AC244" s="195"/>
      <c r="AD244" s="196"/>
      <c r="AE244" s="196"/>
      <c r="AF244" s="196"/>
      <c r="AG244" s="196"/>
      <c r="AH244" s="196"/>
      <c r="AI244" s="196"/>
      <c r="AJ244" s="178"/>
      <c r="AK244" s="178"/>
      <c r="AL244" s="178"/>
      <c r="AM244" s="178"/>
      <c r="AN244" s="178"/>
      <c r="AO244" s="178"/>
      <c r="AP244" s="178"/>
      <c r="AQ244" s="178"/>
      <c r="AR244" s="178"/>
      <c r="AS244" s="178"/>
      <c r="AT244" s="178"/>
      <c r="AU244" s="178"/>
      <c r="AV244" s="178"/>
      <c r="AW244" s="178"/>
      <c r="AX244" s="178"/>
      <c r="AY244" s="178"/>
      <c r="AZ244" s="178"/>
      <c r="BA244" s="178"/>
      <c r="BB244" s="178"/>
      <c r="BC244" s="178"/>
      <c r="BD244" s="178"/>
      <c r="BE244" s="178"/>
      <c r="BF244" s="178"/>
      <c r="BG244" s="178"/>
      <c r="BH244" s="178"/>
      <c r="BI244" s="178"/>
      <c r="BJ244" s="178"/>
      <c r="BK244" s="178"/>
      <c r="BL244" s="178"/>
      <c r="BM244" s="178"/>
      <c r="BN244" s="178"/>
      <c r="BO244" s="178"/>
      <c r="BP244" s="178"/>
      <c r="BQ244" s="178"/>
      <c r="BR244" s="178"/>
      <c r="BS244" s="178"/>
      <c r="BT244" s="178"/>
      <c r="BU244" s="178"/>
      <c r="BV244" s="178"/>
      <c r="BW244" s="178"/>
      <c r="BX244" s="178"/>
      <c r="BY244" s="178"/>
      <c r="BZ244" s="178"/>
      <c r="CA244" s="178"/>
    </row>
    <row r="245" spans="1:79" x14ac:dyDescent="0.25">
      <c r="A245" s="267"/>
      <c r="B245" s="221"/>
      <c r="C245" s="178"/>
      <c r="D245" s="178"/>
      <c r="E245" s="196"/>
      <c r="F245" s="196"/>
      <c r="G245" s="196"/>
      <c r="H245" s="195"/>
      <c r="I245" s="196"/>
      <c r="J245" s="196"/>
      <c r="K245" s="196"/>
      <c r="L245" s="196"/>
      <c r="M245" s="196"/>
      <c r="N245" s="196"/>
      <c r="O245" s="195"/>
      <c r="P245" s="196"/>
      <c r="Q245" s="196"/>
      <c r="R245" s="196"/>
      <c r="S245" s="196"/>
      <c r="T245" s="196"/>
      <c r="U245" s="196"/>
      <c r="V245" s="195"/>
      <c r="W245" s="196"/>
      <c r="X245" s="196"/>
      <c r="Y245" s="196"/>
      <c r="Z245" s="196"/>
      <c r="AA245" s="196"/>
      <c r="AB245" s="196"/>
      <c r="AC245" s="195"/>
      <c r="AD245" s="196"/>
      <c r="AE245" s="196"/>
      <c r="AF245" s="196"/>
      <c r="AG245" s="196"/>
      <c r="AH245" s="196"/>
      <c r="AI245" s="196"/>
      <c r="AJ245" s="178"/>
      <c r="AK245" s="178"/>
      <c r="AL245" s="178"/>
      <c r="AM245" s="178"/>
      <c r="AN245" s="178"/>
      <c r="AO245" s="178"/>
      <c r="AP245" s="178"/>
      <c r="AQ245" s="178"/>
      <c r="AR245" s="178"/>
      <c r="AS245" s="178"/>
      <c r="AT245" s="178"/>
      <c r="AU245" s="178"/>
      <c r="AV245" s="178"/>
      <c r="AW245" s="178"/>
      <c r="AX245" s="178"/>
      <c r="AY245" s="178"/>
      <c r="AZ245" s="178"/>
      <c r="BA245" s="178"/>
      <c r="BB245" s="178"/>
      <c r="BC245" s="178"/>
      <c r="BD245" s="178"/>
      <c r="BE245" s="178"/>
      <c r="BF245" s="178"/>
      <c r="BG245" s="178"/>
      <c r="BH245" s="178"/>
      <c r="BI245" s="178"/>
      <c r="BJ245" s="178"/>
      <c r="BK245" s="178"/>
      <c r="BL245" s="178"/>
      <c r="BM245" s="178"/>
      <c r="BN245" s="178"/>
      <c r="BO245" s="178"/>
      <c r="BP245" s="178"/>
      <c r="BQ245" s="178"/>
      <c r="BR245" s="178"/>
      <c r="BS245" s="178"/>
      <c r="BT245" s="178"/>
      <c r="BU245" s="178"/>
      <c r="BV245" s="178"/>
      <c r="BW245" s="178"/>
      <c r="BX245" s="178"/>
      <c r="BY245" s="178"/>
      <c r="BZ245" s="178"/>
      <c r="CA245" s="178"/>
    </row>
    <row r="246" spans="1:79" x14ac:dyDescent="0.25">
      <c r="A246" s="267"/>
      <c r="B246" s="221"/>
      <c r="C246" s="178"/>
      <c r="D246" s="178"/>
      <c r="E246" s="196"/>
      <c r="F246" s="196"/>
      <c r="G246" s="196"/>
      <c r="H246" s="195"/>
      <c r="I246" s="196"/>
      <c r="J246" s="196"/>
      <c r="K246" s="196"/>
      <c r="L246" s="196"/>
      <c r="M246" s="196"/>
      <c r="N246" s="196"/>
      <c r="O246" s="195"/>
      <c r="P246" s="196"/>
      <c r="Q246" s="196"/>
      <c r="R246" s="196"/>
      <c r="S246" s="196"/>
      <c r="T246" s="196"/>
      <c r="U246" s="196"/>
      <c r="V246" s="195"/>
      <c r="W246" s="196"/>
      <c r="X246" s="196"/>
      <c r="Y246" s="196"/>
      <c r="Z246" s="196"/>
      <c r="AA246" s="196"/>
      <c r="AB246" s="196"/>
      <c r="AC246" s="195"/>
      <c r="AD246" s="196"/>
      <c r="AE246" s="196"/>
      <c r="AF246" s="196"/>
      <c r="AG246" s="196"/>
      <c r="AH246" s="196"/>
      <c r="AI246" s="196"/>
      <c r="AJ246" s="178"/>
      <c r="AK246" s="178"/>
      <c r="AL246" s="178"/>
      <c r="AM246" s="178"/>
      <c r="AN246" s="178"/>
      <c r="AO246" s="178"/>
      <c r="AP246" s="178"/>
      <c r="AQ246" s="178"/>
      <c r="AR246" s="178"/>
      <c r="AS246" s="178"/>
      <c r="AT246" s="178"/>
      <c r="AU246" s="178"/>
      <c r="AV246" s="178"/>
      <c r="AW246" s="178"/>
      <c r="AX246" s="178"/>
      <c r="AY246" s="178"/>
      <c r="AZ246" s="178"/>
      <c r="BA246" s="178"/>
      <c r="BB246" s="178"/>
      <c r="BC246" s="178"/>
      <c r="BD246" s="178"/>
      <c r="BE246" s="178"/>
      <c r="BF246" s="178"/>
      <c r="BG246" s="178"/>
      <c r="BH246" s="178"/>
      <c r="BI246" s="178"/>
      <c r="BJ246" s="178"/>
      <c r="BK246" s="178"/>
      <c r="BL246" s="178"/>
      <c r="BM246" s="178"/>
      <c r="BN246" s="178"/>
      <c r="BO246" s="178"/>
      <c r="BP246" s="178"/>
      <c r="BQ246" s="178"/>
      <c r="BR246" s="178"/>
      <c r="BS246" s="178"/>
      <c r="BT246" s="178"/>
      <c r="BU246" s="178"/>
      <c r="BV246" s="178"/>
      <c r="BW246" s="178"/>
      <c r="BX246" s="178"/>
      <c r="BY246" s="178"/>
      <c r="BZ246" s="178"/>
      <c r="CA246" s="178"/>
    </row>
    <row r="247" spans="1:79" x14ac:dyDescent="0.25">
      <c r="A247" s="267"/>
      <c r="B247" s="221"/>
      <c r="C247" s="178"/>
      <c r="D247" s="178"/>
      <c r="E247" s="196"/>
      <c r="F247" s="196"/>
      <c r="G247" s="196"/>
      <c r="H247" s="195"/>
      <c r="I247" s="196"/>
      <c r="J247" s="196"/>
      <c r="K247" s="196"/>
      <c r="L247" s="196"/>
      <c r="M247" s="196"/>
      <c r="N247" s="196"/>
      <c r="O247" s="195"/>
      <c r="P247" s="196"/>
      <c r="Q247" s="196"/>
      <c r="R247" s="196"/>
      <c r="S247" s="196"/>
      <c r="T247" s="196"/>
      <c r="U247" s="196"/>
      <c r="V247" s="195"/>
      <c r="W247" s="196"/>
      <c r="X247" s="196"/>
      <c r="Y247" s="196"/>
      <c r="Z247" s="196"/>
      <c r="AA247" s="196"/>
      <c r="AB247" s="196"/>
      <c r="AC247" s="195"/>
      <c r="AD247" s="196"/>
      <c r="AE247" s="196"/>
      <c r="AF247" s="196"/>
      <c r="AG247" s="196"/>
      <c r="AH247" s="196"/>
      <c r="AI247" s="196"/>
      <c r="AJ247" s="178"/>
      <c r="AK247" s="178"/>
      <c r="AL247" s="178"/>
      <c r="AM247" s="178"/>
      <c r="AN247" s="178"/>
      <c r="AO247" s="178"/>
      <c r="AP247" s="178"/>
      <c r="AQ247" s="178"/>
      <c r="AR247" s="178"/>
      <c r="AS247" s="178"/>
      <c r="AT247" s="178"/>
      <c r="AU247" s="178"/>
      <c r="AV247" s="178"/>
      <c r="AW247" s="178"/>
      <c r="AX247" s="178"/>
      <c r="AY247" s="178"/>
      <c r="AZ247" s="178"/>
      <c r="BA247" s="178"/>
      <c r="BB247" s="178"/>
      <c r="BC247" s="178"/>
      <c r="BD247" s="178"/>
      <c r="BE247" s="178"/>
      <c r="BF247" s="178"/>
      <c r="BG247" s="178"/>
      <c r="BH247" s="178"/>
      <c r="BI247" s="178"/>
      <c r="BJ247" s="178"/>
      <c r="BK247" s="178"/>
      <c r="BL247" s="178"/>
      <c r="BM247" s="178"/>
      <c r="BN247" s="178"/>
      <c r="BO247" s="178"/>
      <c r="BP247" s="178"/>
      <c r="BQ247" s="178"/>
      <c r="BR247" s="178"/>
      <c r="BS247" s="178"/>
      <c r="BT247" s="178"/>
      <c r="BU247" s="178"/>
      <c r="BV247" s="178"/>
      <c r="BW247" s="178"/>
      <c r="BX247" s="178"/>
      <c r="BY247" s="178"/>
      <c r="BZ247" s="178"/>
      <c r="CA247" s="178"/>
    </row>
    <row r="248" spans="1:79" x14ac:dyDescent="0.25">
      <c r="A248" s="267"/>
      <c r="B248" s="221"/>
      <c r="C248" s="178"/>
      <c r="D248" s="178"/>
      <c r="E248" s="196"/>
      <c r="F248" s="196"/>
      <c r="G248" s="196"/>
      <c r="H248" s="195"/>
      <c r="I248" s="196"/>
      <c r="J248" s="196"/>
      <c r="K248" s="196"/>
      <c r="L248" s="196"/>
      <c r="M248" s="196"/>
      <c r="N248" s="196"/>
      <c r="O248" s="195"/>
      <c r="P248" s="196"/>
      <c r="Q248" s="196"/>
      <c r="R248" s="196"/>
      <c r="S248" s="196"/>
      <c r="T248" s="196"/>
      <c r="U248" s="196"/>
      <c r="V248" s="195"/>
      <c r="W248" s="196"/>
      <c r="X248" s="196"/>
      <c r="Y248" s="196"/>
      <c r="Z248" s="196"/>
      <c r="AA248" s="196"/>
      <c r="AB248" s="196"/>
      <c r="AC248" s="195"/>
      <c r="AD248" s="196"/>
      <c r="AE248" s="196"/>
      <c r="AF248" s="196"/>
      <c r="AG248" s="196"/>
      <c r="AH248" s="196"/>
      <c r="AI248" s="196"/>
      <c r="AJ248" s="178"/>
      <c r="AK248" s="178"/>
      <c r="AL248" s="178"/>
      <c r="AM248" s="178"/>
      <c r="AN248" s="178"/>
      <c r="AO248" s="178"/>
      <c r="AP248" s="178"/>
      <c r="AQ248" s="178"/>
      <c r="AR248" s="178"/>
      <c r="AS248" s="178"/>
      <c r="AT248" s="178"/>
      <c r="AU248" s="178"/>
      <c r="AV248" s="178"/>
      <c r="AW248" s="178"/>
      <c r="AX248" s="178"/>
      <c r="AY248" s="178"/>
      <c r="AZ248" s="178"/>
      <c r="BA248" s="178"/>
      <c r="BB248" s="178"/>
      <c r="BC248" s="178"/>
      <c r="BD248" s="178"/>
      <c r="BE248" s="178"/>
      <c r="BF248" s="178"/>
      <c r="BG248" s="178"/>
      <c r="BH248" s="178"/>
      <c r="BI248" s="178"/>
      <c r="BJ248" s="178"/>
      <c r="BK248" s="178"/>
      <c r="BL248" s="178"/>
      <c r="BM248" s="178"/>
      <c r="BN248" s="178"/>
      <c r="BO248" s="178"/>
      <c r="BP248" s="178"/>
      <c r="BQ248" s="178"/>
      <c r="BR248" s="178"/>
      <c r="BS248" s="178"/>
      <c r="BT248" s="178"/>
      <c r="BU248" s="178"/>
      <c r="BV248" s="178"/>
      <c r="BW248" s="178"/>
      <c r="BX248" s="178"/>
      <c r="BY248" s="178"/>
      <c r="BZ248" s="178"/>
      <c r="CA248" s="178"/>
    </row>
    <row r="249" spans="1:79" x14ac:dyDescent="0.25">
      <c r="A249" s="267"/>
      <c r="B249" s="221"/>
      <c r="C249" s="178"/>
      <c r="D249" s="178"/>
      <c r="E249" s="196"/>
      <c r="F249" s="196"/>
      <c r="G249" s="196"/>
      <c r="H249" s="195"/>
      <c r="I249" s="196"/>
      <c r="J249" s="196"/>
      <c r="K249" s="196"/>
      <c r="L249" s="196"/>
      <c r="M249" s="196"/>
      <c r="N249" s="196"/>
      <c r="O249" s="195"/>
      <c r="P249" s="196"/>
      <c r="Q249" s="196"/>
      <c r="R249" s="196"/>
      <c r="S249" s="196"/>
      <c r="T249" s="196"/>
      <c r="U249" s="196"/>
      <c r="V249" s="195"/>
      <c r="W249" s="196"/>
      <c r="X249" s="196"/>
      <c r="Y249" s="196"/>
      <c r="Z249" s="196"/>
      <c r="AA249" s="196"/>
      <c r="AB249" s="196"/>
      <c r="AC249" s="195"/>
      <c r="AD249" s="196"/>
      <c r="AE249" s="196"/>
      <c r="AF249" s="196"/>
      <c r="AG249" s="196"/>
      <c r="AH249" s="196"/>
      <c r="AI249" s="196"/>
      <c r="AJ249" s="178"/>
      <c r="AK249" s="178"/>
      <c r="AL249" s="178"/>
      <c r="AM249" s="178"/>
      <c r="AN249" s="178"/>
      <c r="AO249" s="178"/>
      <c r="AP249" s="178"/>
      <c r="AQ249" s="178"/>
      <c r="AR249" s="178"/>
      <c r="AS249" s="178"/>
      <c r="AT249" s="178"/>
      <c r="AU249" s="178"/>
      <c r="AV249" s="178"/>
      <c r="AW249" s="178"/>
      <c r="AX249" s="178"/>
      <c r="AY249" s="178"/>
      <c r="AZ249" s="178"/>
      <c r="BA249" s="178"/>
      <c r="BB249" s="178"/>
      <c r="BC249" s="178"/>
      <c r="BD249" s="178"/>
      <c r="BE249" s="178"/>
      <c r="BF249" s="178"/>
      <c r="BG249" s="178"/>
      <c r="BH249" s="178"/>
      <c r="BI249" s="178"/>
      <c r="BJ249" s="178"/>
      <c r="BK249" s="178"/>
      <c r="BL249" s="178"/>
      <c r="BM249" s="178"/>
      <c r="BN249" s="178"/>
      <c r="BO249" s="178"/>
      <c r="BP249" s="178"/>
      <c r="BQ249" s="178"/>
      <c r="BR249" s="178"/>
      <c r="BS249" s="178"/>
      <c r="BT249" s="178"/>
      <c r="BU249" s="178"/>
      <c r="BV249" s="178"/>
      <c r="BW249" s="178"/>
      <c r="BX249" s="178"/>
      <c r="BY249" s="178"/>
      <c r="BZ249" s="178"/>
      <c r="CA249" s="178"/>
    </row>
    <row r="250" spans="1:79" x14ac:dyDescent="0.25">
      <c r="A250" s="267"/>
      <c r="B250" s="221"/>
      <c r="C250" s="178"/>
      <c r="D250" s="178"/>
      <c r="E250" s="196"/>
      <c r="F250" s="196"/>
      <c r="G250" s="196"/>
      <c r="H250" s="195"/>
      <c r="I250" s="196"/>
      <c r="J250" s="196"/>
      <c r="K250" s="196"/>
      <c r="L250" s="196"/>
      <c r="M250" s="196"/>
      <c r="N250" s="196"/>
      <c r="O250" s="195"/>
      <c r="P250" s="196"/>
      <c r="Q250" s="196"/>
      <c r="R250" s="196"/>
      <c r="S250" s="196"/>
      <c r="T250" s="196"/>
      <c r="U250" s="196"/>
      <c r="V250" s="195"/>
      <c r="W250" s="196"/>
      <c r="X250" s="196"/>
      <c r="Y250" s="196"/>
      <c r="Z250" s="196"/>
      <c r="AA250" s="196"/>
      <c r="AB250" s="196"/>
      <c r="AC250" s="195"/>
      <c r="AD250" s="196"/>
      <c r="AE250" s="196"/>
      <c r="AF250" s="196"/>
      <c r="AG250" s="196"/>
      <c r="AH250" s="196"/>
      <c r="AI250" s="196"/>
      <c r="AJ250" s="178"/>
      <c r="AK250" s="178"/>
      <c r="AL250" s="178"/>
      <c r="AM250" s="178"/>
      <c r="AN250" s="178"/>
      <c r="AO250" s="178"/>
      <c r="AP250" s="178"/>
      <c r="AQ250" s="178"/>
      <c r="AR250" s="178"/>
      <c r="AS250" s="178"/>
      <c r="AT250" s="178"/>
      <c r="AU250" s="178"/>
      <c r="AV250" s="178"/>
      <c r="AW250" s="178"/>
      <c r="AX250" s="178"/>
      <c r="AY250" s="178"/>
      <c r="AZ250" s="178"/>
      <c r="BA250" s="178"/>
      <c r="BB250" s="178"/>
      <c r="BC250" s="178"/>
      <c r="BD250" s="178"/>
      <c r="BE250" s="178"/>
      <c r="BF250" s="178"/>
      <c r="BG250" s="178"/>
      <c r="BH250" s="178"/>
      <c r="BI250" s="178"/>
      <c r="BJ250" s="178"/>
      <c r="BK250" s="178"/>
      <c r="BL250" s="178"/>
      <c r="BM250" s="178"/>
      <c r="BN250" s="178"/>
      <c r="BO250" s="178"/>
      <c r="BP250" s="178"/>
      <c r="BQ250" s="178"/>
      <c r="BR250" s="178"/>
      <c r="BS250" s="178"/>
      <c r="BT250" s="178"/>
      <c r="BU250" s="178"/>
      <c r="BV250" s="178"/>
      <c r="BW250" s="178"/>
      <c r="BX250" s="178"/>
      <c r="BY250" s="178"/>
      <c r="BZ250" s="178"/>
      <c r="CA250" s="178"/>
    </row>
    <row r="251" spans="1:79" x14ac:dyDescent="0.25">
      <c r="A251" s="267"/>
      <c r="B251" s="221"/>
      <c r="C251" s="178"/>
      <c r="D251" s="178"/>
      <c r="E251" s="196"/>
      <c r="F251" s="196"/>
      <c r="G251" s="196"/>
      <c r="H251" s="195"/>
      <c r="I251" s="196"/>
      <c r="J251" s="196"/>
      <c r="K251" s="196"/>
      <c r="L251" s="196"/>
      <c r="M251" s="196"/>
      <c r="N251" s="196"/>
      <c r="O251" s="195"/>
      <c r="P251" s="196"/>
      <c r="Q251" s="196"/>
      <c r="R251" s="196"/>
      <c r="S251" s="196"/>
      <c r="T251" s="196"/>
      <c r="U251" s="196"/>
      <c r="V251" s="195"/>
      <c r="W251" s="196"/>
      <c r="X251" s="196"/>
      <c r="Y251" s="196"/>
      <c r="Z251" s="196"/>
      <c r="AA251" s="196"/>
      <c r="AB251" s="196"/>
      <c r="AC251" s="195"/>
      <c r="AD251" s="196"/>
      <c r="AE251" s="196"/>
      <c r="AF251" s="196"/>
      <c r="AG251" s="196"/>
      <c r="AH251" s="196"/>
      <c r="AI251" s="196"/>
      <c r="AJ251" s="178"/>
      <c r="AK251" s="178"/>
      <c r="AL251" s="178"/>
      <c r="AM251" s="178"/>
      <c r="AN251" s="178"/>
      <c r="AO251" s="178"/>
      <c r="AP251" s="178"/>
      <c r="AQ251" s="178"/>
      <c r="AR251" s="178"/>
      <c r="AS251" s="178"/>
      <c r="AT251" s="178"/>
      <c r="AU251" s="178"/>
      <c r="AV251" s="178"/>
      <c r="AW251" s="178"/>
      <c r="AX251" s="178"/>
      <c r="AY251" s="178"/>
      <c r="AZ251" s="178"/>
      <c r="BA251" s="178"/>
      <c r="BB251" s="178"/>
      <c r="BC251" s="178"/>
      <c r="BD251" s="178"/>
      <c r="BE251" s="178"/>
      <c r="BF251" s="178"/>
      <c r="BG251" s="178"/>
      <c r="BH251" s="178"/>
      <c r="BI251" s="178"/>
      <c r="BJ251" s="178"/>
      <c r="BK251" s="178"/>
      <c r="BL251" s="178"/>
      <c r="BM251" s="178"/>
      <c r="BN251" s="178"/>
      <c r="BO251" s="178"/>
      <c r="BP251" s="178"/>
      <c r="BQ251" s="178"/>
      <c r="BR251" s="178"/>
      <c r="BS251" s="178"/>
      <c r="BT251" s="178"/>
      <c r="BU251" s="178"/>
      <c r="BV251" s="178"/>
      <c r="BW251" s="178"/>
      <c r="BX251" s="178"/>
      <c r="BY251" s="178"/>
      <c r="BZ251" s="178"/>
      <c r="CA251" s="178"/>
    </row>
    <row r="252" spans="1:79" x14ac:dyDescent="0.25">
      <c r="A252" s="267"/>
      <c r="B252" s="221"/>
      <c r="C252" s="178"/>
      <c r="D252" s="178"/>
      <c r="E252" s="196"/>
      <c r="F252" s="196"/>
      <c r="G252" s="196"/>
      <c r="H252" s="195"/>
      <c r="I252" s="196"/>
      <c r="J252" s="196"/>
      <c r="K252" s="196"/>
      <c r="L252" s="196"/>
      <c r="M252" s="196"/>
      <c r="N252" s="196"/>
      <c r="O252" s="195"/>
      <c r="P252" s="196"/>
      <c r="Q252" s="196"/>
      <c r="R252" s="196"/>
      <c r="S252" s="196"/>
      <c r="T252" s="196"/>
      <c r="U252" s="196"/>
      <c r="V252" s="195"/>
      <c r="W252" s="196"/>
      <c r="X252" s="196"/>
      <c r="Y252" s="196"/>
      <c r="Z252" s="196"/>
      <c r="AA252" s="196"/>
      <c r="AB252" s="196"/>
      <c r="AC252" s="195"/>
      <c r="AD252" s="196"/>
      <c r="AE252" s="196"/>
      <c r="AF252" s="196"/>
      <c r="AG252" s="196"/>
      <c r="AH252" s="196"/>
      <c r="AI252" s="196"/>
      <c r="AJ252" s="178"/>
      <c r="AK252" s="178"/>
      <c r="AL252" s="178"/>
      <c r="AM252" s="178"/>
      <c r="AN252" s="178"/>
      <c r="AO252" s="178"/>
      <c r="AP252" s="178"/>
      <c r="AQ252" s="178"/>
      <c r="AR252" s="178"/>
      <c r="AS252" s="178"/>
      <c r="AT252" s="178"/>
      <c r="AU252" s="178"/>
      <c r="AV252" s="178"/>
      <c r="AW252" s="178"/>
      <c r="AX252" s="178"/>
      <c r="AY252" s="178"/>
      <c r="AZ252" s="178"/>
      <c r="BA252" s="178"/>
      <c r="BB252" s="178"/>
      <c r="BC252" s="178"/>
      <c r="BD252" s="178"/>
      <c r="BE252" s="178"/>
      <c r="BF252" s="178"/>
      <c r="BG252" s="178"/>
      <c r="BH252" s="178"/>
      <c r="BI252" s="178"/>
      <c r="BJ252" s="178"/>
      <c r="BK252" s="178"/>
      <c r="BL252" s="178"/>
      <c r="BM252" s="178"/>
      <c r="BN252" s="178"/>
      <c r="BO252" s="178"/>
      <c r="BP252" s="178"/>
      <c r="BQ252" s="178"/>
      <c r="BR252" s="178"/>
      <c r="BS252" s="178"/>
      <c r="BT252" s="178"/>
      <c r="BU252" s="178"/>
      <c r="BV252" s="178"/>
      <c r="BW252" s="178"/>
      <c r="BX252" s="178"/>
      <c r="BY252" s="178"/>
      <c r="BZ252" s="178"/>
      <c r="CA252" s="178"/>
    </row>
    <row r="253" spans="1:79" x14ac:dyDescent="0.25">
      <c r="A253" s="267"/>
      <c r="B253" s="221"/>
      <c r="C253" s="178"/>
      <c r="D253" s="178"/>
      <c r="E253" s="196"/>
      <c r="F253" s="196"/>
      <c r="G253" s="196"/>
      <c r="H253" s="195"/>
      <c r="I253" s="196"/>
      <c r="J253" s="196"/>
      <c r="K253" s="196"/>
      <c r="L253" s="196"/>
      <c r="M253" s="196"/>
      <c r="N253" s="196"/>
      <c r="O253" s="195"/>
      <c r="P253" s="196"/>
      <c r="Q253" s="196"/>
      <c r="R253" s="196"/>
      <c r="S253" s="196"/>
      <c r="T253" s="196"/>
      <c r="U253" s="196"/>
      <c r="V253" s="195"/>
      <c r="W253" s="196"/>
      <c r="X253" s="196"/>
      <c r="Y253" s="196"/>
      <c r="Z253" s="196"/>
      <c r="AA253" s="196"/>
      <c r="AB253" s="196"/>
      <c r="AC253" s="195"/>
      <c r="AD253" s="196"/>
      <c r="AE253" s="196"/>
      <c r="AF253" s="196"/>
      <c r="AG253" s="196"/>
      <c r="AH253" s="196"/>
      <c r="AI253" s="196"/>
      <c r="AJ253" s="178"/>
      <c r="AK253" s="178"/>
      <c r="AL253" s="178"/>
      <c r="AM253" s="178"/>
      <c r="AN253" s="178"/>
      <c r="AO253" s="178"/>
      <c r="AP253" s="178"/>
      <c r="AQ253" s="178"/>
      <c r="AR253" s="178"/>
      <c r="AS253" s="178"/>
      <c r="AT253" s="178"/>
      <c r="AU253" s="178"/>
      <c r="AV253" s="178"/>
      <c r="AW253" s="178"/>
      <c r="AX253" s="178"/>
      <c r="AY253" s="178"/>
      <c r="AZ253" s="178"/>
      <c r="BA253" s="178"/>
      <c r="BB253" s="178"/>
      <c r="BC253" s="178"/>
      <c r="BD253" s="178"/>
      <c r="BE253" s="178"/>
      <c r="BF253" s="178"/>
      <c r="BG253" s="178"/>
      <c r="BH253" s="178"/>
      <c r="BI253" s="178"/>
      <c r="BJ253" s="178"/>
      <c r="BK253" s="178"/>
      <c r="BL253" s="178"/>
      <c r="BM253" s="178"/>
      <c r="BN253" s="178"/>
      <c r="BO253" s="178"/>
      <c r="BP253" s="178"/>
      <c r="BQ253" s="178"/>
      <c r="BR253" s="178"/>
      <c r="BS253" s="178"/>
      <c r="BT253" s="178"/>
      <c r="BU253" s="178"/>
      <c r="BV253" s="178"/>
      <c r="BW253" s="178"/>
      <c r="BX253" s="178"/>
      <c r="BY253" s="178"/>
      <c r="BZ253" s="178"/>
      <c r="CA253" s="178"/>
    </row>
    <row r="254" spans="1:79" x14ac:dyDescent="0.25">
      <c r="A254" s="267"/>
      <c r="B254" s="221"/>
      <c r="C254" s="178"/>
      <c r="D254" s="178"/>
      <c r="E254" s="196"/>
      <c r="F254" s="196"/>
      <c r="G254" s="196"/>
      <c r="H254" s="195"/>
      <c r="I254" s="196"/>
      <c r="J254" s="196"/>
      <c r="K254" s="196"/>
      <c r="L254" s="196"/>
      <c r="M254" s="196"/>
      <c r="N254" s="196"/>
      <c r="O254" s="195"/>
      <c r="P254" s="196"/>
      <c r="Q254" s="196"/>
      <c r="R254" s="196"/>
      <c r="S254" s="196"/>
      <c r="T254" s="196"/>
      <c r="U254" s="196"/>
      <c r="V254" s="195"/>
      <c r="W254" s="196"/>
      <c r="X254" s="196"/>
      <c r="Y254" s="196"/>
      <c r="Z254" s="196"/>
      <c r="AA254" s="196"/>
      <c r="AB254" s="196"/>
      <c r="AC254" s="195"/>
      <c r="AD254" s="196"/>
      <c r="AE254" s="196"/>
      <c r="AF254" s="196"/>
      <c r="AG254" s="196"/>
      <c r="AH254" s="196"/>
      <c r="AI254" s="196"/>
      <c r="AJ254" s="178"/>
      <c r="AK254" s="178"/>
      <c r="AL254" s="178"/>
      <c r="AM254" s="178"/>
      <c r="AN254" s="178"/>
      <c r="AO254" s="178"/>
      <c r="AP254" s="178"/>
      <c r="AQ254" s="178"/>
      <c r="AR254" s="178"/>
      <c r="AS254" s="178"/>
      <c r="AT254" s="178"/>
      <c r="AU254" s="178"/>
      <c r="AV254" s="178"/>
      <c r="AW254" s="178"/>
      <c r="AX254" s="178"/>
      <c r="AY254" s="178"/>
      <c r="AZ254" s="178"/>
      <c r="BA254" s="178"/>
      <c r="BB254" s="178"/>
      <c r="BC254" s="178"/>
      <c r="BD254" s="178"/>
      <c r="BE254" s="178"/>
      <c r="BF254" s="178"/>
      <c r="BG254" s="178"/>
      <c r="BH254" s="178"/>
      <c r="BI254" s="178"/>
      <c r="BJ254" s="178"/>
      <c r="BK254" s="178"/>
      <c r="BL254" s="178"/>
      <c r="BM254" s="178"/>
      <c r="BN254" s="178"/>
      <c r="BO254" s="178"/>
      <c r="BP254" s="178"/>
      <c r="BQ254" s="178"/>
      <c r="BR254" s="178"/>
      <c r="BS254" s="178"/>
      <c r="BT254" s="178"/>
      <c r="BU254" s="178"/>
      <c r="BV254" s="178"/>
      <c r="BW254" s="178"/>
      <c r="BX254" s="178"/>
      <c r="BY254" s="178"/>
      <c r="BZ254" s="178"/>
      <c r="CA254" s="178"/>
    </row>
    <row r="255" spans="1:79" x14ac:dyDescent="0.25">
      <c r="A255" s="267"/>
      <c r="B255" s="221"/>
      <c r="C255" s="178"/>
      <c r="D255" s="178"/>
      <c r="E255" s="196"/>
      <c r="F255" s="196"/>
      <c r="G255" s="196"/>
      <c r="H255" s="195"/>
      <c r="I255" s="196"/>
      <c r="J255" s="196"/>
      <c r="K255" s="196"/>
      <c r="L255" s="196"/>
      <c r="M255" s="196"/>
      <c r="N255" s="196"/>
      <c r="O255" s="195"/>
      <c r="P255" s="196"/>
      <c r="Q255" s="196"/>
      <c r="R255" s="196"/>
      <c r="S255" s="196"/>
      <c r="T255" s="196"/>
      <c r="U255" s="196"/>
      <c r="V255" s="195"/>
      <c r="W255" s="196"/>
      <c r="X255" s="196"/>
      <c r="Y255" s="196"/>
      <c r="Z255" s="196"/>
      <c r="AA255" s="196"/>
      <c r="AB255" s="196"/>
      <c r="AC255" s="195"/>
      <c r="AD255" s="196"/>
      <c r="AE255" s="196"/>
      <c r="AF255" s="196"/>
      <c r="AG255" s="196"/>
      <c r="AH255" s="196"/>
      <c r="AI255" s="196"/>
      <c r="AJ255" s="178"/>
      <c r="AK255" s="178"/>
      <c r="AL255" s="178"/>
      <c r="AM255" s="178"/>
      <c r="AN255" s="178"/>
      <c r="AO255" s="178"/>
      <c r="AP255" s="178"/>
      <c r="AQ255" s="178"/>
      <c r="AR255" s="178"/>
      <c r="AS255" s="178"/>
      <c r="AT255" s="178"/>
      <c r="AU255" s="178"/>
      <c r="AV255" s="178"/>
      <c r="AW255" s="178"/>
      <c r="AX255" s="178"/>
      <c r="AY255" s="178"/>
      <c r="AZ255" s="178"/>
      <c r="BA255" s="178"/>
      <c r="BB255" s="178"/>
      <c r="BC255" s="178"/>
      <c r="BD255" s="178"/>
      <c r="BE255" s="178"/>
      <c r="BF255" s="178"/>
      <c r="BG255" s="178"/>
      <c r="BH255" s="178"/>
      <c r="BI255" s="178"/>
      <c r="BJ255" s="178"/>
      <c r="BK255" s="178"/>
      <c r="BL255" s="178"/>
      <c r="BM255" s="178"/>
      <c r="BN255" s="178"/>
      <c r="BO255" s="178"/>
      <c r="BP255" s="178"/>
      <c r="BQ255" s="178"/>
      <c r="BR255" s="178"/>
      <c r="BS255" s="178"/>
      <c r="BT255" s="178"/>
      <c r="BU255" s="178"/>
      <c r="BV255" s="178"/>
      <c r="BW255" s="178"/>
      <c r="BX255" s="178"/>
      <c r="BY255" s="178"/>
      <c r="BZ255" s="178"/>
      <c r="CA255" s="178"/>
    </row>
    <row r="256" spans="1:79" x14ac:dyDescent="0.25">
      <c r="A256" s="267"/>
      <c r="B256" s="221"/>
      <c r="C256" s="178"/>
      <c r="D256" s="178"/>
      <c r="E256" s="196"/>
      <c r="F256" s="196"/>
      <c r="G256" s="196"/>
      <c r="H256" s="195"/>
      <c r="I256" s="196"/>
      <c r="J256" s="196"/>
      <c r="K256" s="196"/>
      <c r="L256" s="196"/>
      <c r="M256" s="196"/>
      <c r="N256" s="196"/>
      <c r="O256" s="195"/>
      <c r="P256" s="196"/>
      <c r="Q256" s="196"/>
      <c r="R256" s="196"/>
      <c r="S256" s="196"/>
      <c r="T256" s="196"/>
      <c r="U256" s="196"/>
      <c r="V256" s="195"/>
      <c r="W256" s="196"/>
      <c r="X256" s="196"/>
      <c r="Y256" s="196"/>
      <c r="Z256" s="196"/>
      <c r="AA256" s="196"/>
      <c r="AB256" s="196"/>
      <c r="AC256" s="195"/>
      <c r="AD256" s="196"/>
      <c r="AE256" s="196"/>
      <c r="AF256" s="196"/>
      <c r="AG256" s="196"/>
      <c r="AH256" s="196"/>
      <c r="AI256" s="196"/>
      <c r="AJ256" s="178"/>
      <c r="AK256" s="178"/>
      <c r="AL256" s="178"/>
      <c r="AM256" s="178"/>
      <c r="AN256" s="178"/>
      <c r="AO256" s="178"/>
      <c r="AP256" s="178"/>
      <c r="AQ256" s="178"/>
      <c r="AR256" s="178"/>
      <c r="AS256" s="178"/>
      <c r="AT256" s="178"/>
      <c r="AU256" s="178"/>
      <c r="AV256" s="178"/>
      <c r="AW256" s="178"/>
      <c r="AX256" s="178"/>
      <c r="AY256" s="178"/>
      <c r="AZ256" s="178"/>
      <c r="BA256" s="178"/>
      <c r="BB256" s="178"/>
      <c r="BC256" s="178"/>
      <c r="BD256" s="178"/>
      <c r="BE256" s="178"/>
      <c r="BF256" s="178"/>
      <c r="BG256" s="178"/>
      <c r="BH256" s="178"/>
      <c r="BI256" s="178"/>
      <c r="BJ256" s="178"/>
      <c r="BK256" s="178"/>
      <c r="BL256" s="178"/>
      <c r="BM256" s="178"/>
      <c r="BN256" s="178"/>
      <c r="BO256" s="178"/>
      <c r="BP256" s="178"/>
      <c r="BQ256" s="178"/>
      <c r="BR256" s="178"/>
      <c r="BS256" s="178"/>
      <c r="BT256" s="178"/>
      <c r="BU256" s="178"/>
      <c r="BV256" s="178"/>
      <c r="BW256" s="178"/>
      <c r="BX256" s="178"/>
      <c r="BY256" s="178"/>
      <c r="BZ256" s="178"/>
      <c r="CA256" s="178"/>
    </row>
    <row r="257" spans="1:79" x14ac:dyDescent="0.25">
      <c r="A257" s="267"/>
      <c r="B257" s="221"/>
      <c r="C257" s="178"/>
      <c r="D257" s="178"/>
      <c r="E257" s="196"/>
      <c r="F257" s="196"/>
      <c r="G257" s="196"/>
      <c r="H257" s="195"/>
      <c r="I257" s="196"/>
      <c r="J257" s="196"/>
      <c r="K257" s="196"/>
      <c r="L257" s="196"/>
      <c r="M257" s="196"/>
      <c r="N257" s="196"/>
      <c r="O257" s="195"/>
      <c r="P257" s="196"/>
      <c r="Q257" s="196"/>
      <c r="R257" s="196"/>
      <c r="S257" s="196"/>
      <c r="T257" s="196"/>
      <c r="U257" s="196"/>
      <c r="V257" s="195"/>
      <c r="W257" s="196"/>
      <c r="X257" s="196"/>
      <c r="Y257" s="196"/>
      <c r="Z257" s="196"/>
      <c r="AA257" s="196"/>
      <c r="AB257" s="196"/>
      <c r="AC257" s="195"/>
      <c r="AD257" s="196"/>
      <c r="AE257" s="196"/>
      <c r="AF257" s="196"/>
      <c r="AG257" s="196"/>
      <c r="AH257" s="196"/>
      <c r="AI257" s="196"/>
      <c r="AJ257" s="178"/>
      <c r="AK257" s="178"/>
      <c r="AL257" s="178"/>
      <c r="AM257" s="178"/>
      <c r="AN257" s="178"/>
      <c r="AO257" s="178"/>
      <c r="AP257" s="178"/>
      <c r="AQ257" s="178"/>
      <c r="AR257" s="178"/>
      <c r="AS257" s="178"/>
      <c r="AT257" s="178"/>
      <c r="AU257" s="178"/>
      <c r="AV257" s="178"/>
      <c r="AW257" s="178"/>
      <c r="AX257" s="178"/>
      <c r="AY257" s="178"/>
      <c r="AZ257" s="178"/>
      <c r="BA257" s="178"/>
      <c r="BB257" s="178"/>
      <c r="BC257" s="178"/>
      <c r="BD257" s="178"/>
      <c r="BE257" s="178"/>
      <c r="BF257" s="178"/>
      <c r="BG257" s="178"/>
      <c r="BH257" s="178"/>
      <c r="BI257" s="178"/>
      <c r="BJ257" s="178"/>
      <c r="BK257" s="178"/>
      <c r="BL257" s="178"/>
      <c r="BM257" s="178"/>
      <c r="BN257" s="178"/>
      <c r="BO257" s="178"/>
      <c r="BP257" s="178"/>
      <c r="BQ257" s="178"/>
      <c r="BR257" s="178"/>
      <c r="BS257" s="178"/>
      <c r="BT257" s="178"/>
      <c r="BU257" s="178"/>
      <c r="BV257" s="178"/>
      <c r="BW257" s="178"/>
      <c r="BX257" s="178"/>
      <c r="BY257" s="178"/>
      <c r="BZ257" s="178"/>
      <c r="CA257" s="178"/>
    </row>
    <row r="258" spans="1:79" x14ac:dyDescent="0.25">
      <c r="A258" s="267"/>
      <c r="B258" s="221"/>
      <c r="C258" s="178"/>
      <c r="D258" s="178"/>
      <c r="E258" s="196"/>
      <c r="F258" s="196"/>
      <c r="G258" s="196"/>
      <c r="H258" s="195"/>
      <c r="I258" s="196"/>
      <c r="J258" s="196"/>
      <c r="K258" s="196"/>
      <c r="L258" s="196"/>
      <c r="M258" s="196"/>
      <c r="N258" s="196"/>
      <c r="O258" s="195"/>
      <c r="P258" s="196"/>
      <c r="Q258" s="196"/>
      <c r="R258" s="196"/>
      <c r="S258" s="196"/>
      <c r="T258" s="196"/>
      <c r="U258" s="196"/>
      <c r="V258" s="195"/>
      <c r="W258" s="196"/>
      <c r="X258" s="196"/>
      <c r="Y258" s="196"/>
      <c r="Z258" s="196"/>
      <c r="AA258" s="196"/>
      <c r="AB258" s="196"/>
      <c r="AC258" s="195"/>
      <c r="AD258" s="196"/>
      <c r="AE258" s="196"/>
      <c r="AF258" s="196"/>
      <c r="AG258" s="196"/>
      <c r="AH258" s="196"/>
      <c r="AI258" s="196"/>
      <c r="AJ258" s="178"/>
      <c r="AK258" s="178"/>
      <c r="AL258" s="178"/>
      <c r="AM258" s="178"/>
      <c r="AN258" s="178"/>
      <c r="AO258" s="178"/>
      <c r="AP258" s="178"/>
      <c r="AQ258" s="178"/>
      <c r="AR258" s="178"/>
      <c r="AS258" s="178"/>
      <c r="AT258" s="178"/>
      <c r="AU258" s="178"/>
      <c r="AV258" s="178"/>
      <c r="AW258" s="178"/>
      <c r="AX258" s="178"/>
      <c r="AY258" s="178"/>
      <c r="AZ258" s="178"/>
      <c r="BA258" s="178"/>
      <c r="BB258" s="178"/>
      <c r="BC258" s="178"/>
      <c r="BD258" s="178"/>
      <c r="BE258" s="178"/>
      <c r="BF258" s="178"/>
      <c r="BG258" s="178"/>
      <c r="BH258" s="178"/>
      <c r="BI258" s="178"/>
      <c r="BJ258" s="178"/>
      <c r="BK258" s="178"/>
      <c r="BL258" s="178"/>
      <c r="BM258" s="178"/>
      <c r="BN258" s="178"/>
      <c r="BO258" s="178"/>
      <c r="BP258" s="178"/>
      <c r="BQ258" s="178"/>
      <c r="BR258" s="178"/>
      <c r="BS258" s="178"/>
      <c r="BT258" s="178"/>
      <c r="BU258" s="178"/>
      <c r="BV258" s="178"/>
      <c r="BW258" s="178"/>
      <c r="BX258" s="178"/>
      <c r="BY258" s="178"/>
      <c r="BZ258" s="178"/>
      <c r="CA258" s="178"/>
    </row>
    <row r="259" spans="1:79" x14ac:dyDescent="0.25">
      <c r="A259" s="267"/>
      <c r="B259" s="221"/>
      <c r="C259" s="178"/>
      <c r="D259" s="178"/>
      <c r="E259" s="196"/>
      <c r="F259" s="196"/>
      <c r="G259" s="196"/>
      <c r="H259" s="195"/>
      <c r="I259" s="196"/>
      <c r="J259" s="196"/>
      <c r="K259" s="196"/>
      <c r="L259" s="196"/>
      <c r="M259" s="196"/>
      <c r="N259" s="196"/>
      <c r="O259" s="195"/>
      <c r="P259" s="196"/>
      <c r="Q259" s="196"/>
      <c r="R259" s="196"/>
      <c r="S259" s="196"/>
      <c r="T259" s="196"/>
      <c r="U259" s="196"/>
      <c r="V259" s="195"/>
      <c r="W259" s="196"/>
      <c r="X259" s="196"/>
      <c r="Y259" s="196"/>
      <c r="Z259" s="196"/>
      <c r="AA259" s="196"/>
      <c r="AB259" s="196"/>
      <c r="AC259" s="195"/>
      <c r="AD259" s="196"/>
      <c r="AE259" s="196"/>
      <c r="AF259" s="196"/>
      <c r="AG259" s="196"/>
      <c r="AH259" s="196"/>
      <c r="AI259" s="196"/>
      <c r="AJ259" s="178"/>
      <c r="AK259" s="178"/>
      <c r="AL259" s="178"/>
      <c r="AM259" s="178"/>
      <c r="AN259" s="178"/>
      <c r="AO259" s="178"/>
      <c r="AP259" s="178"/>
      <c r="AQ259" s="178"/>
      <c r="AR259" s="178"/>
      <c r="AS259" s="178"/>
      <c r="AT259" s="178"/>
      <c r="AU259" s="178"/>
      <c r="AV259" s="178"/>
      <c r="AW259" s="178"/>
      <c r="AX259" s="178"/>
      <c r="AY259" s="178"/>
      <c r="AZ259" s="178"/>
      <c r="BA259" s="178"/>
      <c r="BB259" s="178"/>
      <c r="BC259" s="178"/>
      <c r="BD259" s="178"/>
      <c r="BE259" s="178"/>
      <c r="BF259" s="178"/>
      <c r="BG259" s="178"/>
      <c r="BH259" s="178"/>
      <c r="BI259" s="178"/>
      <c r="BJ259" s="178"/>
      <c r="BK259" s="178"/>
      <c r="BL259" s="178"/>
      <c r="BM259" s="178"/>
      <c r="BN259" s="178"/>
      <c r="BO259" s="178"/>
      <c r="BP259" s="178"/>
      <c r="BQ259" s="178"/>
      <c r="BR259" s="178"/>
      <c r="BS259" s="178"/>
      <c r="BT259" s="178"/>
      <c r="BU259" s="178"/>
      <c r="BV259" s="178"/>
      <c r="BW259" s="178"/>
      <c r="BX259" s="178"/>
      <c r="BY259" s="178"/>
      <c r="BZ259" s="178"/>
      <c r="CA259" s="178"/>
    </row>
    <row r="260" spans="1:79" x14ac:dyDescent="0.25">
      <c r="A260" s="267"/>
      <c r="B260" s="221"/>
      <c r="C260" s="178"/>
      <c r="D260" s="178"/>
      <c r="E260" s="196"/>
      <c r="F260" s="196"/>
      <c r="G260" s="196"/>
      <c r="H260" s="195"/>
      <c r="I260" s="196"/>
      <c r="J260" s="196"/>
      <c r="K260" s="196"/>
      <c r="L260" s="196"/>
      <c r="M260" s="196"/>
      <c r="N260" s="196"/>
      <c r="O260" s="195"/>
      <c r="P260" s="196"/>
      <c r="Q260" s="196"/>
      <c r="R260" s="196"/>
      <c r="S260" s="196"/>
      <c r="T260" s="196"/>
      <c r="U260" s="196"/>
      <c r="V260" s="195"/>
      <c r="W260" s="196"/>
      <c r="X260" s="196"/>
      <c r="Y260" s="196"/>
      <c r="Z260" s="196"/>
      <c r="AA260" s="196"/>
      <c r="AB260" s="196"/>
      <c r="AC260" s="195"/>
      <c r="AD260" s="196"/>
      <c r="AE260" s="196"/>
      <c r="AF260" s="196"/>
      <c r="AG260" s="196"/>
      <c r="AH260" s="196"/>
      <c r="AI260" s="196"/>
      <c r="AJ260" s="178"/>
      <c r="AK260" s="178"/>
      <c r="AL260" s="178"/>
      <c r="AM260" s="178"/>
      <c r="AN260" s="178"/>
      <c r="AO260" s="178"/>
      <c r="AP260" s="178"/>
      <c r="AQ260" s="178"/>
      <c r="AR260" s="178"/>
      <c r="AS260" s="178"/>
      <c r="AT260" s="178"/>
      <c r="AU260" s="178"/>
      <c r="AV260" s="178"/>
      <c r="AW260" s="178"/>
      <c r="AX260" s="178"/>
      <c r="AY260" s="178"/>
      <c r="AZ260" s="178"/>
      <c r="BA260" s="178"/>
      <c r="BB260" s="178"/>
      <c r="BC260" s="178"/>
      <c r="BD260" s="178"/>
      <c r="BE260" s="178"/>
      <c r="BF260" s="178"/>
      <c r="BG260" s="178"/>
      <c r="BH260" s="178"/>
      <c r="BI260" s="178"/>
      <c r="BJ260" s="178"/>
      <c r="BK260" s="178"/>
      <c r="BL260" s="178"/>
      <c r="BM260" s="178"/>
      <c r="BN260" s="178"/>
      <c r="BO260" s="178"/>
      <c r="BP260" s="178"/>
      <c r="BQ260" s="178"/>
      <c r="BR260" s="178"/>
      <c r="BS260" s="178"/>
      <c r="BT260" s="178"/>
      <c r="BU260" s="178"/>
      <c r="BV260" s="178"/>
      <c r="BW260" s="178"/>
      <c r="BX260" s="178"/>
      <c r="BY260" s="178"/>
      <c r="BZ260" s="178"/>
      <c r="CA260" s="178"/>
    </row>
    <row r="261" spans="1:79" x14ac:dyDescent="0.25">
      <c r="A261" s="267"/>
      <c r="B261" s="221"/>
      <c r="C261" s="178"/>
      <c r="D261" s="178"/>
      <c r="E261" s="196"/>
      <c r="F261" s="196"/>
      <c r="G261" s="196"/>
      <c r="H261" s="195"/>
      <c r="I261" s="196"/>
      <c r="J261" s="196"/>
      <c r="K261" s="196"/>
      <c r="L261" s="196"/>
      <c r="M261" s="196"/>
      <c r="N261" s="196"/>
      <c r="O261" s="195"/>
      <c r="P261" s="196"/>
      <c r="Q261" s="196"/>
      <c r="R261" s="196"/>
      <c r="S261" s="196"/>
      <c r="T261" s="196"/>
      <c r="U261" s="196"/>
      <c r="V261" s="195"/>
      <c r="W261" s="196"/>
      <c r="X261" s="196"/>
      <c r="Y261" s="196"/>
      <c r="Z261" s="196"/>
      <c r="AA261" s="196"/>
      <c r="AB261" s="196"/>
      <c r="AC261" s="195"/>
      <c r="AD261" s="196"/>
      <c r="AE261" s="196"/>
      <c r="AF261" s="196"/>
      <c r="AG261" s="196"/>
      <c r="AH261" s="196"/>
      <c r="AI261" s="196"/>
      <c r="AJ261" s="178"/>
      <c r="AK261" s="178"/>
      <c r="AL261" s="178"/>
      <c r="AM261" s="178"/>
      <c r="AN261" s="178"/>
      <c r="AO261" s="178"/>
      <c r="AP261" s="178"/>
      <c r="AQ261" s="178"/>
      <c r="AR261" s="178"/>
      <c r="AS261" s="178"/>
      <c r="AT261" s="178"/>
      <c r="AU261" s="178"/>
      <c r="AV261" s="178"/>
      <c r="AW261" s="178"/>
      <c r="AX261" s="178"/>
      <c r="AY261" s="178"/>
      <c r="AZ261" s="178"/>
      <c r="BA261" s="178"/>
      <c r="BB261" s="178"/>
      <c r="BC261" s="178"/>
      <c r="BD261" s="178"/>
      <c r="BE261" s="178"/>
      <c r="BF261" s="178"/>
      <c r="BG261" s="178"/>
      <c r="BH261" s="178"/>
      <c r="BI261" s="178"/>
      <c r="BJ261" s="178"/>
      <c r="BK261" s="178"/>
      <c r="BL261" s="178"/>
      <c r="BM261" s="178"/>
      <c r="BN261" s="178"/>
      <c r="BO261" s="178"/>
      <c r="BP261" s="178"/>
      <c r="BQ261" s="178"/>
      <c r="BR261" s="178"/>
      <c r="BS261" s="178"/>
      <c r="BT261" s="178"/>
      <c r="BU261" s="178"/>
      <c r="BV261" s="178"/>
      <c r="BW261" s="178"/>
      <c r="BX261" s="178"/>
      <c r="BY261" s="178"/>
      <c r="BZ261" s="178"/>
      <c r="CA261" s="178"/>
    </row>
    <row r="262" spans="1:79" x14ac:dyDescent="0.25">
      <c r="A262" s="267"/>
      <c r="B262" s="221"/>
      <c r="C262" s="178"/>
      <c r="D262" s="178"/>
      <c r="E262" s="196"/>
      <c r="F262" s="196"/>
      <c r="G262" s="196"/>
      <c r="H262" s="195"/>
      <c r="I262" s="196"/>
      <c r="J262" s="196"/>
      <c r="K262" s="196"/>
      <c r="L262" s="196"/>
      <c r="M262" s="196"/>
      <c r="N262" s="196"/>
      <c r="O262" s="195"/>
      <c r="P262" s="196"/>
      <c r="Q262" s="196"/>
      <c r="R262" s="196"/>
      <c r="S262" s="196"/>
      <c r="T262" s="196"/>
      <c r="U262" s="196"/>
      <c r="V262" s="195"/>
      <c r="W262" s="196"/>
      <c r="X262" s="196"/>
      <c r="Y262" s="196"/>
      <c r="Z262" s="196"/>
      <c r="AA262" s="196"/>
      <c r="AB262" s="196"/>
      <c r="AC262" s="195"/>
      <c r="AD262" s="196"/>
      <c r="AE262" s="196"/>
      <c r="AF262" s="196"/>
      <c r="AG262" s="196"/>
      <c r="AH262" s="196"/>
      <c r="AI262" s="196"/>
      <c r="AJ262" s="178"/>
      <c r="AK262" s="178"/>
      <c r="AL262" s="178"/>
      <c r="AM262" s="178"/>
      <c r="AN262" s="178"/>
      <c r="AO262" s="178"/>
      <c r="AP262" s="178"/>
      <c r="AQ262" s="178"/>
      <c r="AR262" s="178"/>
      <c r="AS262" s="178"/>
      <c r="AT262" s="178"/>
      <c r="AU262" s="178"/>
      <c r="AV262" s="178"/>
      <c r="AW262" s="178"/>
      <c r="AX262" s="178"/>
      <c r="AY262" s="178"/>
      <c r="AZ262" s="178"/>
      <c r="BA262" s="178"/>
      <c r="BB262" s="178"/>
      <c r="BC262" s="178"/>
      <c r="BD262" s="178"/>
      <c r="BE262" s="178"/>
      <c r="BF262" s="178"/>
      <c r="BG262" s="178"/>
      <c r="BH262" s="178"/>
      <c r="BI262" s="178"/>
      <c r="BJ262" s="178"/>
      <c r="BK262" s="178"/>
      <c r="BL262" s="178"/>
      <c r="BM262" s="178"/>
      <c r="BN262" s="178"/>
      <c r="BO262" s="178"/>
      <c r="BP262" s="178"/>
      <c r="BQ262" s="178"/>
      <c r="BR262" s="178"/>
      <c r="BS262" s="178"/>
      <c r="BT262" s="178"/>
      <c r="BU262" s="178"/>
      <c r="BV262" s="178"/>
      <c r="BW262" s="178"/>
      <c r="BX262" s="178"/>
      <c r="BY262" s="178"/>
      <c r="BZ262" s="178"/>
      <c r="CA262" s="178"/>
    </row>
    <row r="263" spans="1:79" x14ac:dyDescent="0.25">
      <c r="A263" s="267"/>
      <c r="B263" s="221"/>
      <c r="C263" s="178"/>
      <c r="D263" s="178"/>
      <c r="E263" s="196"/>
      <c r="F263" s="196"/>
      <c r="G263" s="196"/>
      <c r="H263" s="195"/>
      <c r="I263" s="196"/>
      <c r="J263" s="196"/>
      <c r="K263" s="196"/>
      <c r="L263" s="196"/>
      <c r="M263" s="196"/>
      <c r="N263" s="196"/>
      <c r="O263" s="195"/>
      <c r="P263" s="196"/>
      <c r="Q263" s="196"/>
      <c r="R263" s="196"/>
      <c r="S263" s="196"/>
      <c r="T263" s="196"/>
      <c r="U263" s="196"/>
      <c r="V263" s="195"/>
      <c r="W263" s="196"/>
      <c r="X263" s="196"/>
      <c r="Y263" s="196"/>
      <c r="Z263" s="196"/>
      <c r="AA263" s="196"/>
      <c r="AB263" s="196"/>
      <c r="AC263" s="195"/>
      <c r="AD263" s="196"/>
      <c r="AE263" s="196"/>
      <c r="AF263" s="196"/>
      <c r="AG263" s="196"/>
      <c r="AH263" s="196"/>
      <c r="AI263" s="196"/>
      <c r="AJ263" s="178"/>
      <c r="AK263" s="178"/>
      <c r="AL263" s="178"/>
      <c r="AM263" s="178"/>
      <c r="AN263" s="178"/>
      <c r="AO263" s="178"/>
      <c r="AP263" s="178"/>
      <c r="AQ263" s="178"/>
      <c r="AR263" s="178"/>
      <c r="AS263" s="178"/>
      <c r="AT263" s="178"/>
      <c r="AU263" s="178"/>
      <c r="AV263" s="178"/>
      <c r="AW263" s="178"/>
      <c r="AX263" s="178"/>
      <c r="AY263" s="178"/>
      <c r="AZ263" s="178"/>
      <c r="BA263" s="178"/>
      <c r="BB263" s="178"/>
      <c r="BC263" s="178"/>
      <c r="BD263" s="178"/>
      <c r="BE263" s="178"/>
      <c r="BF263" s="178"/>
      <c r="BG263" s="178"/>
      <c r="BH263" s="178"/>
      <c r="BI263" s="178"/>
      <c r="BJ263" s="178"/>
      <c r="BK263" s="178"/>
      <c r="BL263" s="178"/>
      <c r="BM263" s="178"/>
      <c r="BN263" s="178"/>
      <c r="BO263" s="178"/>
      <c r="BP263" s="178"/>
      <c r="BQ263" s="178"/>
      <c r="BR263" s="178"/>
      <c r="BS263" s="178"/>
      <c r="BT263" s="178"/>
      <c r="BU263" s="178"/>
      <c r="BV263" s="178"/>
      <c r="BW263" s="178"/>
      <c r="BX263" s="178"/>
      <c r="BY263" s="178"/>
      <c r="BZ263" s="178"/>
      <c r="CA263" s="178"/>
    </row>
    <row r="264" spans="1:79" x14ac:dyDescent="0.25">
      <c r="A264" s="267"/>
      <c r="B264" s="221"/>
      <c r="C264" s="178"/>
      <c r="D264" s="178"/>
      <c r="E264" s="196"/>
      <c r="F264" s="196"/>
      <c r="G264" s="196"/>
      <c r="H264" s="195"/>
      <c r="I264" s="196"/>
      <c r="J264" s="196"/>
      <c r="K264" s="196"/>
      <c r="L264" s="196"/>
      <c r="M264" s="196"/>
      <c r="N264" s="196"/>
      <c r="O264" s="195"/>
      <c r="P264" s="196"/>
      <c r="Q264" s="196"/>
      <c r="R264" s="196"/>
      <c r="S264" s="196"/>
      <c r="T264" s="196"/>
      <c r="U264" s="196"/>
      <c r="V264" s="195"/>
      <c r="W264" s="196"/>
      <c r="X264" s="196"/>
      <c r="Y264" s="196"/>
      <c r="Z264" s="196"/>
      <c r="AA264" s="196"/>
      <c r="AB264" s="196"/>
      <c r="AC264" s="195"/>
      <c r="AD264" s="196"/>
      <c r="AE264" s="196"/>
      <c r="AF264" s="196"/>
      <c r="AG264" s="196"/>
      <c r="AH264" s="196"/>
      <c r="AI264" s="196"/>
      <c r="AJ264" s="178"/>
      <c r="AK264" s="178"/>
      <c r="AL264" s="178"/>
      <c r="AM264" s="178"/>
      <c r="AN264" s="178"/>
      <c r="AO264" s="178"/>
      <c r="AP264" s="178"/>
      <c r="AQ264" s="178"/>
      <c r="AR264" s="178"/>
      <c r="AS264" s="178"/>
      <c r="AT264" s="178"/>
      <c r="AU264" s="178"/>
      <c r="AV264" s="178"/>
      <c r="AW264" s="178"/>
      <c r="AX264" s="178"/>
      <c r="AY264" s="178"/>
      <c r="AZ264" s="178"/>
      <c r="BA264" s="178"/>
      <c r="BB264" s="178"/>
      <c r="BC264" s="178"/>
      <c r="BD264" s="178"/>
      <c r="BE264" s="178"/>
      <c r="BF264" s="178"/>
      <c r="BG264" s="178"/>
      <c r="BH264" s="178"/>
      <c r="BI264" s="178"/>
      <c r="BJ264" s="178"/>
      <c r="BK264" s="178"/>
      <c r="BL264" s="178"/>
      <c r="BM264" s="178"/>
      <c r="BN264" s="178"/>
      <c r="BO264" s="178"/>
      <c r="BP264" s="178"/>
      <c r="BQ264" s="178"/>
      <c r="BR264" s="178"/>
      <c r="BS264" s="178"/>
      <c r="BT264" s="178"/>
      <c r="BU264" s="178"/>
      <c r="BV264" s="178"/>
      <c r="BW264" s="178"/>
      <c r="BX264" s="178"/>
      <c r="BY264" s="178"/>
      <c r="BZ264" s="178"/>
      <c r="CA264" s="178"/>
    </row>
    <row r="265" spans="1:79" x14ac:dyDescent="0.25">
      <c r="A265" s="267"/>
      <c r="B265" s="221"/>
      <c r="C265" s="178"/>
      <c r="D265" s="178"/>
      <c r="E265" s="196"/>
      <c r="F265" s="196"/>
      <c r="G265" s="196"/>
      <c r="H265" s="195"/>
      <c r="I265" s="196"/>
      <c r="J265" s="196"/>
      <c r="K265" s="196"/>
      <c r="L265" s="196"/>
      <c r="M265" s="196"/>
      <c r="N265" s="196"/>
      <c r="O265" s="195"/>
      <c r="P265" s="196"/>
      <c r="Q265" s="196"/>
      <c r="R265" s="196"/>
      <c r="S265" s="196"/>
      <c r="T265" s="196"/>
      <c r="U265" s="196"/>
      <c r="V265" s="195"/>
      <c r="W265" s="196"/>
      <c r="X265" s="196"/>
      <c r="Y265" s="196"/>
      <c r="Z265" s="196"/>
      <c r="AA265" s="196"/>
      <c r="AB265" s="196"/>
      <c r="AC265" s="195"/>
      <c r="AD265" s="196"/>
      <c r="AE265" s="196"/>
      <c r="AF265" s="196"/>
      <c r="AG265" s="196"/>
      <c r="AH265" s="196"/>
      <c r="AI265" s="196"/>
      <c r="AJ265" s="178"/>
      <c r="AK265" s="178"/>
      <c r="AL265" s="178"/>
      <c r="AM265" s="178"/>
      <c r="AN265" s="178"/>
      <c r="AO265" s="178"/>
      <c r="AP265" s="178"/>
      <c r="AQ265" s="178"/>
      <c r="AR265" s="178"/>
      <c r="AS265" s="178"/>
      <c r="AT265" s="178"/>
      <c r="AU265" s="178"/>
      <c r="AV265" s="178"/>
      <c r="AW265" s="178"/>
      <c r="AX265" s="178"/>
      <c r="AY265" s="178"/>
      <c r="AZ265" s="178"/>
      <c r="BA265" s="178"/>
      <c r="BB265" s="178"/>
      <c r="BC265" s="178"/>
      <c r="BD265" s="178"/>
      <c r="BE265" s="178"/>
      <c r="BF265" s="178"/>
      <c r="BG265" s="178"/>
      <c r="BH265" s="178"/>
      <c r="BI265" s="178"/>
      <c r="BJ265" s="178"/>
      <c r="BK265" s="178"/>
      <c r="BL265" s="178"/>
      <c r="BM265" s="178"/>
      <c r="BN265" s="178"/>
      <c r="BO265" s="178"/>
      <c r="BP265" s="178"/>
      <c r="BQ265" s="178"/>
      <c r="BR265" s="178"/>
      <c r="BS265" s="178"/>
      <c r="BT265" s="178"/>
      <c r="BU265" s="178"/>
      <c r="BV265" s="178"/>
      <c r="BW265" s="178"/>
      <c r="BX265" s="178"/>
      <c r="BY265" s="178"/>
      <c r="BZ265" s="178"/>
      <c r="CA265" s="178"/>
    </row>
    <row r="266" spans="1:79" x14ac:dyDescent="0.25">
      <c r="A266" s="267"/>
      <c r="B266" s="221"/>
      <c r="C266" s="178"/>
      <c r="D266" s="178"/>
      <c r="E266" s="196"/>
      <c r="F266" s="196"/>
      <c r="G266" s="196"/>
      <c r="H266" s="195"/>
      <c r="I266" s="196"/>
      <c r="J266" s="196"/>
      <c r="K266" s="196"/>
      <c r="L266" s="196"/>
      <c r="M266" s="196"/>
      <c r="N266" s="196"/>
      <c r="O266" s="195"/>
      <c r="P266" s="196"/>
      <c r="Q266" s="196"/>
      <c r="R266" s="196"/>
      <c r="S266" s="196"/>
      <c r="T266" s="196"/>
      <c r="U266" s="196"/>
      <c r="V266" s="195"/>
      <c r="W266" s="196"/>
      <c r="X266" s="196"/>
      <c r="Y266" s="196"/>
      <c r="Z266" s="196"/>
      <c r="AA266" s="196"/>
      <c r="AB266" s="196"/>
      <c r="AC266" s="195"/>
      <c r="AD266" s="196"/>
      <c r="AE266" s="196"/>
      <c r="AF266" s="196"/>
      <c r="AG266" s="196"/>
      <c r="AH266" s="196"/>
      <c r="AI266" s="196"/>
      <c r="AJ266" s="178"/>
      <c r="AK266" s="178"/>
      <c r="AL266" s="178"/>
      <c r="AM266" s="178"/>
      <c r="AN266" s="178"/>
      <c r="AO266" s="178"/>
      <c r="AP266" s="178"/>
      <c r="AQ266" s="178"/>
      <c r="AR266" s="178"/>
      <c r="AS266" s="178"/>
      <c r="AT266" s="178"/>
      <c r="AU266" s="178"/>
      <c r="AV266" s="178"/>
      <c r="AW266" s="178"/>
      <c r="AX266" s="178"/>
      <c r="AY266" s="178"/>
      <c r="AZ266" s="178"/>
      <c r="BA266" s="178"/>
      <c r="BB266" s="178"/>
      <c r="BC266" s="178"/>
      <c r="BD266" s="178"/>
      <c r="BE266" s="178"/>
      <c r="BF266" s="178"/>
      <c r="BG266" s="178"/>
      <c r="BH266" s="178"/>
      <c r="BI266" s="178"/>
      <c r="BJ266" s="178"/>
      <c r="BK266" s="178"/>
      <c r="BL266" s="178"/>
      <c r="BM266" s="178"/>
      <c r="BN266" s="178"/>
      <c r="BO266" s="178"/>
      <c r="BP266" s="178"/>
      <c r="BQ266" s="178"/>
      <c r="BR266" s="178"/>
      <c r="BS266" s="178"/>
      <c r="BT266" s="178"/>
      <c r="BU266" s="178"/>
      <c r="BV266" s="178"/>
      <c r="BW266" s="178"/>
      <c r="BX266" s="178"/>
      <c r="BY266" s="178"/>
      <c r="BZ266" s="178"/>
      <c r="CA266" s="178"/>
    </row>
    <row r="267" spans="1:79" x14ac:dyDescent="0.25">
      <c r="A267" s="267"/>
      <c r="B267" s="221"/>
      <c r="C267" s="178"/>
      <c r="D267" s="178"/>
      <c r="E267" s="196"/>
      <c r="F267" s="196"/>
      <c r="G267" s="196"/>
      <c r="H267" s="195"/>
      <c r="I267" s="196"/>
      <c r="J267" s="196"/>
      <c r="K267" s="196"/>
      <c r="L267" s="196"/>
      <c r="M267" s="196"/>
      <c r="N267" s="196"/>
      <c r="O267" s="195"/>
      <c r="P267" s="196"/>
      <c r="Q267" s="196"/>
      <c r="R267" s="196"/>
      <c r="S267" s="196"/>
      <c r="T267" s="196"/>
      <c r="U267" s="196"/>
      <c r="V267" s="195"/>
      <c r="W267" s="196"/>
      <c r="X267" s="196"/>
      <c r="Y267" s="196"/>
      <c r="Z267" s="196"/>
      <c r="AA267" s="196"/>
      <c r="AB267" s="196"/>
      <c r="AC267" s="195"/>
      <c r="AD267" s="196"/>
      <c r="AE267" s="196"/>
      <c r="AF267" s="196"/>
      <c r="AG267" s="196"/>
      <c r="AH267" s="196"/>
      <c r="AI267" s="196"/>
      <c r="AJ267" s="178"/>
      <c r="AK267" s="178"/>
      <c r="AL267" s="178"/>
      <c r="AM267" s="178"/>
      <c r="AN267" s="178"/>
      <c r="AO267" s="178"/>
      <c r="AP267" s="178"/>
      <c r="AQ267" s="178"/>
      <c r="AR267" s="178"/>
      <c r="AS267" s="178"/>
      <c r="AT267" s="178"/>
      <c r="AU267" s="178"/>
      <c r="AV267" s="178"/>
      <c r="AW267" s="178"/>
      <c r="AX267" s="178"/>
      <c r="AY267" s="178"/>
      <c r="AZ267" s="178"/>
      <c r="BA267" s="178"/>
      <c r="BB267" s="178"/>
      <c r="BC267" s="178"/>
      <c r="BD267" s="178"/>
      <c r="BE267" s="178"/>
      <c r="BF267" s="178"/>
      <c r="BG267" s="178"/>
      <c r="BH267" s="178"/>
      <c r="BI267" s="178"/>
      <c r="BJ267" s="178"/>
      <c r="BK267" s="178"/>
      <c r="BL267" s="178"/>
      <c r="BM267" s="178"/>
      <c r="BN267" s="178"/>
      <c r="BO267" s="178"/>
      <c r="BP267" s="178"/>
      <c r="BQ267" s="178"/>
      <c r="BR267" s="178"/>
      <c r="BS267" s="178"/>
      <c r="BT267" s="178"/>
      <c r="BU267" s="178"/>
      <c r="BV267" s="178"/>
      <c r="BW267" s="178"/>
      <c r="BX267" s="178"/>
      <c r="BY267" s="178"/>
      <c r="BZ267" s="178"/>
      <c r="CA267" s="178"/>
    </row>
    <row r="268" spans="1:79" x14ac:dyDescent="0.25">
      <c r="A268" s="267"/>
      <c r="B268" s="221"/>
      <c r="C268" s="178"/>
      <c r="D268" s="178"/>
      <c r="E268" s="196"/>
      <c r="F268" s="196"/>
      <c r="G268" s="196"/>
      <c r="H268" s="195"/>
      <c r="I268" s="196"/>
      <c r="J268" s="196"/>
      <c r="K268" s="196"/>
      <c r="L268" s="196"/>
      <c r="M268" s="196"/>
      <c r="N268" s="196"/>
      <c r="O268" s="195"/>
      <c r="P268" s="196"/>
      <c r="Q268" s="196"/>
      <c r="R268" s="196"/>
      <c r="S268" s="196"/>
      <c r="T268" s="196"/>
      <c r="U268" s="196"/>
      <c r="V268" s="195"/>
      <c r="W268" s="196"/>
      <c r="X268" s="196"/>
      <c r="Y268" s="196"/>
      <c r="Z268" s="196"/>
      <c r="AA268" s="196"/>
      <c r="AB268" s="196"/>
      <c r="AC268" s="195"/>
      <c r="AD268" s="196"/>
      <c r="AE268" s="196"/>
      <c r="AF268" s="196"/>
      <c r="AG268" s="196"/>
      <c r="AH268" s="196"/>
      <c r="AI268" s="196"/>
      <c r="AJ268" s="178"/>
      <c r="AK268" s="178"/>
      <c r="AL268" s="178"/>
      <c r="AM268" s="178"/>
      <c r="AN268" s="178"/>
      <c r="AO268" s="178"/>
      <c r="AP268" s="178"/>
      <c r="AQ268" s="178"/>
      <c r="AR268" s="178"/>
      <c r="AS268" s="178"/>
      <c r="AT268" s="178"/>
      <c r="AU268" s="178"/>
      <c r="AV268" s="178"/>
      <c r="AW268" s="178"/>
      <c r="AX268" s="178"/>
      <c r="AY268" s="178"/>
      <c r="AZ268" s="178"/>
      <c r="BA268" s="178"/>
      <c r="BB268" s="178"/>
      <c r="BC268" s="178"/>
      <c r="BD268" s="178"/>
      <c r="BE268" s="178"/>
      <c r="BF268" s="178"/>
      <c r="BG268" s="178"/>
      <c r="BH268" s="178"/>
      <c r="BI268" s="178"/>
      <c r="BJ268" s="178"/>
      <c r="BK268" s="178"/>
      <c r="BL268" s="178"/>
      <c r="BM268" s="178"/>
      <c r="BN268" s="178"/>
      <c r="BO268" s="178"/>
      <c r="BP268" s="178"/>
      <c r="BQ268" s="178"/>
      <c r="BR268" s="178"/>
      <c r="BS268" s="178"/>
      <c r="BT268" s="178"/>
      <c r="BU268" s="178"/>
      <c r="BV268" s="178"/>
      <c r="BW268" s="178"/>
      <c r="BX268" s="178"/>
      <c r="BY268" s="178"/>
      <c r="BZ268" s="178"/>
      <c r="CA268" s="178"/>
    </row>
    <row r="269" spans="1:79" x14ac:dyDescent="0.25">
      <c r="A269" s="267"/>
      <c r="B269" s="221"/>
      <c r="C269" s="178"/>
      <c r="D269" s="178"/>
      <c r="E269" s="196"/>
      <c r="F269" s="196"/>
      <c r="G269" s="196"/>
      <c r="H269" s="195"/>
      <c r="I269" s="196"/>
      <c r="J269" s="196"/>
      <c r="K269" s="196"/>
      <c r="L269" s="196"/>
      <c r="M269" s="196"/>
      <c r="N269" s="196"/>
      <c r="O269" s="195"/>
      <c r="P269" s="196"/>
      <c r="Q269" s="196"/>
      <c r="R269" s="196"/>
      <c r="S269" s="196"/>
      <c r="T269" s="196"/>
      <c r="U269" s="196"/>
      <c r="V269" s="195"/>
      <c r="W269" s="196"/>
      <c r="X269" s="196"/>
      <c r="Y269" s="196"/>
      <c r="Z269" s="196"/>
      <c r="AA269" s="196"/>
      <c r="AB269" s="196"/>
      <c r="AC269" s="195"/>
      <c r="AD269" s="196"/>
      <c r="AE269" s="196"/>
      <c r="AF269" s="196"/>
      <c r="AG269" s="196"/>
      <c r="AH269" s="196"/>
      <c r="AI269" s="196"/>
      <c r="AJ269" s="178"/>
      <c r="AK269" s="178"/>
      <c r="AL269" s="178"/>
      <c r="AM269" s="178"/>
      <c r="AN269" s="178"/>
      <c r="AO269" s="178"/>
      <c r="AP269" s="178"/>
      <c r="AQ269" s="178"/>
      <c r="AR269" s="178"/>
      <c r="AS269" s="178"/>
      <c r="AT269" s="178"/>
      <c r="AU269" s="178"/>
      <c r="AV269" s="178"/>
      <c r="AW269" s="178"/>
      <c r="AX269" s="178"/>
      <c r="AY269" s="178"/>
      <c r="AZ269" s="178"/>
      <c r="BA269" s="178"/>
      <c r="BB269" s="178"/>
      <c r="BC269" s="178"/>
      <c r="BD269" s="178"/>
      <c r="BE269" s="178"/>
      <c r="BF269" s="178"/>
      <c r="BG269" s="178"/>
      <c r="BH269" s="178"/>
      <c r="BI269" s="178"/>
      <c r="BJ269" s="178"/>
      <c r="BK269" s="178"/>
      <c r="BL269" s="178"/>
      <c r="BM269" s="178"/>
      <c r="BN269" s="178"/>
      <c r="BO269" s="178"/>
      <c r="BP269" s="178"/>
      <c r="BQ269" s="178"/>
      <c r="BR269" s="178"/>
      <c r="BS269" s="178"/>
      <c r="BT269" s="178"/>
      <c r="BU269" s="178"/>
      <c r="BV269" s="178"/>
      <c r="BW269" s="178"/>
      <c r="BX269" s="178"/>
      <c r="BY269" s="178"/>
      <c r="BZ269" s="178"/>
      <c r="CA269" s="178"/>
    </row>
    <row r="270" spans="1:79" x14ac:dyDescent="0.25">
      <c r="A270" s="267"/>
      <c r="B270" s="221"/>
      <c r="C270" s="178"/>
      <c r="D270" s="178"/>
      <c r="E270" s="196"/>
      <c r="F270" s="196"/>
      <c r="G270" s="196"/>
      <c r="H270" s="195"/>
      <c r="I270" s="196"/>
      <c r="J270" s="196"/>
      <c r="K270" s="196"/>
      <c r="L270" s="196"/>
      <c r="M270" s="196"/>
      <c r="N270" s="196"/>
      <c r="O270" s="195"/>
      <c r="P270" s="196"/>
      <c r="Q270" s="196"/>
      <c r="R270" s="196"/>
      <c r="S270" s="196"/>
      <c r="T270" s="196"/>
      <c r="U270" s="196"/>
      <c r="V270" s="195"/>
      <c r="W270" s="196"/>
      <c r="X270" s="196"/>
      <c r="Y270" s="196"/>
      <c r="Z270" s="196"/>
      <c r="AA270" s="196"/>
      <c r="AB270" s="196"/>
      <c r="AC270" s="195"/>
      <c r="AD270" s="196"/>
      <c r="AE270" s="196"/>
      <c r="AF270" s="196"/>
      <c r="AG270" s="196"/>
      <c r="AH270" s="196"/>
      <c r="AI270" s="196"/>
      <c r="AJ270" s="178"/>
      <c r="AK270" s="178"/>
      <c r="AL270" s="178"/>
      <c r="AM270" s="178"/>
      <c r="AN270" s="178"/>
      <c r="AO270" s="178"/>
      <c r="AP270" s="178"/>
      <c r="AQ270" s="178"/>
      <c r="AR270" s="178"/>
      <c r="AS270" s="178"/>
      <c r="AT270" s="178"/>
      <c r="AU270" s="178"/>
      <c r="AV270" s="178"/>
      <c r="AW270" s="178"/>
      <c r="AX270" s="178"/>
      <c r="AY270" s="178"/>
      <c r="AZ270" s="178"/>
      <c r="BA270" s="178"/>
      <c r="BB270" s="178"/>
      <c r="BC270" s="178"/>
      <c r="BD270" s="178"/>
      <c r="BE270" s="178"/>
      <c r="BF270" s="178"/>
      <c r="BG270" s="178"/>
      <c r="BH270" s="178"/>
      <c r="BI270" s="178"/>
      <c r="BJ270" s="178"/>
      <c r="BK270" s="178"/>
      <c r="BL270" s="178"/>
      <c r="BM270" s="178"/>
      <c r="BN270" s="178"/>
      <c r="BO270" s="178"/>
      <c r="BP270" s="178"/>
      <c r="BQ270" s="178"/>
      <c r="BR270" s="178"/>
      <c r="BS270" s="178"/>
      <c r="BT270" s="178"/>
      <c r="BU270" s="178"/>
      <c r="BV270" s="178"/>
      <c r="BW270" s="178"/>
      <c r="BX270" s="178"/>
      <c r="BY270" s="178"/>
      <c r="BZ270" s="178"/>
      <c r="CA270" s="178"/>
    </row>
    <row r="271" spans="1:79" x14ac:dyDescent="0.25">
      <c r="A271" s="267"/>
      <c r="B271" s="221"/>
      <c r="C271" s="178"/>
      <c r="D271" s="178"/>
      <c r="E271" s="196"/>
      <c r="F271" s="196"/>
      <c r="G271" s="196"/>
      <c r="H271" s="195"/>
      <c r="I271" s="196"/>
      <c r="J271" s="196"/>
      <c r="K271" s="196"/>
      <c r="L271" s="196"/>
      <c r="M271" s="196"/>
      <c r="N271" s="196"/>
      <c r="O271" s="195"/>
      <c r="P271" s="196"/>
      <c r="Q271" s="196"/>
      <c r="R271" s="196"/>
      <c r="S271" s="196"/>
      <c r="T271" s="196"/>
      <c r="U271" s="196"/>
      <c r="V271" s="195"/>
      <c r="W271" s="196"/>
      <c r="X271" s="196"/>
      <c r="Y271" s="196"/>
      <c r="Z271" s="196"/>
      <c r="AA271" s="196"/>
      <c r="AB271" s="196"/>
      <c r="AC271" s="195"/>
      <c r="AD271" s="196"/>
      <c r="AE271" s="196"/>
      <c r="AF271" s="196"/>
      <c r="AG271" s="196"/>
      <c r="AH271" s="196"/>
      <c r="AI271" s="196"/>
      <c r="AJ271" s="178"/>
      <c r="AK271" s="178"/>
      <c r="AL271" s="178"/>
      <c r="AM271" s="178"/>
      <c r="AN271" s="178"/>
      <c r="AO271" s="178"/>
      <c r="AP271" s="178"/>
      <c r="AQ271" s="178"/>
      <c r="AR271" s="178"/>
      <c r="AS271" s="178"/>
      <c r="AT271" s="178"/>
      <c r="AU271" s="178"/>
      <c r="AV271" s="178"/>
      <c r="AW271" s="178"/>
      <c r="AX271" s="178"/>
      <c r="AY271" s="178"/>
      <c r="AZ271" s="178"/>
      <c r="BA271" s="178"/>
      <c r="BB271" s="178"/>
      <c r="BC271" s="178"/>
      <c r="BD271" s="178"/>
      <c r="BE271" s="178"/>
      <c r="BF271" s="178"/>
      <c r="BG271" s="178"/>
      <c r="BH271" s="178"/>
      <c r="BI271" s="178"/>
      <c r="BJ271" s="178"/>
      <c r="BK271" s="178"/>
      <c r="BL271" s="178"/>
      <c r="BM271" s="178"/>
      <c r="BN271" s="178"/>
      <c r="BO271" s="178"/>
      <c r="BP271" s="178"/>
      <c r="BQ271" s="178"/>
      <c r="BR271" s="178"/>
      <c r="BS271" s="178"/>
      <c r="BT271" s="178"/>
      <c r="BU271" s="178"/>
      <c r="BV271" s="178"/>
      <c r="BW271" s="178"/>
      <c r="BX271" s="178"/>
      <c r="BY271" s="178"/>
      <c r="BZ271" s="178"/>
      <c r="CA271" s="178"/>
    </row>
    <row r="272" spans="1:79" x14ac:dyDescent="0.25">
      <c r="A272" s="267"/>
      <c r="B272" s="221"/>
      <c r="C272" s="178"/>
      <c r="D272" s="178"/>
      <c r="E272" s="196"/>
      <c r="F272" s="196"/>
      <c r="G272" s="196"/>
      <c r="H272" s="195"/>
      <c r="I272" s="196"/>
      <c r="J272" s="196"/>
      <c r="K272" s="196"/>
      <c r="L272" s="196"/>
      <c r="M272" s="196"/>
      <c r="N272" s="196"/>
      <c r="O272" s="195"/>
      <c r="P272" s="196"/>
      <c r="Q272" s="196"/>
      <c r="R272" s="196"/>
      <c r="S272" s="196"/>
      <c r="T272" s="196"/>
      <c r="U272" s="196"/>
      <c r="V272" s="195"/>
      <c r="W272" s="196"/>
      <c r="X272" s="196"/>
      <c r="Y272" s="196"/>
      <c r="Z272" s="196"/>
      <c r="AA272" s="196"/>
      <c r="AB272" s="196"/>
      <c r="AC272" s="195"/>
      <c r="AD272" s="196"/>
      <c r="AE272" s="196"/>
      <c r="AF272" s="196"/>
      <c r="AG272" s="196"/>
      <c r="AH272" s="196"/>
      <c r="AI272" s="196"/>
      <c r="AJ272" s="178"/>
      <c r="AK272" s="178"/>
      <c r="AL272" s="178"/>
      <c r="AM272" s="178"/>
      <c r="AN272" s="178"/>
      <c r="AO272" s="178"/>
      <c r="AP272" s="178"/>
      <c r="AQ272" s="178"/>
      <c r="AR272" s="178"/>
      <c r="AS272" s="178"/>
      <c r="AT272" s="178"/>
      <c r="AU272" s="178"/>
      <c r="AV272" s="178"/>
      <c r="AW272" s="178"/>
      <c r="AX272" s="178"/>
      <c r="AY272" s="178"/>
      <c r="AZ272" s="178"/>
      <c r="BA272" s="178"/>
      <c r="BB272" s="178"/>
      <c r="BC272" s="178"/>
      <c r="BD272" s="178"/>
      <c r="BE272" s="178"/>
      <c r="BF272" s="178"/>
      <c r="BG272" s="178"/>
      <c r="BH272" s="178"/>
      <c r="BI272" s="178"/>
      <c r="BJ272" s="178"/>
      <c r="BK272" s="178"/>
      <c r="BL272" s="178"/>
      <c r="BM272" s="178"/>
      <c r="BN272" s="178"/>
      <c r="BO272" s="178"/>
      <c r="BP272" s="178"/>
      <c r="BQ272" s="178"/>
      <c r="BR272" s="178"/>
      <c r="BS272" s="178"/>
      <c r="BT272" s="178"/>
      <c r="BU272" s="178"/>
      <c r="BV272" s="178"/>
      <c r="BW272" s="178"/>
      <c r="BX272" s="178"/>
      <c r="BY272" s="178"/>
      <c r="BZ272" s="178"/>
      <c r="CA272" s="178"/>
    </row>
    <row r="273" spans="1:79" x14ac:dyDescent="0.25">
      <c r="A273" s="267"/>
      <c r="B273" s="221"/>
      <c r="C273" s="178"/>
      <c r="D273" s="178"/>
      <c r="E273" s="196"/>
      <c r="F273" s="196"/>
      <c r="G273" s="196"/>
      <c r="H273" s="195"/>
      <c r="I273" s="196"/>
      <c r="J273" s="196"/>
      <c r="K273" s="196"/>
      <c r="L273" s="196"/>
      <c r="M273" s="196"/>
      <c r="N273" s="196"/>
      <c r="O273" s="195"/>
      <c r="P273" s="196"/>
      <c r="Q273" s="196"/>
      <c r="R273" s="196"/>
      <c r="S273" s="196"/>
      <c r="T273" s="196"/>
      <c r="U273" s="196"/>
      <c r="V273" s="195"/>
      <c r="W273" s="196"/>
      <c r="X273" s="196"/>
      <c r="Y273" s="196"/>
      <c r="Z273" s="196"/>
      <c r="AA273" s="196"/>
      <c r="AB273" s="196"/>
      <c r="AC273" s="195"/>
      <c r="AD273" s="196"/>
      <c r="AE273" s="196"/>
      <c r="AF273" s="196"/>
      <c r="AG273" s="196"/>
      <c r="AH273" s="196"/>
      <c r="AI273" s="196"/>
      <c r="AJ273" s="178"/>
      <c r="AK273" s="178"/>
      <c r="AL273" s="178"/>
      <c r="AM273" s="178"/>
      <c r="AN273" s="178"/>
      <c r="AO273" s="178"/>
      <c r="AP273" s="178"/>
      <c r="AQ273" s="178"/>
      <c r="AR273" s="178"/>
      <c r="AS273" s="178"/>
      <c r="AT273" s="178"/>
      <c r="AU273" s="178"/>
      <c r="AV273" s="178"/>
      <c r="AW273" s="178"/>
      <c r="AX273" s="178"/>
      <c r="AY273" s="178"/>
      <c r="AZ273" s="178"/>
      <c r="BA273" s="178"/>
      <c r="BB273" s="178"/>
      <c r="BC273" s="178"/>
      <c r="BD273" s="178"/>
      <c r="BE273" s="178"/>
      <c r="BF273" s="178"/>
      <c r="BG273" s="178"/>
      <c r="BH273" s="178"/>
      <c r="BI273" s="178"/>
      <c r="BJ273" s="178"/>
      <c r="BK273" s="178"/>
      <c r="BL273" s="178"/>
      <c r="BM273" s="178"/>
      <c r="BN273" s="178"/>
      <c r="BO273" s="178"/>
      <c r="BP273" s="178"/>
      <c r="BQ273" s="178"/>
      <c r="BR273" s="178"/>
      <c r="BS273" s="178"/>
      <c r="BT273" s="178"/>
      <c r="BU273" s="178"/>
      <c r="BV273" s="178"/>
      <c r="BW273" s="178"/>
      <c r="BX273" s="178"/>
      <c r="BY273" s="178"/>
      <c r="BZ273" s="178"/>
      <c r="CA273" s="178"/>
    </row>
    <row r="274" spans="1:79" x14ac:dyDescent="0.25">
      <c r="A274" s="267"/>
      <c r="B274" s="221"/>
      <c r="C274" s="178"/>
      <c r="D274" s="178"/>
      <c r="E274" s="196"/>
      <c r="F274" s="196"/>
      <c r="G274" s="196"/>
      <c r="H274" s="195"/>
      <c r="I274" s="196"/>
      <c r="J274" s="196"/>
      <c r="K274" s="196"/>
      <c r="L274" s="196"/>
      <c r="M274" s="196"/>
      <c r="N274" s="196"/>
      <c r="O274" s="195"/>
      <c r="P274" s="196"/>
      <c r="Q274" s="196"/>
      <c r="R274" s="196"/>
      <c r="S274" s="196"/>
      <c r="T274" s="196"/>
      <c r="U274" s="196"/>
      <c r="V274" s="195"/>
      <c r="W274" s="196"/>
      <c r="X274" s="196"/>
      <c r="Y274" s="196"/>
      <c r="Z274" s="196"/>
      <c r="AA274" s="196"/>
      <c r="AB274" s="196"/>
      <c r="AC274" s="195"/>
      <c r="AD274" s="196"/>
      <c r="AE274" s="196"/>
      <c r="AF274" s="196"/>
      <c r="AG274" s="196"/>
      <c r="AH274" s="196"/>
      <c r="AI274" s="196"/>
      <c r="AJ274" s="178"/>
      <c r="AK274" s="178"/>
      <c r="AL274" s="178"/>
      <c r="AM274" s="178"/>
      <c r="AN274" s="178"/>
      <c r="AO274" s="178"/>
      <c r="AP274" s="178"/>
      <c r="AQ274" s="178"/>
      <c r="AR274" s="178"/>
      <c r="AS274" s="178"/>
      <c r="AT274" s="178"/>
      <c r="AU274" s="178"/>
      <c r="AV274" s="178"/>
      <c r="AW274" s="178"/>
      <c r="AX274" s="178"/>
      <c r="AY274" s="178"/>
      <c r="AZ274" s="178"/>
      <c r="BA274" s="178"/>
      <c r="BB274" s="178"/>
      <c r="BC274" s="178"/>
      <c r="BD274" s="178"/>
      <c r="BE274" s="178"/>
      <c r="BF274" s="178"/>
      <c r="BG274" s="178"/>
      <c r="BH274" s="178"/>
      <c r="BI274" s="178"/>
      <c r="BJ274" s="178"/>
      <c r="BK274" s="178"/>
      <c r="BL274" s="178"/>
      <c r="BM274" s="178"/>
      <c r="BN274" s="178"/>
      <c r="BO274" s="178"/>
      <c r="BP274" s="178"/>
      <c r="BQ274" s="178"/>
      <c r="BR274" s="178"/>
      <c r="BS274" s="178"/>
      <c r="BT274" s="178"/>
      <c r="BU274" s="178"/>
      <c r="BV274" s="178"/>
      <c r="BW274" s="178"/>
      <c r="BX274" s="178"/>
      <c r="BY274" s="178"/>
      <c r="BZ274" s="178"/>
      <c r="CA274" s="178"/>
    </row>
  </sheetData>
  <mergeCells count="442">
    <mergeCell ref="BF23:BF26"/>
    <mergeCell ref="AW23:AW26"/>
    <mergeCell ref="AX23:AX26"/>
    <mergeCell ref="AY23:AY26"/>
    <mergeCell ref="AZ23:AZ26"/>
    <mergeCell ref="BA23:BA26"/>
    <mergeCell ref="BB23:BB26"/>
    <mergeCell ref="BC23:BC26"/>
    <mergeCell ref="BD23:BD26"/>
    <mergeCell ref="BE23:BE26"/>
    <mergeCell ref="BF135:BF138"/>
    <mergeCell ref="BE127:BE130"/>
    <mergeCell ref="BF127:BF130"/>
    <mergeCell ref="BB119:BB122"/>
    <mergeCell ref="BC119:BC122"/>
    <mergeCell ref="BD119:BD122"/>
    <mergeCell ref="BE119:BE122"/>
    <mergeCell ref="BF119:BF122"/>
    <mergeCell ref="BB115:BB118"/>
    <mergeCell ref="BC115:BC118"/>
    <mergeCell ref="BD115:BD118"/>
    <mergeCell ref="BE115:BE118"/>
    <mergeCell ref="BF115:BF118"/>
    <mergeCell ref="AZ27:AZ30"/>
    <mergeCell ref="BA27:BA30"/>
    <mergeCell ref="BB27:BB30"/>
    <mergeCell ref="BC27:BC30"/>
    <mergeCell ref="BD27:BD30"/>
    <mergeCell ref="BB135:BB138"/>
    <mergeCell ref="BC135:BC138"/>
    <mergeCell ref="BD135:BD138"/>
    <mergeCell ref="BE135:BE138"/>
    <mergeCell ref="BE111:BE114"/>
    <mergeCell ref="BB107:BB110"/>
    <mergeCell ref="BC107:BC110"/>
    <mergeCell ref="BD107:BD110"/>
    <mergeCell ref="BE107:BE110"/>
    <mergeCell ref="BB79:BB82"/>
    <mergeCell ref="BC79:BC82"/>
    <mergeCell ref="BD79:BD82"/>
    <mergeCell ref="BE79:BE82"/>
    <mergeCell ref="AZ71:AZ74"/>
    <mergeCell ref="BA71:BA74"/>
    <mergeCell ref="BD55:BD58"/>
    <mergeCell ref="BE55:BE58"/>
    <mergeCell ref="BB47:BB50"/>
    <mergeCell ref="BC47:BC50"/>
    <mergeCell ref="AW27:AW30"/>
    <mergeCell ref="AX27:AX30"/>
    <mergeCell ref="BE131:BE134"/>
    <mergeCell ref="BF131:BF134"/>
    <mergeCell ref="C135:C138"/>
    <mergeCell ref="AL135:AL138"/>
    <mergeCell ref="AV135:AV138"/>
    <mergeCell ref="AW135:AW138"/>
    <mergeCell ref="AX135:AX138"/>
    <mergeCell ref="AY135:AY138"/>
    <mergeCell ref="AZ135:AZ138"/>
    <mergeCell ref="BA135:BA138"/>
    <mergeCell ref="AY131:AY134"/>
    <mergeCell ref="AZ131:AZ134"/>
    <mergeCell ref="BA131:BA134"/>
    <mergeCell ref="BB131:BB134"/>
    <mergeCell ref="BC131:BC134"/>
    <mergeCell ref="BD131:BD134"/>
    <mergeCell ref="BB127:BB130"/>
    <mergeCell ref="BC127:BC130"/>
    <mergeCell ref="BD127:BD130"/>
    <mergeCell ref="BE27:BE30"/>
    <mergeCell ref="BF27:BF30"/>
    <mergeCell ref="AY27:AY30"/>
    <mergeCell ref="C131:C134"/>
    <mergeCell ref="AL131:AL134"/>
    <mergeCell ref="AV131:AV134"/>
    <mergeCell ref="AW131:AW134"/>
    <mergeCell ref="AX131:AX134"/>
    <mergeCell ref="BE123:BE126"/>
    <mergeCell ref="BF123:BF126"/>
    <mergeCell ref="C127:C130"/>
    <mergeCell ref="AL127:AL130"/>
    <mergeCell ref="AV127:AV130"/>
    <mergeCell ref="AW127:AW130"/>
    <mergeCell ref="AX127:AX130"/>
    <mergeCell ref="AY127:AY130"/>
    <mergeCell ref="AZ127:AZ130"/>
    <mergeCell ref="BA127:BA130"/>
    <mergeCell ref="AY123:AY126"/>
    <mergeCell ref="AZ123:AZ126"/>
    <mergeCell ref="BA123:BA126"/>
    <mergeCell ref="BB123:BB126"/>
    <mergeCell ref="BC123:BC126"/>
    <mergeCell ref="BD123:BD126"/>
    <mergeCell ref="C123:C126"/>
    <mergeCell ref="AL123:AL126"/>
    <mergeCell ref="AV123:AV126"/>
    <mergeCell ref="AW123:AW126"/>
    <mergeCell ref="AX123:AX126"/>
    <mergeCell ref="C119:C122"/>
    <mergeCell ref="AL119:AL122"/>
    <mergeCell ref="AV119:AV122"/>
    <mergeCell ref="AW119:AW122"/>
    <mergeCell ref="AX119:AX122"/>
    <mergeCell ref="AY119:AY122"/>
    <mergeCell ref="AZ119:AZ122"/>
    <mergeCell ref="BA119:BA122"/>
    <mergeCell ref="C115:C118"/>
    <mergeCell ref="AL115:AL118"/>
    <mergeCell ref="AV115:AV118"/>
    <mergeCell ref="AW115:AW118"/>
    <mergeCell ref="AX115:AX118"/>
    <mergeCell ref="AY115:AY118"/>
    <mergeCell ref="AZ115:AZ118"/>
    <mergeCell ref="BA115:BA118"/>
    <mergeCell ref="AY111:AY114"/>
    <mergeCell ref="AZ111:AZ114"/>
    <mergeCell ref="BA111:BA114"/>
    <mergeCell ref="BF107:BF110"/>
    <mergeCell ref="C111:C114"/>
    <mergeCell ref="AL111:AL114"/>
    <mergeCell ref="AV111:AV114"/>
    <mergeCell ref="AW111:AW114"/>
    <mergeCell ref="AX111:AX114"/>
    <mergeCell ref="C107:C110"/>
    <mergeCell ref="AL107:AL110"/>
    <mergeCell ref="AV107:AV110"/>
    <mergeCell ref="AW107:AW110"/>
    <mergeCell ref="AX107:AX110"/>
    <mergeCell ref="AY107:AY110"/>
    <mergeCell ref="AZ107:AZ110"/>
    <mergeCell ref="BA107:BA110"/>
    <mergeCell ref="BF111:BF114"/>
    <mergeCell ref="BB111:BB114"/>
    <mergeCell ref="BC111:BC114"/>
    <mergeCell ref="BD111:BD114"/>
    <mergeCell ref="AY103:AY106"/>
    <mergeCell ref="AZ103:AZ106"/>
    <mergeCell ref="BA103:BA106"/>
    <mergeCell ref="BD91:BD94"/>
    <mergeCell ref="BF91:BF94"/>
    <mergeCell ref="BA99:BA102"/>
    <mergeCell ref="BB99:BB102"/>
    <mergeCell ref="BC99:BC102"/>
    <mergeCell ref="BD99:BD102"/>
    <mergeCell ref="BF99:BF102"/>
    <mergeCell ref="AY99:AY102"/>
    <mergeCell ref="AZ99:AZ102"/>
    <mergeCell ref="BE103:BE106"/>
    <mergeCell ref="BF103:BF106"/>
    <mergeCell ref="BB103:BB106"/>
    <mergeCell ref="BC103:BC106"/>
    <mergeCell ref="BD103:BD106"/>
    <mergeCell ref="C103:C106"/>
    <mergeCell ref="AL103:AL106"/>
    <mergeCell ref="AV103:AV106"/>
    <mergeCell ref="AW103:AW106"/>
    <mergeCell ref="AX103:AX106"/>
    <mergeCell ref="C99:C102"/>
    <mergeCell ref="AV99:AV102"/>
    <mergeCell ref="AW99:AW102"/>
    <mergeCell ref="AX99:AX102"/>
    <mergeCell ref="C95:C98"/>
    <mergeCell ref="AV95:AV98"/>
    <mergeCell ref="AW95:AW98"/>
    <mergeCell ref="AX95:AX98"/>
    <mergeCell ref="AY95:AY98"/>
    <mergeCell ref="BC87:BC90"/>
    <mergeCell ref="BD87:BD90"/>
    <mergeCell ref="BE87:BE90"/>
    <mergeCell ref="BF87:BF90"/>
    <mergeCell ref="C91:C94"/>
    <mergeCell ref="AV91:AV94"/>
    <mergeCell ref="AW91:AW94"/>
    <mergeCell ref="AX91:AX94"/>
    <mergeCell ref="AY91:AY94"/>
    <mergeCell ref="AZ91:AZ94"/>
    <mergeCell ref="AZ95:AZ98"/>
    <mergeCell ref="BA95:BA98"/>
    <mergeCell ref="BB95:BB98"/>
    <mergeCell ref="BC95:BC98"/>
    <mergeCell ref="BD95:BD98"/>
    <mergeCell ref="BF95:BF98"/>
    <mergeCell ref="BA91:BA94"/>
    <mergeCell ref="BB91:BB94"/>
    <mergeCell ref="BC91:BC94"/>
    <mergeCell ref="C87:C90"/>
    <mergeCell ref="AV87:AV90"/>
    <mergeCell ref="AW87:AW90"/>
    <mergeCell ref="AX87:AX90"/>
    <mergeCell ref="AY87:AY90"/>
    <mergeCell ref="AZ87:AZ90"/>
    <mergeCell ref="BA87:BA90"/>
    <mergeCell ref="BB87:BB90"/>
    <mergeCell ref="AY83:AY86"/>
    <mergeCell ref="AZ83:AZ86"/>
    <mergeCell ref="BA83:BA86"/>
    <mergeCell ref="BB83:BB86"/>
    <mergeCell ref="BF79:BF82"/>
    <mergeCell ref="C83:C86"/>
    <mergeCell ref="AL83:AL86"/>
    <mergeCell ref="AV83:AV86"/>
    <mergeCell ref="AW83:AW86"/>
    <mergeCell ref="AX83:AX86"/>
    <mergeCell ref="BE83:BE86"/>
    <mergeCell ref="BF83:BF86"/>
    <mergeCell ref="BC83:BC86"/>
    <mergeCell ref="BD83:BD86"/>
    <mergeCell ref="C79:C82"/>
    <mergeCell ref="AL79:AL82"/>
    <mergeCell ref="AV79:AV82"/>
    <mergeCell ref="AW79:AW82"/>
    <mergeCell ref="AX79:AX82"/>
    <mergeCell ref="AY79:AY82"/>
    <mergeCell ref="AZ79:AZ82"/>
    <mergeCell ref="BA79:BA82"/>
    <mergeCell ref="AY75:AY78"/>
    <mergeCell ref="AZ75:AZ78"/>
    <mergeCell ref="BA75:BA78"/>
    <mergeCell ref="BB71:BB74"/>
    <mergeCell ref="BC71:BC74"/>
    <mergeCell ref="BD71:BD74"/>
    <mergeCell ref="BE71:BE74"/>
    <mergeCell ref="BF71:BF74"/>
    <mergeCell ref="C75:C78"/>
    <mergeCell ref="AL75:AL78"/>
    <mergeCell ref="AV75:AV78"/>
    <mergeCell ref="AW75:AW78"/>
    <mergeCell ref="AX75:AX78"/>
    <mergeCell ref="BE75:BE78"/>
    <mergeCell ref="BF75:BF78"/>
    <mergeCell ref="BB75:BB78"/>
    <mergeCell ref="BC75:BC78"/>
    <mergeCell ref="BD75:BD78"/>
    <mergeCell ref="C71:C74"/>
    <mergeCell ref="AL71:AL74"/>
    <mergeCell ref="AV71:AV74"/>
    <mergeCell ref="AW71:AW74"/>
    <mergeCell ref="AX71:AX74"/>
    <mergeCell ref="AY71:AY74"/>
    <mergeCell ref="AY67:AY70"/>
    <mergeCell ref="AZ67:AZ70"/>
    <mergeCell ref="BA67:BA70"/>
    <mergeCell ref="BE63:BE66"/>
    <mergeCell ref="BF63:BF66"/>
    <mergeCell ref="C67:C70"/>
    <mergeCell ref="AL67:AL70"/>
    <mergeCell ref="AV67:AV70"/>
    <mergeCell ref="AW67:AW70"/>
    <mergeCell ref="AX67:AX70"/>
    <mergeCell ref="BE67:BE70"/>
    <mergeCell ref="BF67:BF70"/>
    <mergeCell ref="BB67:BB70"/>
    <mergeCell ref="BC67:BC70"/>
    <mergeCell ref="BD67:BD70"/>
    <mergeCell ref="C63:C66"/>
    <mergeCell ref="AL63:AL66"/>
    <mergeCell ref="AV63:AV66"/>
    <mergeCell ref="AW63:AW66"/>
    <mergeCell ref="AX63:AX66"/>
    <mergeCell ref="AY63:AY66"/>
    <mergeCell ref="AZ63:AZ66"/>
    <mergeCell ref="BA63:BA66"/>
    <mergeCell ref="BB63:BB66"/>
    <mergeCell ref="BC63:BC66"/>
    <mergeCell ref="BD63:BD66"/>
    <mergeCell ref="BF55:BF58"/>
    <mergeCell ref="C59:C62"/>
    <mergeCell ref="AV59:AV62"/>
    <mergeCell ref="AW59:AW62"/>
    <mergeCell ref="AX59:AX62"/>
    <mergeCell ref="AY59:AY62"/>
    <mergeCell ref="AZ59:AZ62"/>
    <mergeCell ref="BA59:BA62"/>
    <mergeCell ref="BB59:BB62"/>
    <mergeCell ref="BC59:BC62"/>
    <mergeCell ref="BD59:BD62"/>
    <mergeCell ref="BE59:BE62"/>
    <mergeCell ref="BF59:BF62"/>
    <mergeCell ref="C55:C58"/>
    <mergeCell ref="AV55:AV58"/>
    <mergeCell ref="AW55:AW58"/>
    <mergeCell ref="AX55:AX58"/>
    <mergeCell ref="AY55:AY58"/>
    <mergeCell ref="AZ55:AZ58"/>
    <mergeCell ref="BA55:BA58"/>
    <mergeCell ref="BB55:BB58"/>
    <mergeCell ref="BC55:BC58"/>
    <mergeCell ref="BD47:BD50"/>
    <mergeCell ref="BE47:BE50"/>
    <mergeCell ref="BF47:BF50"/>
    <mergeCell ref="C51:C54"/>
    <mergeCell ref="AV51:AV54"/>
    <mergeCell ref="AW51:AW54"/>
    <mergeCell ref="AX51:AX54"/>
    <mergeCell ref="AY51:AY54"/>
    <mergeCell ref="BF51:BF54"/>
    <mergeCell ref="AZ51:AZ54"/>
    <mergeCell ref="BA51:BA54"/>
    <mergeCell ref="BB51:BB54"/>
    <mergeCell ref="BC51:BC54"/>
    <mergeCell ref="BD51:BD54"/>
    <mergeCell ref="BE51:BE54"/>
    <mergeCell ref="C47:C50"/>
    <mergeCell ref="AL47:AL50"/>
    <mergeCell ref="AV47:AV50"/>
    <mergeCell ref="AW47:AW50"/>
    <mergeCell ref="AX47:AX50"/>
    <mergeCell ref="AY47:AY50"/>
    <mergeCell ref="AZ47:AZ50"/>
    <mergeCell ref="BA47:BA50"/>
    <mergeCell ref="AY43:AY46"/>
    <mergeCell ref="AZ43:AZ46"/>
    <mergeCell ref="BA43:BA46"/>
    <mergeCell ref="BB39:BB42"/>
    <mergeCell ref="BC39:BC42"/>
    <mergeCell ref="BD39:BD42"/>
    <mergeCell ref="BE39:BE42"/>
    <mergeCell ref="BF39:BF42"/>
    <mergeCell ref="C43:C46"/>
    <mergeCell ref="AL43:AL46"/>
    <mergeCell ref="AV43:AV46"/>
    <mergeCell ref="AW43:AW46"/>
    <mergeCell ref="AX43:AX46"/>
    <mergeCell ref="BE43:BE46"/>
    <mergeCell ref="BF43:BF46"/>
    <mergeCell ref="BB43:BB46"/>
    <mergeCell ref="BC43:BC46"/>
    <mergeCell ref="BD43:BD46"/>
    <mergeCell ref="C39:C42"/>
    <mergeCell ref="AL39:AL42"/>
    <mergeCell ref="AV39:AV42"/>
    <mergeCell ref="AW39:AW42"/>
    <mergeCell ref="AX39:AX42"/>
    <mergeCell ref="AY39:AY42"/>
    <mergeCell ref="AZ39:AZ42"/>
    <mergeCell ref="BA39:BA42"/>
    <mergeCell ref="BB35:BB38"/>
    <mergeCell ref="BC35:BC38"/>
    <mergeCell ref="BD35:BD38"/>
    <mergeCell ref="BE35:BE38"/>
    <mergeCell ref="BF35:BF38"/>
    <mergeCell ref="C35:C38"/>
    <mergeCell ref="AL35:AL38"/>
    <mergeCell ref="AV35:AV38"/>
    <mergeCell ref="AW35:AW38"/>
    <mergeCell ref="AX35:AX38"/>
    <mergeCell ref="AY35:AY38"/>
    <mergeCell ref="AZ35:AZ38"/>
    <mergeCell ref="BA35:BA38"/>
    <mergeCell ref="AY31:AY34"/>
    <mergeCell ref="AZ31:AZ34"/>
    <mergeCell ref="BA31:BA34"/>
    <mergeCell ref="BB3:BB6"/>
    <mergeCell ref="BC3:BC6"/>
    <mergeCell ref="BD3:BD6"/>
    <mergeCell ref="BE3:BE6"/>
    <mergeCell ref="BF3:BF6"/>
    <mergeCell ref="C31:C34"/>
    <mergeCell ref="AL31:AL34"/>
    <mergeCell ref="AV31:AV34"/>
    <mergeCell ref="AW31:AW34"/>
    <mergeCell ref="AX31:AX34"/>
    <mergeCell ref="AV3:AV6"/>
    <mergeCell ref="AW3:AW6"/>
    <mergeCell ref="AX3:AX6"/>
    <mergeCell ref="AY3:AY6"/>
    <mergeCell ref="AZ3:AZ6"/>
    <mergeCell ref="BA3:BA6"/>
    <mergeCell ref="BE31:BE34"/>
    <mergeCell ref="BF31:BF34"/>
    <mergeCell ref="BB31:BB34"/>
    <mergeCell ref="BC31:BC34"/>
    <mergeCell ref="BD31:BD34"/>
    <mergeCell ref="C27:C30"/>
    <mergeCell ref="AL27:AL30"/>
    <mergeCell ref="AV27:AV30"/>
    <mergeCell ref="AR1:AR2"/>
    <mergeCell ref="AS1:AS2"/>
    <mergeCell ref="AT1:AT2"/>
    <mergeCell ref="AJ2:AK2"/>
    <mergeCell ref="C3:C6"/>
    <mergeCell ref="AL3:AL6"/>
    <mergeCell ref="AJ1:AK1"/>
    <mergeCell ref="AM1:AM2"/>
    <mergeCell ref="AN1:AN2"/>
    <mergeCell ref="AO1:AO2"/>
    <mergeCell ref="AP1:AP2"/>
    <mergeCell ref="AQ1:AQ2"/>
    <mergeCell ref="C23:C26"/>
    <mergeCell ref="AL23:AL26"/>
    <mergeCell ref="AV23:AV26"/>
    <mergeCell ref="C19:C22"/>
    <mergeCell ref="AL19:AL22"/>
    <mergeCell ref="AV19:AV22"/>
    <mergeCell ref="C11:C14"/>
    <mergeCell ref="AL11:AL14"/>
    <mergeCell ref="AV11:AV14"/>
    <mergeCell ref="BF19:BF22"/>
    <mergeCell ref="C15:C18"/>
    <mergeCell ref="AL15:AL18"/>
    <mergeCell ref="AV15:AV18"/>
    <mergeCell ref="AW15:AW18"/>
    <mergeCell ref="AX15:AX18"/>
    <mergeCell ref="AY15:AY18"/>
    <mergeCell ref="AZ15:AZ18"/>
    <mergeCell ref="BA15:BA18"/>
    <mergeCell ref="BB15:BB18"/>
    <mergeCell ref="BC15:BC18"/>
    <mergeCell ref="BD15:BD18"/>
    <mergeCell ref="BE15:BE18"/>
    <mergeCell ref="BF15:BF18"/>
    <mergeCell ref="AW19:AW22"/>
    <mergeCell ref="AX19:AX22"/>
    <mergeCell ref="AY19:AY22"/>
    <mergeCell ref="AZ19:AZ22"/>
    <mergeCell ref="BA19:BA22"/>
    <mergeCell ref="BB19:BB22"/>
    <mergeCell ref="BC19:BC22"/>
    <mergeCell ref="BD19:BD22"/>
    <mergeCell ref="BE19:BE22"/>
    <mergeCell ref="BF11:BF14"/>
    <mergeCell ref="C7:C10"/>
    <mergeCell ref="AL7:AL10"/>
    <mergeCell ref="AV7:AV10"/>
    <mergeCell ref="AW7:AW10"/>
    <mergeCell ref="AX7:AX10"/>
    <mergeCell ref="AY7:AY10"/>
    <mergeCell ref="AZ7:AZ10"/>
    <mergeCell ref="BA7:BA10"/>
    <mergeCell ref="BB7:BB10"/>
    <mergeCell ref="BC7:BC10"/>
    <mergeCell ref="BD7:BD10"/>
    <mergeCell ref="BE7:BE10"/>
    <mergeCell ref="BF7:BF10"/>
    <mergeCell ref="AW11:AW14"/>
    <mergeCell ref="AX11:AX14"/>
    <mergeCell ref="AY11:AY14"/>
    <mergeCell ref="AZ11:AZ14"/>
    <mergeCell ref="BA11:BA14"/>
    <mergeCell ref="BB11:BB14"/>
    <mergeCell ref="BC11:BC14"/>
    <mergeCell ref="BD11:BD14"/>
    <mergeCell ref="BE11:BE14"/>
  </mergeCells>
  <conditionalFormatting sqref="E3:AI6 E39:AI274">
    <cfRule type="expression" dxfId="41" priority="77">
      <formula>$AJ$1=E$1</formula>
    </cfRule>
    <cfRule type="expression" dxfId="40" priority="78">
      <formula>$AJ$1=E$1</formula>
    </cfRule>
  </conditionalFormatting>
  <conditionalFormatting sqref="E3:AI6 E31:AI274">
    <cfRule type="expression" dxfId="39" priority="76">
      <formula>$AJ$1=E$1</formula>
    </cfRule>
  </conditionalFormatting>
  <conditionalFormatting sqref="E3:AI6">
    <cfRule type="expression" dxfId="38" priority="75">
      <formula>$AJ$1=E$1</formula>
    </cfRule>
  </conditionalFormatting>
  <conditionalFormatting sqref="E3:AI6">
    <cfRule type="expression" dxfId="37" priority="74">
      <formula>$AJ$1=E$1</formula>
    </cfRule>
  </conditionalFormatting>
  <conditionalFormatting sqref="E3:AI6">
    <cfRule type="expression" dxfId="36" priority="73">
      <formula>$AJ$1=E$1</formula>
    </cfRule>
  </conditionalFormatting>
  <conditionalFormatting sqref="E3:AI6">
    <cfRule type="expression" dxfId="35" priority="72">
      <formula>$AJ$1=E$1</formula>
    </cfRule>
  </conditionalFormatting>
  <conditionalFormatting sqref="E3:AI6">
    <cfRule type="expression" dxfId="34" priority="67">
      <formula>$AJ$1=E$1</formula>
    </cfRule>
  </conditionalFormatting>
  <conditionalFormatting sqref="E35:AI38">
    <cfRule type="expression" dxfId="33" priority="65">
      <formula>$AJ$1=E$1</formula>
    </cfRule>
    <cfRule type="expression" dxfId="32" priority="66">
      <formula>$AJ$1=E$1</formula>
    </cfRule>
  </conditionalFormatting>
  <conditionalFormatting sqref="E35:AI38">
    <cfRule type="expression" dxfId="31" priority="64">
      <formula>$AJ$1=E$1</formula>
    </cfRule>
  </conditionalFormatting>
  <conditionalFormatting sqref="E35:AI38">
    <cfRule type="expression" dxfId="30" priority="63">
      <formula>$AJ$1=E$1</formula>
    </cfRule>
  </conditionalFormatting>
  <conditionalFormatting sqref="E3:AI6">
    <cfRule type="expression" dxfId="29" priority="62">
      <formula>$AJ$1=E$1</formula>
    </cfRule>
  </conditionalFormatting>
  <conditionalFormatting sqref="E31:AI34">
    <cfRule type="expression" dxfId="28" priority="60">
      <formula>$AJ$1=E$1</formula>
    </cfRule>
    <cfRule type="expression" dxfId="27" priority="61">
      <formula>$AJ$1=E$1</formula>
    </cfRule>
  </conditionalFormatting>
  <conditionalFormatting sqref="E31:AI34">
    <cfRule type="expression" dxfId="26" priority="59">
      <formula>$AJ$1=E$1</formula>
    </cfRule>
  </conditionalFormatting>
  <conditionalFormatting sqref="E31:AI34">
    <cfRule type="expression" dxfId="25" priority="58">
      <formula>$AJ$1=E$1</formula>
    </cfRule>
  </conditionalFormatting>
  <conditionalFormatting sqref="E3:AI6">
    <cfRule type="expression" dxfId="24" priority="57">
      <formula>$AJ$1=E$1</formula>
    </cfRule>
  </conditionalFormatting>
  <conditionalFormatting sqref="E27:AI30">
    <cfRule type="expression" dxfId="23" priority="51">
      <formula>$AJ$1=E$1</formula>
    </cfRule>
    <cfRule type="expression" dxfId="22" priority="52">
      <formula>$AJ$1=E$1</formula>
    </cfRule>
  </conditionalFormatting>
  <conditionalFormatting sqref="E27:AI30">
    <cfRule type="expression" dxfId="21" priority="50">
      <formula>$AJ$1=E$1</formula>
    </cfRule>
  </conditionalFormatting>
  <conditionalFormatting sqref="E27:AI30">
    <cfRule type="expression" dxfId="20" priority="49">
      <formula>$AJ$1=E$1</formula>
    </cfRule>
  </conditionalFormatting>
  <conditionalFormatting sqref="E23:AI26">
    <cfRule type="expression" dxfId="19" priority="35">
      <formula>$AJ$1=E$1</formula>
    </cfRule>
    <cfRule type="expression" dxfId="18" priority="36">
      <formula>$AJ$1=E$1</formula>
    </cfRule>
  </conditionalFormatting>
  <conditionalFormatting sqref="E23:AI26">
    <cfRule type="expression" dxfId="17" priority="34">
      <formula>$AJ$1=E$1</formula>
    </cfRule>
  </conditionalFormatting>
  <conditionalFormatting sqref="E23:AI26">
    <cfRule type="expression" dxfId="16" priority="33">
      <formula>$AJ$1=E$1</formula>
    </cfRule>
  </conditionalFormatting>
  <conditionalFormatting sqref="E19:AI22">
    <cfRule type="expression" dxfId="15" priority="27">
      <formula>$AJ$1=E$1</formula>
    </cfRule>
    <cfRule type="expression" dxfId="14" priority="28">
      <formula>$AJ$1=E$1</formula>
    </cfRule>
  </conditionalFormatting>
  <conditionalFormatting sqref="E19:AI22">
    <cfRule type="expression" dxfId="13" priority="26">
      <formula>$AJ$1=E$1</formula>
    </cfRule>
  </conditionalFormatting>
  <conditionalFormatting sqref="E19:AI22">
    <cfRule type="expression" dxfId="12" priority="25">
      <formula>$AJ$1=E$1</formula>
    </cfRule>
  </conditionalFormatting>
  <conditionalFormatting sqref="E15:AI18">
    <cfRule type="expression" dxfId="11" priority="19">
      <formula>$AJ$1=E$1</formula>
    </cfRule>
    <cfRule type="expression" dxfId="10" priority="20">
      <formula>$AJ$1=E$1</formula>
    </cfRule>
  </conditionalFormatting>
  <conditionalFormatting sqref="E15:AI18">
    <cfRule type="expression" dxfId="9" priority="18">
      <formula>$AJ$1=E$1</formula>
    </cfRule>
  </conditionalFormatting>
  <conditionalFormatting sqref="E15:AI18">
    <cfRule type="expression" dxfId="8" priority="17">
      <formula>$AJ$1=E$1</formula>
    </cfRule>
  </conditionalFormatting>
  <conditionalFormatting sqref="E11:AI14">
    <cfRule type="expression" dxfId="7" priority="11">
      <formula>$AJ$1=E$1</formula>
    </cfRule>
    <cfRule type="expression" dxfId="6" priority="12">
      <formula>$AJ$1=E$1</formula>
    </cfRule>
  </conditionalFormatting>
  <conditionalFormatting sqref="E11:AI14">
    <cfRule type="expression" dxfId="5" priority="10">
      <formula>$AJ$1=E$1</formula>
    </cfRule>
  </conditionalFormatting>
  <conditionalFormatting sqref="E11:AI14">
    <cfRule type="expression" dxfId="4" priority="9">
      <formula>$AJ$1=E$1</formula>
    </cfRule>
  </conditionalFormatting>
  <conditionalFormatting sqref="E7:AI10">
    <cfRule type="expression" dxfId="3" priority="3">
      <formula>$AJ$1=E$1</formula>
    </cfRule>
    <cfRule type="expression" dxfId="2" priority="4">
      <formula>$AJ$1=E$1</formula>
    </cfRule>
  </conditionalFormatting>
  <conditionalFormatting sqref="E7:AI10">
    <cfRule type="expression" dxfId="1" priority="2">
      <formula>$AJ$1=E$1</formula>
    </cfRule>
  </conditionalFormatting>
  <conditionalFormatting sqref="E7:AI10">
    <cfRule type="expression" dxfId="0" priority="1">
      <formula>$AJ$1=E$1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11</vt:i4>
      </vt:variant>
      <vt:variant>
        <vt:lpstr>Adlandırılmış Aralıklar</vt:lpstr>
      </vt:variant>
      <vt:variant>
        <vt:i4>8</vt:i4>
      </vt:variant>
    </vt:vector>
  </HeadingPairs>
  <TitlesOfParts>
    <vt:vector size="19" baseType="lpstr">
      <vt:lpstr>HAZ.23</vt:lpstr>
      <vt:lpstr>TEM.23 (2)</vt:lpstr>
      <vt:lpstr>TEM.23</vt:lpstr>
      <vt:lpstr>AGUSTOS</vt:lpstr>
      <vt:lpstr>VERI</vt:lpstr>
      <vt:lpstr>VERI2</vt:lpstr>
      <vt:lpstr>VERI3</vt:lpstr>
      <vt:lpstr>1.02.2024</vt:lpstr>
      <vt:lpstr>1.03.2024</vt:lpstr>
      <vt:lpstr>1.04.2024</vt:lpstr>
      <vt:lpstr>1.05.2024</vt:lpstr>
      <vt:lpstr>AYY</vt:lpstr>
      <vt:lpstr>GUN</vt:lpstr>
      <vt:lpstr>ISIM</vt:lpstr>
      <vt:lpstr>MESA</vt:lpstr>
      <vt:lpstr>RES</vt:lpstr>
      <vt:lpstr>tarih</vt:lpstr>
      <vt:lpstr>TEM.23!Yazdırma_Alanı</vt:lpstr>
      <vt:lpstr>'TEM.23 (2)'!Yazdırma_Alanı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RPM ÇELİK</dc:creator>
  <cp:lastModifiedBy>HP</cp:lastModifiedBy>
  <cp:lastPrinted>2024-05-17T12:02:55Z</cp:lastPrinted>
  <dcterms:created xsi:type="dcterms:W3CDTF">2015-06-05T18:19:34Z</dcterms:created>
  <dcterms:modified xsi:type="dcterms:W3CDTF">2024-05-20T13:07:39Z</dcterms:modified>
</cp:coreProperties>
</file>