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84" documentId="13_ncr:1_{55D8EB5C-6524-4E06-AE38-62D48CFEFB1C}" xr6:coauthVersionLast="47" xr6:coauthVersionMax="47" xr10:uidLastSave="{D52D8E12-C1F9-4C87-AC1F-FADA34AF2B82}"/>
  <bookViews>
    <workbookView xWindow="42150" yWindow="0" windowWidth="34650" windowHeight="20985" tabRatio="817" activeTab="11" xr2:uid="{9DE09D3B-8D85-4382-A48F-94C43CA1298B}"/>
  </bookViews>
  <sheets>
    <sheet name="multiples" sheetId="56" r:id="rId1"/>
    <sheet name="portfolio" sheetId="3" r:id="rId2"/>
    <sheet name="prc_data" sheetId="34" r:id="rId3"/>
    <sheet name="ATH" sheetId="41" r:id="rId4"/>
    <sheet name="AXGT" sheetId="18" r:id="rId5"/>
    <sheet name="CRYO" sheetId="42" r:id="rId6"/>
    <sheet name="GENE" sheetId="40" r:id="rId7"/>
    <sheet name="LAKE" sheetId="36" r:id="rId8"/>
    <sheet name="VITA" sheetId="35" r:id="rId9"/>
    <sheet name="APE" sheetId="11" r:id="rId10"/>
    <sheet name="BLOK" sheetId="44" r:id="rId11"/>
    <sheet name="GALA" sheetId="9" r:id="rId12"/>
    <sheet name="GFAL" sheetId="17" r:id="rId13"/>
    <sheet name="ICP" sheetId="23" r:id="rId14"/>
    <sheet name="MBX" sheetId="50" r:id="rId15"/>
    <sheet name="MYRIA" sheetId="28" r:id="rId16"/>
    <sheet name="SIDUS" sheetId="47" r:id="rId17"/>
    <sheet name="UFO" sheetId="48" r:id="rId18"/>
    <sheet name="VRA" sheetId="30" r:id="rId19"/>
    <sheet name="CGPT" sheetId="27" r:id="rId20"/>
    <sheet name="CSIX" sheetId="58" r:id="rId21"/>
    <sheet name="DBC" sheetId="32" r:id="rId22"/>
    <sheet name="DNX" sheetId="53" r:id="rId23"/>
    <sheet name="TRAVA" sheetId="43" r:id="rId24"/>
    <sheet name="LCX" sheetId="20" r:id="rId25"/>
    <sheet name="NXRA" sheetId="29" r:id="rId26"/>
    <sheet name="RIO" sheetId="33" r:id="rId27"/>
    <sheet name="AMP" sheetId="55" r:id="rId28"/>
    <sheet name="CQT" sheetId="12" r:id="rId29"/>
    <sheet name="DFI" sheetId="52" r:id="rId30"/>
    <sheet name="FEG" sheetId="38" r:id="rId31"/>
    <sheet name="KLV" sheetId="39" r:id="rId32"/>
    <sheet name="QNT" sheetId="21" r:id="rId33"/>
    <sheet name="RISE" sheetId="45" r:id="rId34"/>
    <sheet name="XDC" sheetId="25" r:id="rId35"/>
    <sheet name="XLM" sheetId="8" r:id="rId36"/>
    <sheet name="ADA" sheetId="1" r:id="rId37"/>
    <sheet name="ALGO" sheetId="4" r:id="rId38"/>
    <sheet name="ARB" sheetId="31" r:id="rId39"/>
    <sheet name="BTC" sheetId="5" r:id="rId40"/>
    <sheet name="HBAR" sheetId="13" r:id="rId41"/>
    <sheet name="KAI" sheetId="51" r:id="rId42"/>
    <sheet name="KAS" sheetId="10" r:id="rId43"/>
    <sheet name="SEI" sheetId="7" r:id="rId44"/>
    <sheet name="SUI" sheetId="6" r:id="rId45"/>
    <sheet name="VET" sheetId="24" r:id="rId46"/>
    <sheet name="XYO" sheetId="19" r:id="rId47"/>
    <sheet name="BBOX" sheetId="49" r:id="rId48"/>
    <sheet name="BTT" sheetId="46" r:id="rId49"/>
    <sheet name="XCH" sheetId="37" r:id="rId50"/>
    <sheet name="XODEX" sheetId="54" r:id="rId51"/>
  </sheets>
  <definedNames>
    <definedName name="_xlnm._FilterDatabase" localSheetId="0" hidden="1">multiples!$A$1:$L$47</definedName>
    <definedName name="ExternalData_2" localSheetId="2" hidden="1">prc_data!$A$1:$C$43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8" l="1"/>
  <c r="D12" i="58" s="1"/>
  <c r="B5" i="58"/>
  <c r="C12" i="58" s="1"/>
  <c r="B4" i="58"/>
  <c r="B3" i="58"/>
  <c r="B2" i="58"/>
  <c r="H17" i="3"/>
  <c r="F3" i="56"/>
  <c r="G3" i="56"/>
  <c r="H3" i="56"/>
  <c r="F4" i="56"/>
  <c r="G4" i="56"/>
  <c r="H4" i="56"/>
  <c r="F5" i="56"/>
  <c r="G5" i="56"/>
  <c r="H5" i="56"/>
  <c r="F6" i="56"/>
  <c r="G6" i="56"/>
  <c r="H6" i="56"/>
  <c r="F7" i="56"/>
  <c r="G7" i="56"/>
  <c r="H7" i="56"/>
  <c r="F8" i="56"/>
  <c r="G8" i="56"/>
  <c r="H8" i="56"/>
  <c r="F9" i="56"/>
  <c r="G9" i="56"/>
  <c r="H9" i="56"/>
  <c r="F10" i="56"/>
  <c r="G10" i="56"/>
  <c r="H10" i="56"/>
  <c r="F11" i="56"/>
  <c r="G11" i="56"/>
  <c r="H11" i="56"/>
  <c r="F12" i="56"/>
  <c r="G12" i="56"/>
  <c r="H12" i="56"/>
  <c r="F13" i="56"/>
  <c r="G13" i="56"/>
  <c r="H13" i="56"/>
  <c r="F14" i="56"/>
  <c r="G14" i="56"/>
  <c r="H14" i="56"/>
  <c r="F15" i="56"/>
  <c r="G15" i="56"/>
  <c r="H15" i="56"/>
  <c r="F16" i="56"/>
  <c r="G16" i="56"/>
  <c r="H16" i="56"/>
  <c r="F17" i="56"/>
  <c r="G17" i="56"/>
  <c r="H17" i="56"/>
  <c r="F18" i="56"/>
  <c r="G18" i="56"/>
  <c r="H18" i="56"/>
  <c r="F19" i="56"/>
  <c r="G19" i="56"/>
  <c r="H19" i="56"/>
  <c r="F20" i="56"/>
  <c r="G20" i="56"/>
  <c r="H20" i="56"/>
  <c r="F21" i="56"/>
  <c r="G21" i="56"/>
  <c r="H21" i="56"/>
  <c r="F22" i="56"/>
  <c r="G22" i="56"/>
  <c r="H22" i="56"/>
  <c r="F23" i="56"/>
  <c r="G23" i="56"/>
  <c r="H23" i="56"/>
  <c r="F24" i="56"/>
  <c r="G24" i="56"/>
  <c r="H24" i="56"/>
  <c r="F25" i="56"/>
  <c r="G25" i="56"/>
  <c r="H25" i="56"/>
  <c r="F26" i="56"/>
  <c r="G26" i="56"/>
  <c r="H26" i="56"/>
  <c r="F27" i="56"/>
  <c r="G27" i="56"/>
  <c r="H27" i="56"/>
  <c r="F28" i="56"/>
  <c r="G28" i="56"/>
  <c r="H28" i="56"/>
  <c r="F29" i="56"/>
  <c r="G29" i="56"/>
  <c r="H29" i="56"/>
  <c r="F30" i="56"/>
  <c r="G30" i="56"/>
  <c r="H30" i="56"/>
  <c r="F31" i="56"/>
  <c r="G31" i="56"/>
  <c r="H31" i="56"/>
  <c r="F32" i="56"/>
  <c r="G32" i="56"/>
  <c r="H32" i="56"/>
  <c r="F33" i="56"/>
  <c r="G33" i="56"/>
  <c r="H33" i="56"/>
  <c r="F34" i="56"/>
  <c r="G34" i="56"/>
  <c r="H34" i="56"/>
  <c r="F35" i="56"/>
  <c r="G35" i="56"/>
  <c r="H35" i="56"/>
  <c r="F36" i="56"/>
  <c r="G36" i="56"/>
  <c r="H36" i="56"/>
  <c r="F37" i="56"/>
  <c r="G37" i="56"/>
  <c r="H37" i="56"/>
  <c r="F38" i="56"/>
  <c r="G38" i="56"/>
  <c r="H38" i="56"/>
  <c r="F39" i="56"/>
  <c r="G39" i="56"/>
  <c r="H39" i="56"/>
  <c r="F40" i="56"/>
  <c r="G40" i="56"/>
  <c r="H40" i="56"/>
  <c r="F41" i="56"/>
  <c r="G41" i="56"/>
  <c r="H41" i="56"/>
  <c r="F42" i="56"/>
  <c r="G42" i="56"/>
  <c r="H42" i="56"/>
  <c r="F43" i="56"/>
  <c r="G43" i="56"/>
  <c r="H43" i="56"/>
  <c r="F44" i="56"/>
  <c r="G44" i="56"/>
  <c r="H44" i="56"/>
  <c r="F45" i="56"/>
  <c r="G45" i="56"/>
  <c r="H45" i="56"/>
  <c r="F46" i="56"/>
  <c r="G46" i="56"/>
  <c r="H46" i="56"/>
  <c r="F47" i="56"/>
  <c r="G47" i="56"/>
  <c r="H47" i="56"/>
  <c r="H2" i="56"/>
  <c r="G2" i="56"/>
  <c r="F2" i="56"/>
  <c r="I2" i="56"/>
  <c r="J2" i="56"/>
  <c r="K2" i="56"/>
  <c r="I3" i="56"/>
  <c r="J3" i="56"/>
  <c r="K3" i="56"/>
  <c r="I4" i="56"/>
  <c r="J4" i="56"/>
  <c r="K4" i="56"/>
  <c r="I5" i="56"/>
  <c r="J5" i="56"/>
  <c r="K5" i="56"/>
  <c r="I6" i="56"/>
  <c r="J6" i="56"/>
  <c r="K6" i="56"/>
  <c r="I7" i="56"/>
  <c r="J7" i="56"/>
  <c r="K7" i="56"/>
  <c r="I8" i="56"/>
  <c r="J8" i="56"/>
  <c r="K8" i="56"/>
  <c r="I9" i="56"/>
  <c r="J9" i="56"/>
  <c r="K9" i="56"/>
  <c r="I10" i="56"/>
  <c r="J10" i="56"/>
  <c r="K10" i="56"/>
  <c r="I11" i="56"/>
  <c r="J11" i="56"/>
  <c r="K11" i="56"/>
  <c r="I12" i="56"/>
  <c r="J12" i="56"/>
  <c r="K12" i="56"/>
  <c r="I13" i="56"/>
  <c r="J13" i="56"/>
  <c r="K13" i="56"/>
  <c r="I14" i="56"/>
  <c r="J14" i="56"/>
  <c r="K14" i="56"/>
  <c r="I15" i="56"/>
  <c r="J15" i="56"/>
  <c r="K15" i="56"/>
  <c r="I16" i="56"/>
  <c r="J16" i="56"/>
  <c r="K16" i="56"/>
  <c r="I17" i="56"/>
  <c r="J17" i="56"/>
  <c r="K17" i="56"/>
  <c r="I18" i="56"/>
  <c r="J18" i="56"/>
  <c r="K18" i="56"/>
  <c r="I19" i="56"/>
  <c r="J19" i="56"/>
  <c r="K19" i="56"/>
  <c r="I20" i="56"/>
  <c r="J20" i="56"/>
  <c r="K20" i="56"/>
  <c r="I21" i="56"/>
  <c r="J21" i="56"/>
  <c r="K21" i="56"/>
  <c r="I22" i="56"/>
  <c r="J22" i="56"/>
  <c r="K22" i="56"/>
  <c r="I23" i="56"/>
  <c r="J23" i="56"/>
  <c r="K23" i="56"/>
  <c r="I24" i="56"/>
  <c r="J24" i="56"/>
  <c r="K24" i="56"/>
  <c r="I25" i="56"/>
  <c r="J25" i="56"/>
  <c r="K25" i="56"/>
  <c r="I26" i="56"/>
  <c r="J26" i="56"/>
  <c r="K26" i="56"/>
  <c r="I27" i="56"/>
  <c r="J27" i="56"/>
  <c r="K27" i="56"/>
  <c r="I28" i="56"/>
  <c r="J28" i="56"/>
  <c r="K28" i="56"/>
  <c r="I29" i="56"/>
  <c r="J29" i="56"/>
  <c r="K29" i="56"/>
  <c r="I30" i="56"/>
  <c r="J30" i="56"/>
  <c r="K30" i="56"/>
  <c r="I31" i="56"/>
  <c r="J31" i="56"/>
  <c r="K31" i="56"/>
  <c r="I32" i="56"/>
  <c r="J32" i="56"/>
  <c r="K32" i="56"/>
  <c r="I33" i="56"/>
  <c r="J33" i="56"/>
  <c r="K33" i="56"/>
  <c r="I34" i="56"/>
  <c r="J34" i="56"/>
  <c r="K34" i="56"/>
  <c r="I35" i="56"/>
  <c r="J35" i="56"/>
  <c r="K35" i="56"/>
  <c r="I36" i="56"/>
  <c r="J36" i="56"/>
  <c r="K36" i="56"/>
  <c r="I37" i="56"/>
  <c r="J37" i="56"/>
  <c r="K37" i="56"/>
  <c r="I38" i="56"/>
  <c r="J38" i="56"/>
  <c r="K38" i="56"/>
  <c r="I39" i="56"/>
  <c r="J39" i="56"/>
  <c r="K39" i="56"/>
  <c r="I40" i="56"/>
  <c r="J40" i="56"/>
  <c r="K40" i="56"/>
  <c r="I41" i="56"/>
  <c r="J41" i="56"/>
  <c r="K41" i="56"/>
  <c r="I42" i="56"/>
  <c r="J42" i="56"/>
  <c r="K42" i="56"/>
  <c r="I43" i="56"/>
  <c r="J43" i="56"/>
  <c r="K43" i="56"/>
  <c r="I44" i="56"/>
  <c r="J44" i="56"/>
  <c r="K44" i="56"/>
  <c r="I45" i="56"/>
  <c r="J45" i="56"/>
  <c r="K45" i="56"/>
  <c r="I46" i="56"/>
  <c r="J46" i="56"/>
  <c r="K46" i="56"/>
  <c r="I47" i="56"/>
  <c r="J47" i="56"/>
  <c r="K47" i="56"/>
  <c r="B6" i="55"/>
  <c r="D12" i="55" s="1"/>
  <c r="B5" i="55"/>
  <c r="C12" i="55" s="1"/>
  <c r="B3" i="55"/>
  <c r="B2" i="55"/>
  <c r="B6" i="54"/>
  <c r="D12" i="54" s="1"/>
  <c r="B5" i="54"/>
  <c r="C12" i="54" s="1"/>
  <c r="B3" i="54"/>
  <c r="B2" i="54"/>
  <c r="B6" i="53"/>
  <c r="D12" i="53" s="1"/>
  <c r="B5" i="53"/>
  <c r="C12" i="53" s="1"/>
  <c r="B3" i="53"/>
  <c r="B2" i="53"/>
  <c r="B6" i="52"/>
  <c r="D12" i="52" s="1"/>
  <c r="B5" i="52"/>
  <c r="C12" i="52" s="1"/>
  <c r="B3" i="52"/>
  <c r="B2" i="52"/>
  <c r="B6" i="51"/>
  <c r="D12" i="51" s="1"/>
  <c r="B5" i="51"/>
  <c r="C12" i="51" s="1"/>
  <c r="B3" i="51"/>
  <c r="B2" i="51"/>
  <c r="B6" i="50"/>
  <c r="D12" i="50" s="1"/>
  <c r="B5" i="50"/>
  <c r="C12" i="50" s="1"/>
  <c r="B3" i="50"/>
  <c r="B2" i="50"/>
  <c r="B6" i="49"/>
  <c r="D12" i="49" s="1"/>
  <c r="B5" i="49"/>
  <c r="C12" i="49" s="1"/>
  <c r="B3" i="49"/>
  <c r="B2" i="49"/>
  <c r="B6" i="48"/>
  <c r="D12" i="48" s="1"/>
  <c r="B5" i="48"/>
  <c r="C12" i="48" s="1"/>
  <c r="B3" i="48"/>
  <c r="B2" i="48"/>
  <c r="B6" i="47"/>
  <c r="D12" i="47" s="1"/>
  <c r="B5" i="47"/>
  <c r="C12" i="47" s="1"/>
  <c r="B3" i="47"/>
  <c r="B2" i="47"/>
  <c r="B6" i="46"/>
  <c r="D12" i="46" s="1"/>
  <c r="B5" i="46"/>
  <c r="C12" i="46" s="1"/>
  <c r="B3" i="46"/>
  <c r="B2" i="46"/>
  <c r="B6" i="45"/>
  <c r="D12" i="45" s="1"/>
  <c r="B5" i="45"/>
  <c r="C12" i="45" s="1"/>
  <c r="B3" i="45"/>
  <c r="B2" i="45"/>
  <c r="B6" i="44"/>
  <c r="D12" i="44" s="1"/>
  <c r="B5" i="44"/>
  <c r="C12" i="44" s="1"/>
  <c r="B3" i="44"/>
  <c r="B2" i="44"/>
  <c r="B6" i="43"/>
  <c r="D12" i="43" s="1"/>
  <c r="B5" i="43"/>
  <c r="C12" i="43" s="1"/>
  <c r="B3" i="43"/>
  <c r="B2" i="43"/>
  <c r="B6" i="42"/>
  <c r="D12" i="42" s="1"/>
  <c r="B5" i="42"/>
  <c r="C12" i="42" s="1"/>
  <c r="B3" i="42"/>
  <c r="B2" i="42"/>
  <c r="B6" i="41"/>
  <c r="D12" i="41" s="1"/>
  <c r="B5" i="41"/>
  <c r="C12" i="41" s="1"/>
  <c r="B3" i="41"/>
  <c r="B2" i="41"/>
  <c r="B6" i="40"/>
  <c r="D12" i="40" s="1"/>
  <c r="B5" i="40"/>
  <c r="C12" i="40" s="1"/>
  <c r="B3" i="40"/>
  <c r="B2" i="40"/>
  <c r="B6" i="39"/>
  <c r="D12" i="39" s="1"/>
  <c r="B5" i="39"/>
  <c r="C12" i="39" s="1"/>
  <c r="B3" i="39"/>
  <c r="B2" i="39"/>
  <c r="B6" i="38"/>
  <c r="D12" i="38" s="1"/>
  <c r="B5" i="38"/>
  <c r="C12" i="38" s="1"/>
  <c r="B3" i="38"/>
  <c r="B2" i="38"/>
  <c r="B6" i="37"/>
  <c r="D12" i="37" s="1"/>
  <c r="B5" i="37"/>
  <c r="C12" i="37" s="1"/>
  <c r="B3" i="37"/>
  <c r="B2" i="37"/>
  <c r="B6" i="36"/>
  <c r="D12" i="36" s="1"/>
  <c r="B5" i="36"/>
  <c r="C12" i="36" s="1"/>
  <c r="B3" i="36"/>
  <c r="B2" i="36"/>
  <c r="B6" i="35"/>
  <c r="D12" i="35" s="1"/>
  <c r="B5" i="35"/>
  <c r="C12" i="35" s="1"/>
  <c r="B3" i="35"/>
  <c r="B2" i="35"/>
  <c r="B6" i="19"/>
  <c r="D12" i="19" s="1"/>
  <c r="B5" i="19"/>
  <c r="C12" i="19" s="1"/>
  <c r="B6" i="8"/>
  <c r="D12" i="8" s="1"/>
  <c r="B5" i="8"/>
  <c r="C12" i="8" s="1"/>
  <c r="B6" i="25"/>
  <c r="D12" i="25" s="1"/>
  <c r="B5" i="25"/>
  <c r="C12" i="25" s="1"/>
  <c r="B6" i="30"/>
  <c r="D12" i="30" s="1"/>
  <c r="B5" i="30"/>
  <c r="C12" i="30" s="1"/>
  <c r="B6" i="24"/>
  <c r="D12" i="24" s="1"/>
  <c r="B5" i="24"/>
  <c r="C12" i="24" s="1"/>
  <c r="B6" i="7"/>
  <c r="D12" i="7" s="1"/>
  <c r="B5" i="7"/>
  <c r="C12" i="7" s="1"/>
  <c r="B6" i="6"/>
  <c r="D12" i="6" s="1"/>
  <c r="B5" i="6"/>
  <c r="C12" i="6" s="1"/>
  <c r="B6" i="33"/>
  <c r="D12" i="33" s="1"/>
  <c r="B5" i="33"/>
  <c r="C12" i="33" s="1"/>
  <c r="B6" i="21"/>
  <c r="D12" i="21" s="1"/>
  <c r="B5" i="21"/>
  <c r="C12" i="21" s="1"/>
  <c r="B6" i="29"/>
  <c r="D12" i="29" s="1"/>
  <c r="B5" i="29"/>
  <c r="C12" i="29" s="1"/>
  <c r="B6" i="28"/>
  <c r="D12" i="28" s="1"/>
  <c r="B5" i="28"/>
  <c r="C12" i="28" s="1"/>
  <c r="B6" i="20"/>
  <c r="D12" i="20" s="1"/>
  <c r="B5" i="20"/>
  <c r="C12" i="20" s="1"/>
  <c r="B6" i="10"/>
  <c r="D12" i="10" s="1"/>
  <c r="B5" i="10"/>
  <c r="C12" i="10" s="1"/>
  <c r="B6" i="23"/>
  <c r="D12" i="23" s="1"/>
  <c r="B5" i="23"/>
  <c r="C12" i="23" s="1"/>
  <c r="B6" i="13"/>
  <c r="D12" i="13" s="1"/>
  <c r="B5" i="13"/>
  <c r="C12" i="13" s="1"/>
  <c r="B6" i="17"/>
  <c r="D12" i="17" s="1"/>
  <c r="B5" i="17"/>
  <c r="C12" i="17" s="1"/>
  <c r="B6" i="9"/>
  <c r="D12" i="9" s="1"/>
  <c r="B5" i="9"/>
  <c r="C12" i="9" s="1"/>
  <c r="B6" i="32"/>
  <c r="D12" i="32" s="1"/>
  <c r="B5" i="32"/>
  <c r="C12" i="32" s="1"/>
  <c r="B6" i="12"/>
  <c r="D12" i="12" s="1"/>
  <c r="B5" i="12"/>
  <c r="C12" i="12" s="1"/>
  <c r="B6" i="27"/>
  <c r="D12" i="27" s="1"/>
  <c r="B5" i="27"/>
  <c r="C12" i="27" s="1"/>
  <c r="B6" i="5"/>
  <c r="D12" i="5" s="1"/>
  <c r="B5" i="5"/>
  <c r="C12" i="5" s="1"/>
  <c r="B6" i="18"/>
  <c r="D12" i="18" s="1"/>
  <c r="B5" i="18"/>
  <c r="C12" i="18" s="1"/>
  <c r="B6" i="31"/>
  <c r="D12" i="31" s="1"/>
  <c r="B5" i="31"/>
  <c r="C12" i="31" s="1"/>
  <c r="B6" i="11"/>
  <c r="D12" i="11" s="1"/>
  <c r="B5" i="11"/>
  <c r="C12" i="11" s="1"/>
  <c r="B6" i="4"/>
  <c r="D12" i="4" s="1"/>
  <c r="B5" i="4"/>
  <c r="C12" i="4" s="1"/>
  <c r="B6" i="1"/>
  <c r="D12" i="1" s="1"/>
  <c r="B5" i="1"/>
  <c r="C12" i="1" s="1"/>
  <c r="B3" i="33"/>
  <c r="B2" i="33"/>
  <c r="B3" i="32"/>
  <c r="B2" i="32"/>
  <c r="B3" i="31"/>
  <c r="B2" i="31"/>
  <c r="B3" i="30"/>
  <c r="B2" i="30"/>
  <c r="B3" i="29"/>
  <c r="B2" i="29"/>
  <c r="B3" i="28"/>
  <c r="B2" i="28"/>
  <c r="B3" i="27"/>
  <c r="B2" i="27"/>
  <c r="B3" i="25"/>
  <c r="B2" i="25"/>
  <c r="B3" i="24"/>
  <c r="B2" i="24"/>
  <c r="B3" i="23"/>
  <c r="B2" i="23"/>
  <c r="B3" i="21"/>
  <c r="B2" i="21"/>
  <c r="B3" i="20"/>
  <c r="B2" i="20"/>
  <c r="B3" i="19"/>
  <c r="B2" i="19"/>
  <c r="B3" i="18"/>
  <c r="B2" i="18"/>
  <c r="B3" i="17"/>
  <c r="B2" i="17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3" i="6"/>
  <c r="B2" i="6"/>
  <c r="B3" i="5"/>
  <c r="B2" i="5"/>
  <c r="B3" i="4"/>
  <c r="B2" i="4"/>
  <c r="B3" i="1"/>
  <c r="B2" i="1"/>
  <c r="H3" i="3"/>
  <c r="B4" i="1" s="1"/>
  <c r="H4" i="3"/>
  <c r="B4" i="4" s="1"/>
  <c r="H5" i="3"/>
  <c r="B4" i="55" s="1"/>
  <c r="H6" i="3"/>
  <c r="B4" i="11" s="1"/>
  <c r="H7" i="3"/>
  <c r="B4" i="31" s="1"/>
  <c r="H8" i="3"/>
  <c r="B4" i="41" s="1"/>
  <c r="H9" i="3"/>
  <c r="B4" i="18" s="1"/>
  <c r="H10" i="3"/>
  <c r="B4" i="49" s="1"/>
  <c r="H11" i="3"/>
  <c r="B4" i="44" s="1"/>
  <c r="H12" i="3"/>
  <c r="B4" i="5" s="1"/>
  <c r="H13" i="3"/>
  <c r="B4" i="46" s="1"/>
  <c r="H14" i="3"/>
  <c r="B4" i="27" s="1"/>
  <c r="H15" i="3"/>
  <c r="B4" i="12" s="1"/>
  <c r="H16" i="3"/>
  <c r="B4" i="42" s="1"/>
  <c r="H18" i="3"/>
  <c r="B4" i="32" s="1"/>
  <c r="H20" i="3"/>
  <c r="B4" i="53" s="1"/>
  <c r="H22" i="3"/>
  <c r="B4" i="9" s="1"/>
  <c r="H23" i="3"/>
  <c r="B4" i="17" s="1"/>
  <c r="H24" i="3"/>
  <c r="B4" i="13" s="1"/>
  <c r="H26" i="3"/>
  <c r="B4" i="51" s="1"/>
  <c r="H27" i="3"/>
  <c r="B4" i="10" s="1"/>
  <c r="H29" i="3"/>
  <c r="B4" i="36" s="1"/>
  <c r="H30" i="3"/>
  <c r="B4" i="20" s="1"/>
  <c r="H31" i="3"/>
  <c r="B4" i="50" s="1"/>
  <c r="H32" i="3"/>
  <c r="B4" i="28" s="1"/>
  <c r="H33" i="3"/>
  <c r="B4" i="29" s="1"/>
  <c r="H34" i="3"/>
  <c r="B4" i="21" s="1"/>
  <c r="H35" i="3"/>
  <c r="B4" i="33" s="1"/>
  <c r="H36" i="3"/>
  <c r="B4" i="45" s="1"/>
  <c r="H37" i="3"/>
  <c r="B4" i="7" s="1"/>
  <c r="H38" i="3"/>
  <c r="B4" i="47" s="1"/>
  <c r="H39" i="3"/>
  <c r="B4" i="6" s="1"/>
  <c r="H40" i="3"/>
  <c r="B4" i="43" s="1"/>
  <c r="H41" i="3"/>
  <c r="B4" i="48" s="1"/>
  <c r="H42" i="3"/>
  <c r="B4" i="24" s="1"/>
  <c r="H43" i="3"/>
  <c r="B4" i="35" s="1"/>
  <c r="H45" i="3"/>
  <c r="B4" i="37" s="1"/>
  <c r="H46" i="3"/>
  <c r="B4" i="25" s="1"/>
  <c r="H47" i="3"/>
  <c r="B4" i="8" s="1"/>
  <c r="H48" i="3"/>
  <c r="B4" i="54" s="1"/>
  <c r="H49" i="3"/>
  <c r="B4" i="19" s="1"/>
  <c r="H19" i="3"/>
  <c r="B4" i="52" s="1"/>
  <c r="H21" i="3"/>
  <c r="B4" i="38" s="1"/>
  <c r="H25" i="3"/>
  <c r="B4" i="23" s="1"/>
  <c r="H28" i="3"/>
  <c r="B4" i="39" s="1"/>
  <c r="H44" i="3"/>
  <c r="B4" i="30" s="1"/>
  <c r="H2" i="3"/>
  <c r="B4" i="40" s="1"/>
  <c r="C19" i="50" l="1"/>
  <c r="F19" i="50" s="1"/>
  <c r="G19" i="50" s="1"/>
  <c r="F5" i="23"/>
  <c r="C18" i="27"/>
  <c r="F18" i="27" s="1"/>
  <c r="G18" i="27" s="1"/>
  <c r="C17" i="30"/>
  <c r="F7" i="23"/>
  <c r="F5" i="24"/>
  <c r="F6" i="24"/>
  <c r="C20" i="50"/>
  <c r="F20" i="50" s="1"/>
  <c r="G20" i="50" s="1"/>
  <c r="F7" i="24"/>
  <c r="C20" i="47"/>
  <c r="E20" i="47" s="1"/>
  <c r="E5" i="23"/>
  <c r="C18" i="23"/>
  <c r="E6" i="23"/>
  <c r="E7" i="23"/>
  <c r="E8" i="24"/>
  <c r="E7" i="24"/>
  <c r="E6" i="24"/>
  <c r="E6" i="7"/>
  <c r="E7" i="28"/>
  <c r="F6" i="23"/>
  <c r="E8" i="23"/>
  <c r="E5" i="24"/>
  <c r="E8" i="28"/>
  <c r="F8" i="23"/>
  <c r="F8" i="24"/>
  <c r="F8" i="28"/>
  <c r="E5" i="10"/>
  <c r="E5" i="7"/>
  <c r="E5" i="5"/>
  <c r="F5" i="10"/>
  <c r="F5" i="7"/>
  <c r="E5" i="28"/>
  <c r="E6" i="5"/>
  <c r="F6" i="10"/>
  <c r="F6" i="7"/>
  <c r="E6" i="10"/>
  <c r="E7" i="10"/>
  <c r="E7" i="7"/>
  <c r="E7" i="5"/>
  <c r="F7" i="10"/>
  <c r="F7" i="7"/>
  <c r="F6" i="28"/>
  <c r="C19" i="47"/>
  <c r="E19" i="47" s="1"/>
  <c r="E8" i="10"/>
  <c r="E8" i="7"/>
  <c r="E8" i="5"/>
  <c r="F8" i="10"/>
  <c r="F8" i="7"/>
  <c r="E5" i="13"/>
  <c r="E5" i="6"/>
  <c r="F5" i="5"/>
  <c r="F5" i="13"/>
  <c r="F5" i="6"/>
  <c r="E6" i="28"/>
  <c r="C17" i="23"/>
  <c r="F17" i="23" s="1"/>
  <c r="G17" i="23" s="1"/>
  <c r="C19" i="23"/>
  <c r="F19" i="23" s="1"/>
  <c r="G19" i="23" s="1"/>
  <c r="E6" i="13"/>
  <c r="E6" i="6"/>
  <c r="F6" i="5"/>
  <c r="F6" i="13"/>
  <c r="F6" i="6"/>
  <c r="E7" i="13"/>
  <c r="E7" i="6"/>
  <c r="F7" i="5"/>
  <c r="F7" i="13"/>
  <c r="F7" i="6"/>
  <c r="F7" i="28"/>
  <c r="E8" i="13"/>
  <c r="E8" i="6"/>
  <c r="F8" i="5"/>
  <c r="F8" i="13"/>
  <c r="F8" i="6"/>
  <c r="F5" i="28"/>
  <c r="C16" i="32"/>
  <c r="E16" i="32" s="1"/>
  <c r="E5" i="1"/>
  <c r="E5" i="31"/>
  <c r="E5" i="20"/>
  <c r="F5" i="1"/>
  <c r="F5" i="31"/>
  <c r="F5" i="20"/>
  <c r="E6" i="1"/>
  <c r="E6" i="31"/>
  <c r="E6" i="20"/>
  <c r="F6" i="1"/>
  <c r="F6" i="31"/>
  <c r="F6" i="20"/>
  <c r="E7" i="1"/>
  <c r="E7" i="31"/>
  <c r="E7" i="20"/>
  <c r="F7" i="1"/>
  <c r="F7" i="31"/>
  <c r="F7" i="20"/>
  <c r="E8" i="1"/>
  <c r="E8" i="31"/>
  <c r="E8" i="20"/>
  <c r="F8" i="1"/>
  <c r="F8" i="31"/>
  <c r="F8" i="20"/>
  <c r="E12" i="58"/>
  <c r="F12" i="58"/>
  <c r="G12" i="58" s="1"/>
  <c r="C19" i="58"/>
  <c r="C13" i="58"/>
  <c r="C17" i="58"/>
  <c r="C14" i="58"/>
  <c r="C18" i="58"/>
  <c r="C16" i="58"/>
  <c r="C15" i="58"/>
  <c r="E12" i="33"/>
  <c r="C16" i="9"/>
  <c r="E16" i="9" s="1"/>
  <c r="C16" i="53"/>
  <c r="E16" i="53" s="1"/>
  <c r="C21" i="47"/>
  <c r="F21" i="47" s="1"/>
  <c r="G21" i="47" s="1"/>
  <c r="C16" i="11"/>
  <c r="E16" i="11" s="1"/>
  <c r="C16" i="17"/>
  <c r="F16" i="17" s="1"/>
  <c r="G16" i="17" s="1"/>
  <c r="C19" i="30"/>
  <c r="E19" i="30" s="1"/>
  <c r="C16" i="50"/>
  <c r="F16" i="50" s="1"/>
  <c r="G16" i="50" s="1"/>
  <c r="C18" i="30"/>
  <c r="F18" i="30" s="1"/>
  <c r="G18" i="30" s="1"/>
  <c r="C18" i="18"/>
  <c r="F18" i="18" s="1"/>
  <c r="G18" i="18" s="1"/>
  <c r="C16" i="23"/>
  <c r="F16" i="23" s="1"/>
  <c r="G16" i="23" s="1"/>
  <c r="C19" i="27"/>
  <c r="F19" i="27" s="1"/>
  <c r="G19" i="27" s="1"/>
  <c r="C15" i="43"/>
  <c r="E15" i="43" s="1"/>
  <c r="C20" i="32"/>
  <c r="E20" i="32" s="1"/>
  <c r="C15" i="55"/>
  <c r="E15" i="55" s="1"/>
  <c r="C19" i="32"/>
  <c r="E19" i="32" s="1"/>
  <c r="C16" i="30"/>
  <c r="E16" i="30" s="1"/>
  <c r="C16" i="27"/>
  <c r="F16" i="27" s="1"/>
  <c r="G16" i="27" s="1"/>
  <c r="C17" i="18"/>
  <c r="E17" i="18" s="1"/>
  <c r="C18" i="32"/>
  <c r="E18" i="32" s="1"/>
  <c r="C16" i="18"/>
  <c r="E16" i="18" s="1"/>
  <c r="C16" i="28"/>
  <c r="F16" i="28" s="1"/>
  <c r="G16" i="28" s="1"/>
  <c r="C18" i="36"/>
  <c r="F18" i="36" s="1"/>
  <c r="G18" i="36" s="1"/>
  <c r="C17" i="40"/>
  <c r="F17" i="40" s="1"/>
  <c r="G17" i="40" s="1"/>
  <c r="C16" i="48"/>
  <c r="F16" i="48" s="1"/>
  <c r="G16" i="48" s="1"/>
  <c r="C17" i="36"/>
  <c r="E17" i="36" s="1"/>
  <c r="C16" i="36"/>
  <c r="F16" i="36" s="1"/>
  <c r="G16" i="36" s="1"/>
  <c r="F18" i="23"/>
  <c r="G18" i="23" s="1"/>
  <c r="F12" i="43"/>
  <c r="G12" i="43" s="1"/>
  <c r="F17" i="30"/>
  <c r="G17" i="30" s="1"/>
  <c r="C20" i="35"/>
  <c r="C21" i="35"/>
  <c r="C16" i="35"/>
  <c r="C19" i="35"/>
  <c r="C17" i="35"/>
  <c r="C18" i="35"/>
  <c r="E19" i="50"/>
  <c r="F16" i="32"/>
  <c r="G16" i="32" s="1"/>
  <c r="F16" i="11"/>
  <c r="G16" i="11" s="1"/>
  <c r="C18" i="50"/>
  <c r="C17" i="27"/>
  <c r="F12" i="44"/>
  <c r="G12" i="44" s="1"/>
  <c r="C15" i="47"/>
  <c r="F15" i="47" s="1"/>
  <c r="G15" i="47" s="1"/>
  <c r="C17" i="50"/>
  <c r="C18" i="47"/>
  <c r="C17" i="32"/>
  <c r="C16" i="40"/>
  <c r="C18" i="28"/>
  <c r="C17" i="47"/>
  <c r="C21" i="53"/>
  <c r="C18" i="40"/>
  <c r="E18" i="23"/>
  <c r="E20" i="50"/>
  <c r="C17" i="28"/>
  <c r="C16" i="47"/>
  <c r="E18" i="27"/>
  <c r="C20" i="53"/>
  <c r="E12" i="20"/>
  <c r="E17" i="30"/>
  <c r="C19" i="53"/>
  <c r="C15" i="51"/>
  <c r="E15" i="51" s="1"/>
  <c r="C18" i="53"/>
  <c r="C19" i="11"/>
  <c r="C19" i="9"/>
  <c r="C21" i="17"/>
  <c r="C21" i="48"/>
  <c r="C17" i="53"/>
  <c r="C18" i="11"/>
  <c r="C18" i="9"/>
  <c r="C20" i="17"/>
  <c r="C20" i="48"/>
  <c r="C17" i="11"/>
  <c r="C17" i="9"/>
  <c r="C19" i="17"/>
  <c r="C19" i="48"/>
  <c r="F12" i="36"/>
  <c r="G12" i="36" s="1"/>
  <c r="C18" i="17"/>
  <c r="C18" i="48"/>
  <c r="C20" i="18"/>
  <c r="C20" i="36"/>
  <c r="C17" i="17"/>
  <c r="C17" i="48"/>
  <c r="C20" i="43"/>
  <c r="C16" i="43"/>
  <c r="C19" i="18"/>
  <c r="C19" i="36"/>
  <c r="C19" i="43"/>
  <c r="C18" i="43"/>
  <c r="C17" i="43"/>
  <c r="C16" i="41"/>
  <c r="C17" i="41"/>
  <c r="F12" i="28"/>
  <c r="G12" i="28" s="1"/>
  <c r="E12" i="55"/>
  <c r="F12" i="55"/>
  <c r="G12" i="55" s="1"/>
  <c r="C13" i="55"/>
  <c r="C14" i="55"/>
  <c r="F12" i="54"/>
  <c r="G12" i="54" s="1"/>
  <c r="E12" i="54"/>
  <c r="C15" i="54"/>
  <c r="C14" i="54"/>
  <c r="C13" i="54"/>
  <c r="F12" i="53"/>
  <c r="G12" i="53" s="1"/>
  <c r="E12" i="53"/>
  <c r="C15" i="53"/>
  <c r="C13" i="53"/>
  <c r="C14" i="53"/>
  <c r="C15" i="52"/>
  <c r="C14" i="52"/>
  <c r="C13" i="52"/>
  <c r="F12" i="52"/>
  <c r="G12" i="52" s="1"/>
  <c r="E12" i="52"/>
  <c r="E12" i="51"/>
  <c r="F12" i="51"/>
  <c r="G12" i="51" s="1"/>
  <c r="C13" i="51"/>
  <c r="C14" i="51"/>
  <c r="E12" i="50"/>
  <c r="F12" i="50"/>
  <c r="G12" i="50" s="1"/>
  <c r="C14" i="50"/>
  <c r="C13" i="50"/>
  <c r="C15" i="50"/>
  <c r="E12" i="49"/>
  <c r="F12" i="49"/>
  <c r="G12" i="49" s="1"/>
  <c r="C15" i="49"/>
  <c r="C14" i="49"/>
  <c r="C13" i="49"/>
  <c r="F12" i="48"/>
  <c r="G12" i="48" s="1"/>
  <c r="E12" i="48"/>
  <c r="C15" i="48"/>
  <c r="C14" i="48"/>
  <c r="C13" i="48"/>
  <c r="F12" i="47"/>
  <c r="G12" i="47" s="1"/>
  <c r="E12" i="47"/>
  <c r="C13" i="47"/>
  <c r="C14" i="47"/>
  <c r="C15" i="46"/>
  <c r="F12" i="46"/>
  <c r="G12" i="46" s="1"/>
  <c r="C14" i="46"/>
  <c r="E12" i="46"/>
  <c r="C13" i="46"/>
  <c r="F12" i="45"/>
  <c r="G12" i="45" s="1"/>
  <c r="E12" i="45"/>
  <c r="C15" i="45"/>
  <c r="C14" i="45"/>
  <c r="C13" i="45"/>
  <c r="C15" i="44"/>
  <c r="F15" i="44" s="1"/>
  <c r="G15" i="44" s="1"/>
  <c r="E12" i="44"/>
  <c r="C13" i="44"/>
  <c r="C14" i="44"/>
  <c r="C13" i="43"/>
  <c r="C14" i="43"/>
  <c r="E12" i="43"/>
  <c r="E12" i="42"/>
  <c r="F12" i="42"/>
  <c r="G12" i="42" s="1"/>
  <c r="C15" i="42"/>
  <c r="C14" i="42"/>
  <c r="C13" i="42"/>
  <c r="E12" i="41"/>
  <c r="F12" i="41"/>
  <c r="G12" i="41" s="1"/>
  <c r="C15" i="41"/>
  <c r="C13" i="41"/>
  <c r="C14" i="41"/>
  <c r="F12" i="40"/>
  <c r="G12" i="40" s="1"/>
  <c r="E12" i="40"/>
  <c r="C15" i="40"/>
  <c r="C14" i="40"/>
  <c r="C13" i="40"/>
  <c r="F12" i="39"/>
  <c r="G12" i="39" s="1"/>
  <c r="E12" i="39"/>
  <c r="C15" i="39"/>
  <c r="C14" i="39"/>
  <c r="C13" i="39"/>
  <c r="F12" i="38"/>
  <c r="G12" i="38" s="1"/>
  <c r="E12" i="38"/>
  <c r="C15" i="38"/>
  <c r="C14" i="38"/>
  <c r="C13" i="38"/>
  <c r="E12" i="37"/>
  <c r="F12" i="37"/>
  <c r="G12" i="37" s="1"/>
  <c r="C15" i="37"/>
  <c r="C14" i="37"/>
  <c r="C13" i="37"/>
  <c r="C15" i="36"/>
  <c r="C14" i="36"/>
  <c r="C13" i="36"/>
  <c r="E12" i="36"/>
  <c r="E12" i="35"/>
  <c r="F12" i="35"/>
  <c r="G12" i="35" s="1"/>
  <c r="C15" i="35"/>
  <c r="C13" i="35"/>
  <c r="C14" i="35"/>
  <c r="C15" i="4"/>
  <c r="E15" i="4" s="1"/>
  <c r="C15" i="29"/>
  <c r="F15" i="29" s="1"/>
  <c r="G15" i="29" s="1"/>
  <c r="C14" i="33"/>
  <c r="E14" i="33" s="1"/>
  <c r="C15" i="33"/>
  <c r="F15" i="33" s="1"/>
  <c r="G15" i="33" s="1"/>
  <c r="F12" i="33"/>
  <c r="G12" i="33" s="1"/>
  <c r="C13" i="33"/>
  <c r="E12" i="32"/>
  <c r="F12" i="32"/>
  <c r="G12" i="32" s="1"/>
  <c r="C15" i="32"/>
  <c r="C14" i="32"/>
  <c r="C13" i="32"/>
  <c r="F12" i="31"/>
  <c r="G12" i="31" s="1"/>
  <c r="E12" i="31"/>
  <c r="C14" i="31"/>
  <c r="C15" i="31"/>
  <c r="C13" i="31"/>
  <c r="F12" i="30"/>
  <c r="G12" i="30" s="1"/>
  <c r="E12" i="30"/>
  <c r="C15" i="30"/>
  <c r="C14" i="30"/>
  <c r="C13" i="30"/>
  <c r="E12" i="29"/>
  <c r="F12" i="29"/>
  <c r="G12" i="29" s="1"/>
  <c r="C13" i="29"/>
  <c r="C14" i="29"/>
  <c r="C14" i="28"/>
  <c r="C15" i="28"/>
  <c r="C13" i="28"/>
  <c r="E12" i="28"/>
  <c r="C15" i="27"/>
  <c r="C14" i="27"/>
  <c r="C13" i="27"/>
  <c r="F12" i="27"/>
  <c r="G12" i="27" s="1"/>
  <c r="E12" i="27"/>
  <c r="E12" i="25"/>
  <c r="F12" i="25"/>
  <c r="G12" i="25" s="1"/>
  <c r="C15" i="25"/>
  <c r="C14" i="25"/>
  <c r="C13" i="25"/>
  <c r="C15" i="24"/>
  <c r="C14" i="24"/>
  <c r="C13" i="24"/>
  <c r="E12" i="24"/>
  <c r="F12" i="24"/>
  <c r="G12" i="24" s="1"/>
  <c r="E12" i="23"/>
  <c r="F12" i="23"/>
  <c r="G12" i="23" s="1"/>
  <c r="C15" i="23"/>
  <c r="C14" i="23"/>
  <c r="C13" i="23"/>
  <c r="E12" i="21"/>
  <c r="F12" i="21"/>
  <c r="G12" i="21" s="1"/>
  <c r="C15" i="21"/>
  <c r="C14" i="21"/>
  <c r="C13" i="21"/>
  <c r="C14" i="20"/>
  <c r="E14" i="20" s="1"/>
  <c r="C15" i="20"/>
  <c r="F15" i="20" s="1"/>
  <c r="G15" i="20" s="1"/>
  <c r="F12" i="20"/>
  <c r="G12" i="20" s="1"/>
  <c r="C13" i="20"/>
  <c r="C13" i="19"/>
  <c r="F13" i="19" s="1"/>
  <c r="G13" i="19" s="1"/>
  <c r="F12" i="19"/>
  <c r="G12" i="19" s="1"/>
  <c r="E12" i="19"/>
  <c r="C14" i="19"/>
  <c r="C15" i="19"/>
  <c r="E12" i="18"/>
  <c r="F12" i="18"/>
  <c r="G12" i="18" s="1"/>
  <c r="C15" i="18"/>
  <c r="C14" i="18"/>
  <c r="C13" i="18"/>
  <c r="F12" i="17"/>
  <c r="G12" i="17" s="1"/>
  <c r="E12" i="17"/>
  <c r="C15" i="17"/>
  <c r="C14" i="17"/>
  <c r="C13" i="17"/>
  <c r="F12" i="8"/>
  <c r="G12" i="8" s="1"/>
  <c r="F12" i="7"/>
  <c r="G12" i="7" s="1"/>
  <c r="E12" i="7"/>
  <c r="E12" i="6"/>
  <c r="E12" i="10"/>
  <c r="E12" i="13"/>
  <c r="E12" i="9"/>
  <c r="F12" i="9"/>
  <c r="G12" i="9" s="1"/>
  <c r="C15" i="12"/>
  <c r="F15" i="12" s="1"/>
  <c r="G15" i="12" s="1"/>
  <c r="E12" i="5"/>
  <c r="F12" i="5"/>
  <c r="G12" i="5" s="1"/>
  <c r="E12" i="11"/>
  <c r="C15" i="13"/>
  <c r="E15" i="13" s="1"/>
  <c r="F12" i="13"/>
  <c r="G12" i="13" s="1"/>
  <c r="C14" i="13"/>
  <c r="F14" i="13" s="1"/>
  <c r="G14" i="13" s="1"/>
  <c r="C13" i="13"/>
  <c r="E12" i="12"/>
  <c r="F12" i="12"/>
  <c r="G12" i="12" s="1"/>
  <c r="C13" i="12"/>
  <c r="C14" i="12"/>
  <c r="C15" i="11"/>
  <c r="E15" i="11" s="1"/>
  <c r="F12" i="11"/>
  <c r="G12" i="11" s="1"/>
  <c r="C13" i="11"/>
  <c r="C14" i="11"/>
  <c r="F12" i="10"/>
  <c r="G12" i="10" s="1"/>
  <c r="C15" i="10"/>
  <c r="F15" i="10" s="1"/>
  <c r="G15" i="10" s="1"/>
  <c r="C14" i="10"/>
  <c r="C13" i="10"/>
  <c r="C15" i="9"/>
  <c r="E15" i="9" s="1"/>
  <c r="C14" i="9"/>
  <c r="E14" i="9" s="1"/>
  <c r="C13" i="9"/>
  <c r="E12" i="8"/>
  <c r="C15" i="8"/>
  <c r="F15" i="8" s="1"/>
  <c r="G15" i="8" s="1"/>
  <c r="C14" i="8"/>
  <c r="C13" i="8"/>
  <c r="C14" i="7"/>
  <c r="F14" i="7" s="1"/>
  <c r="G14" i="7" s="1"/>
  <c r="C15" i="7"/>
  <c r="F15" i="7" s="1"/>
  <c r="G15" i="7" s="1"/>
  <c r="C13" i="7"/>
  <c r="C15" i="6"/>
  <c r="F15" i="6" s="1"/>
  <c r="G15" i="6" s="1"/>
  <c r="C13" i="6"/>
  <c r="F13" i="6" s="1"/>
  <c r="G13" i="6" s="1"/>
  <c r="F12" i="6"/>
  <c r="G12" i="6" s="1"/>
  <c r="C14" i="6"/>
  <c r="C15" i="5"/>
  <c r="F15" i="5" s="1"/>
  <c r="G15" i="5" s="1"/>
  <c r="C13" i="5"/>
  <c r="C14" i="5"/>
  <c r="E12" i="4"/>
  <c r="F12" i="4"/>
  <c r="G12" i="4" s="1"/>
  <c r="C14" i="4"/>
  <c r="F14" i="4" s="1"/>
  <c r="G14" i="4" s="1"/>
  <c r="C13" i="4"/>
  <c r="F12" i="1"/>
  <c r="G12" i="1" s="1"/>
  <c r="C15" i="1"/>
  <c r="E12" i="1"/>
  <c r="C13" i="1"/>
  <c r="F13" i="1" s="1"/>
  <c r="G13" i="1" s="1"/>
  <c r="C14" i="1"/>
  <c r="F14" i="1" s="1"/>
  <c r="G14" i="1" s="1"/>
  <c r="E16" i="23" l="1"/>
  <c r="F20" i="47"/>
  <c r="G20" i="47" s="1"/>
  <c r="E21" i="47"/>
  <c r="F18" i="32"/>
  <c r="G18" i="32" s="1"/>
  <c r="F17" i="18"/>
  <c r="G17" i="18" s="1"/>
  <c r="F16" i="30"/>
  <c r="G16" i="30" s="1"/>
  <c r="F15" i="43"/>
  <c r="G15" i="43" s="1"/>
  <c r="E16" i="36"/>
  <c r="F19" i="47"/>
  <c r="G19" i="47" s="1"/>
  <c r="E18" i="18"/>
  <c r="E16" i="48"/>
  <c r="E19" i="27"/>
  <c r="F17" i="36"/>
  <c r="G17" i="36" s="1"/>
  <c r="F15" i="55"/>
  <c r="G15" i="55" s="1"/>
  <c r="E19" i="23"/>
  <c r="E18" i="30"/>
  <c r="E17" i="40"/>
  <c r="E17" i="23"/>
  <c r="F19" i="30"/>
  <c r="G19" i="30" s="1"/>
  <c r="E18" i="36"/>
  <c r="F16" i="18"/>
  <c r="G16" i="18" s="1"/>
  <c r="E16" i="28"/>
  <c r="F16" i="9"/>
  <c r="G16" i="9" s="1"/>
  <c r="E16" i="17"/>
  <c r="F15" i="58"/>
  <c r="G15" i="58" s="1"/>
  <c r="E15" i="58"/>
  <c r="F16" i="58"/>
  <c r="G16" i="58" s="1"/>
  <c r="E16" i="58"/>
  <c r="F18" i="58"/>
  <c r="G18" i="58" s="1"/>
  <c r="E18" i="58"/>
  <c r="F14" i="58"/>
  <c r="G14" i="58" s="1"/>
  <c r="E14" i="58"/>
  <c r="F17" i="58"/>
  <c r="G17" i="58" s="1"/>
  <c r="E17" i="58"/>
  <c r="F13" i="58"/>
  <c r="G13" i="58" s="1"/>
  <c r="E13" i="58"/>
  <c r="F19" i="58"/>
  <c r="G19" i="58" s="1"/>
  <c r="E19" i="58"/>
  <c r="F16" i="53"/>
  <c r="G16" i="53" s="1"/>
  <c r="F19" i="32"/>
  <c r="G19" i="32" s="1"/>
  <c r="E16" i="27"/>
  <c r="F20" i="32"/>
  <c r="G20" i="32" s="1"/>
  <c r="E16" i="50"/>
  <c r="F15" i="4"/>
  <c r="G15" i="4" s="1"/>
  <c r="E15" i="47"/>
  <c r="F15" i="51"/>
  <c r="G15" i="51" s="1"/>
  <c r="E16" i="47"/>
  <c r="F16" i="47"/>
  <c r="G16" i="47" s="1"/>
  <c r="E20" i="18"/>
  <c r="F20" i="18"/>
  <c r="G20" i="18" s="1"/>
  <c r="F18" i="50"/>
  <c r="G18" i="50" s="1"/>
  <c r="E18" i="50"/>
  <c r="E17" i="35"/>
  <c r="F17" i="35"/>
  <c r="G17" i="35" s="1"/>
  <c r="E20" i="48"/>
  <c r="F20" i="48"/>
  <c r="G20" i="48" s="1"/>
  <c r="E19" i="53"/>
  <c r="F19" i="53"/>
  <c r="G19" i="53" s="1"/>
  <c r="F19" i="35"/>
  <c r="G19" i="35" s="1"/>
  <c r="E19" i="35"/>
  <c r="E18" i="48"/>
  <c r="F18" i="48"/>
  <c r="G18" i="48" s="1"/>
  <c r="F20" i="17"/>
  <c r="G20" i="17" s="1"/>
  <c r="E20" i="17"/>
  <c r="F16" i="40"/>
  <c r="G16" i="40" s="1"/>
  <c r="E16" i="40"/>
  <c r="E16" i="35"/>
  <c r="F16" i="35"/>
  <c r="G16" i="35" s="1"/>
  <c r="E17" i="11"/>
  <c r="F17" i="11"/>
  <c r="G17" i="11" s="1"/>
  <c r="F19" i="43"/>
  <c r="G19" i="43" s="1"/>
  <c r="E19" i="43"/>
  <c r="E15" i="44"/>
  <c r="E18" i="9"/>
  <c r="F18" i="9"/>
  <c r="G18" i="9" s="1"/>
  <c r="F21" i="35"/>
  <c r="G21" i="35" s="1"/>
  <c r="E21" i="35"/>
  <c r="E20" i="36"/>
  <c r="F20" i="36"/>
  <c r="G20" i="36" s="1"/>
  <c r="F19" i="36"/>
  <c r="G19" i="36" s="1"/>
  <c r="E19" i="36"/>
  <c r="E18" i="17"/>
  <c r="F18" i="17"/>
  <c r="G18" i="17" s="1"/>
  <c r="E18" i="11"/>
  <c r="F18" i="11"/>
  <c r="G18" i="11" s="1"/>
  <c r="F20" i="35"/>
  <c r="G20" i="35" s="1"/>
  <c r="E20" i="35"/>
  <c r="F19" i="18"/>
  <c r="G19" i="18" s="1"/>
  <c r="E19" i="18"/>
  <c r="F18" i="40"/>
  <c r="G18" i="40" s="1"/>
  <c r="E18" i="40"/>
  <c r="F17" i="32"/>
  <c r="G17" i="32" s="1"/>
  <c r="E17" i="32"/>
  <c r="F16" i="43"/>
  <c r="G16" i="43" s="1"/>
  <c r="E16" i="43"/>
  <c r="E17" i="53"/>
  <c r="F17" i="53"/>
  <c r="G17" i="53" s="1"/>
  <c r="F17" i="43"/>
  <c r="G17" i="43" s="1"/>
  <c r="E17" i="43"/>
  <c r="E20" i="43"/>
  <c r="F20" i="43"/>
  <c r="G20" i="43" s="1"/>
  <c r="E21" i="48"/>
  <c r="F21" i="48"/>
  <c r="G21" i="48" s="1"/>
  <c r="F21" i="53"/>
  <c r="G21" i="53" s="1"/>
  <c r="E21" i="53"/>
  <c r="F18" i="47"/>
  <c r="G18" i="47" s="1"/>
  <c r="E18" i="47"/>
  <c r="F17" i="27"/>
  <c r="G17" i="27" s="1"/>
  <c r="E17" i="27"/>
  <c r="F17" i="17"/>
  <c r="G17" i="17" s="1"/>
  <c r="E17" i="17"/>
  <c r="F17" i="28"/>
  <c r="G17" i="28" s="1"/>
  <c r="E17" i="28"/>
  <c r="E18" i="35"/>
  <c r="F18" i="35"/>
  <c r="G18" i="35" s="1"/>
  <c r="F18" i="43"/>
  <c r="G18" i="43" s="1"/>
  <c r="E18" i="43"/>
  <c r="E21" i="17"/>
  <c r="F21" i="17"/>
  <c r="G21" i="17" s="1"/>
  <c r="F19" i="48"/>
  <c r="G19" i="48" s="1"/>
  <c r="E19" i="48"/>
  <c r="F19" i="9"/>
  <c r="G19" i="9" s="1"/>
  <c r="E19" i="9"/>
  <c r="F20" i="53"/>
  <c r="G20" i="53" s="1"/>
  <c r="E20" i="53"/>
  <c r="F17" i="50"/>
  <c r="G17" i="50" s="1"/>
  <c r="E17" i="50"/>
  <c r="E19" i="11"/>
  <c r="F19" i="11"/>
  <c r="G19" i="11" s="1"/>
  <c r="E19" i="17"/>
  <c r="F19" i="17"/>
  <c r="G19" i="17" s="1"/>
  <c r="F17" i="47"/>
  <c r="G17" i="47" s="1"/>
  <c r="E17" i="47"/>
  <c r="F17" i="48"/>
  <c r="G17" i="48" s="1"/>
  <c r="E17" i="48"/>
  <c r="E17" i="9"/>
  <c r="F17" i="9"/>
  <c r="G17" i="9" s="1"/>
  <c r="E18" i="53"/>
  <c r="F18" i="53"/>
  <c r="G18" i="53" s="1"/>
  <c r="F18" i="28"/>
  <c r="G18" i="28" s="1"/>
  <c r="E18" i="28"/>
  <c r="F17" i="41"/>
  <c r="G17" i="41" s="1"/>
  <c r="E17" i="41"/>
  <c r="F16" i="41"/>
  <c r="G16" i="41" s="1"/>
  <c r="E16" i="41"/>
  <c r="F14" i="55"/>
  <c r="G14" i="55" s="1"/>
  <c r="E14" i="55"/>
  <c r="F13" i="55"/>
  <c r="G13" i="55" s="1"/>
  <c r="E13" i="55"/>
  <c r="F13" i="54"/>
  <c r="G13" i="54" s="1"/>
  <c r="E13" i="54"/>
  <c r="F14" i="54"/>
  <c r="G14" i="54" s="1"/>
  <c r="E14" i="54"/>
  <c r="E15" i="54"/>
  <c r="F15" i="54"/>
  <c r="G15" i="54" s="1"/>
  <c r="F14" i="53"/>
  <c r="G14" i="53" s="1"/>
  <c r="E14" i="53"/>
  <c r="F13" i="53"/>
  <c r="G13" i="53" s="1"/>
  <c r="E13" i="53"/>
  <c r="F15" i="53"/>
  <c r="G15" i="53" s="1"/>
  <c r="E15" i="53"/>
  <c r="F13" i="52"/>
  <c r="G13" i="52" s="1"/>
  <c r="E13" i="52"/>
  <c r="F14" i="52"/>
  <c r="G14" i="52" s="1"/>
  <c r="E14" i="52"/>
  <c r="F15" i="52"/>
  <c r="G15" i="52" s="1"/>
  <c r="E15" i="52"/>
  <c r="F13" i="51"/>
  <c r="G13" i="51" s="1"/>
  <c r="E13" i="51"/>
  <c r="F14" i="51"/>
  <c r="G14" i="51" s="1"/>
  <c r="E14" i="51"/>
  <c r="E15" i="50"/>
  <c r="F15" i="50"/>
  <c r="G15" i="50" s="1"/>
  <c r="F13" i="50"/>
  <c r="G13" i="50" s="1"/>
  <c r="E13" i="50"/>
  <c r="F14" i="50"/>
  <c r="G14" i="50" s="1"/>
  <c r="E14" i="50"/>
  <c r="F13" i="49"/>
  <c r="G13" i="49" s="1"/>
  <c r="E13" i="49"/>
  <c r="F14" i="49"/>
  <c r="G14" i="49" s="1"/>
  <c r="E14" i="49"/>
  <c r="F15" i="49"/>
  <c r="G15" i="49" s="1"/>
  <c r="E15" i="49"/>
  <c r="F13" i="48"/>
  <c r="G13" i="48" s="1"/>
  <c r="E13" i="48"/>
  <c r="F14" i="48"/>
  <c r="G14" i="48" s="1"/>
  <c r="E14" i="48"/>
  <c r="F15" i="48"/>
  <c r="G15" i="48" s="1"/>
  <c r="E15" i="48"/>
  <c r="F14" i="47"/>
  <c r="G14" i="47" s="1"/>
  <c r="E14" i="47"/>
  <c r="F13" i="47"/>
  <c r="G13" i="47" s="1"/>
  <c r="E13" i="47"/>
  <c r="F13" i="46"/>
  <c r="G13" i="46" s="1"/>
  <c r="E13" i="46"/>
  <c r="F14" i="46"/>
  <c r="G14" i="46" s="1"/>
  <c r="E14" i="46"/>
  <c r="F15" i="46"/>
  <c r="G15" i="46" s="1"/>
  <c r="E15" i="46"/>
  <c r="F13" i="45"/>
  <c r="G13" i="45" s="1"/>
  <c r="E13" i="45"/>
  <c r="F14" i="45"/>
  <c r="G14" i="45" s="1"/>
  <c r="E14" i="45"/>
  <c r="E15" i="45"/>
  <c r="F15" i="45"/>
  <c r="G15" i="45" s="1"/>
  <c r="F14" i="44"/>
  <c r="G14" i="44" s="1"/>
  <c r="E14" i="44"/>
  <c r="F13" i="44"/>
  <c r="G13" i="44" s="1"/>
  <c r="E13" i="44"/>
  <c r="E14" i="43"/>
  <c r="F14" i="43"/>
  <c r="G14" i="43" s="1"/>
  <c r="F13" i="43"/>
  <c r="G13" i="43" s="1"/>
  <c r="E13" i="43"/>
  <c r="F15" i="42"/>
  <c r="G15" i="42" s="1"/>
  <c r="E15" i="42"/>
  <c r="F13" i="42"/>
  <c r="G13" i="42" s="1"/>
  <c r="E13" i="42"/>
  <c r="F14" i="42"/>
  <c r="G14" i="42" s="1"/>
  <c r="E14" i="42"/>
  <c r="F14" i="41"/>
  <c r="G14" i="41" s="1"/>
  <c r="E14" i="41"/>
  <c r="E13" i="41"/>
  <c r="F13" i="41"/>
  <c r="G13" i="41" s="1"/>
  <c r="F15" i="41"/>
  <c r="G15" i="41" s="1"/>
  <c r="E15" i="41"/>
  <c r="F13" i="40"/>
  <c r="G13" i="40" s="1"/>
  <c r="E13" i="40"/>
  <c r="F14" i="40"/>
  <c r="G14" i="40" s="1"/>
  <c r="E14" i="40"/>
  <c r="F15" i="40"/>
  <c r="G15" i="40" s="1"/>
  <c r="E15" i="40"/>
  <c r="F13" i="39"/>
  <c r="G13" i="39" s="1"/>
  <c r="E13" i="39"/>
  <c r="F14" i="39"/>
  <c r="G14" i="39" s="1"/>
  <c r="E14" i="39"/>
  <c r="F15" i="39"/>
  <c r="G15" i="39" s="1"/>
  <c r="E15" i="39"/>
  <c r="F13" i="38"/>
  <c r="G13" i="38" s="1"/>
  <c r="E13" i="38"/>
  <c r="F14" i="38"/>
  <c r="G14" i="38" s="1"/>
  <c r="E14" i="38"/>
  <c r="F15" i="38"/>
  <c r="G15" i="38" s="1"/>
  <c r="E15" i="38"/>
  <c r="F14" i="37"/>
  <c r="G14" i="37" s="1"/>
  <c r="E14" i="37"/>
  <c r="F15" i="37"/>
  <c r="G15" i="37" s="1"/>
  <c r="E15" i="37"/>
  <c r="F13" i="37"/>
  <c r="G13" i="37" s="1"/>
  <c r="E13" i="37"/>
  <c r="E13" i="36"/>
  <c r="F13" i="36"/>
  <c r="G13" i="36" s="1"/>
  <c r="F14" i="36"/>
  <c r="G14" i="36" s="1"/>
  <c r="E14" i="36"/>
  <c r="F15" i="36"/>
  <c r="G15" i="36" s="1"/>
  <c r="E15" i="36"/>
  <c r="F15" i="35"/>
  <c r="G15" i="35" s="1"/>
  <c r="E15" i="35"/>
  <c r="F14" i="35"/>
  <c r="G14" i="35" s="1"/>
  <c r="E14" i="35"/>
  <c r="F13" i="35"/>
  <c r="G13" i="35" s="1"/>
  <c r="E13" i="35"/>
  <c r="E15" i="8"/>
  <c r="E15" i="7"/>
  <c r="F14" i="20"/>
  <c r="G14" i="20" s="1"/>
  <c r="F14" i="33"/>
  <c r="G14" i="33" s="1"/>
  <c r="E15" i="29"/>
  <c r="F15" i="11"/>
  <c r="G15" i="11" s="1"/>
  <c r="E15" i="20"/>
  <c r="E15" i="33"/>
  <c r="F13" i="33"/>
  <c r="G13" i="33" s="1"/>
  <c r="E13" i="33"/>
  <c r="F13" i="32"/>
  <c r="G13" i="32" s="1"/>
  <c r="E13" i="32"/>
  <c r="F15" i="32"/>
  <c r="G15" i="32" s="1"/>
  <c r="E15" i="32"/>
  <c r="F14" i="32"/>
  <c r="G14" i="32" s="1"/>
  <c r="E14" i="32"/>
  <c r="F13" i="31"/>
  <c r="G13" i="31" s="1"/>
  <c r="E13" i="31"/>
  <c r="F15" i="31"/>
  <c r="G15" i="31" s="1"/>
  <c r="E15" i="31"/>
  <c r="E14" i="31"/>
  <c r="F14" i="31"/>
  <c r="G14" i="31" s="1"/>
  <c r="F14" i="30"/>
  <c r="G14" i="30" s="1"/>
  <c r="E14" i="30"/>
  <c r="F15" i="30"/>
  <c r="G15" i="30" s="1"/>
  <c r="E15" i="30"/>
  <c r="F13" i="30"/>
  <c r="G13" i="30" s="1"/>
  <c r="E13" i="30"/>
  <c r="E14" i="29"/>
  <c r="F14" i="29"/>
  <c r="G14" i="29" s="1"/>
  <c r="F13" i="29"/>
  <c r="G13" i="29" s="1"/>
  <c r="E13" i="29"/>
  <c r="F13" i="28"/>
  <c r="G13" i="28" s="1"/>
  <c r="E13" i="28"/>
  <c r="E15" i="28"/>
  <c r="F15" i="28"/>
  <c r="G15" i="28" s="1"/>
  <c r="F14" i="28"/>
  <c r="G14" i="28" s="1"/>
  <c r="E14" i="28"/>
  <c r="F13" i="27"/>
  <c r="G13" i="27" s="1"/>
  <c r="E13" i="27"/>
  <c r="F14" i="27"/>
  <c r="G14" i="27" s="1"/>
  <c r="E14" i="27"/>
  <c r="F15" i="27"/>
  <c r="G15" i="27" s="1"/>
  <c r="E15" i="27"/>
  <c r="F13" i="25"/>
  <c r="G13" i="25" s="1"/>
  <c r="E13" i="25"/>
  <c r="F14" i="25"/>
  <c r="G14" i="25" s="1"/>
  <c r="E14" i="25"/>
  <c r="F15" i="25"/>
  <c r="G15" i="25" s="1"/>
  <c r="E15" i="25"/>
  <c r="F13" i="24"/>
  <c r="G13" i="24" s="1"/>
  <c r="E13" i="24"/>
  <c r="F14" i="24"/>
  <c r="G14" i="24" s="1"/>
  <c r="E14" i="24"/>
  <c r="F15" i="24"/>
  <c r="G15" i="24" s="1"/>
  <c r="E15" i="24"/>
  <c r="F14" i="23"/>
  <c r="G14" i="23" s="1"/>
  <c r="E14" i="23"/>
  <c r="F13" i="23"/>
  <c r="G13" i="23" s="1"/>
  <c r="E13" i="23"/>
  <c r="F15" i="23"/>
  <c r="G15" i="23" s="1"/>
  <c r="E15" i="23"/>
  <c r="E13" i="21"/>
  <c r="F13" i="21"/>
  <c r="G13" i="21" s="1"/>
  <c r="F15" i="21"/>
  <c r="G15" i="21" s="1"/>
  <c r="E15" i="21"/>
  <c r="F14" i="21"/>
  <c r="G14" i="21" s="1"/>
  <c r="E14" i="21"/>
  <c r="F13" i="20"/>
  <c r="G13" i="20" s="1"/>
  <c r="E13" i="20"/>
  <c r="E13" i="19"/>
  <c r="F15" i="19"/>
  <c r="G15" i="19" s="1"/>
  <c r="E15" i="19"/>
  <c r="F14" i="19"/>
  <c r="G14" i="19" s="1"/>
  <c r="E14" i="19"/>
  <c r="F13" i="18"/>
  <c r="G13" i="18" s="1"/>
  <c r="E13" i="18"/>
  <c r="F14" i="18"/>
  <c r="G14" i="18" s="1"/>
  <c r="E14" i="18"/>
  <c r="E15" i="18"/>
  <c r="F15" i="18"/>
  <c r="G15" i="18" s="1"/>
  <c r="F13" i="17"/>
  <c r="G13" i="17" s="1"/>
  <c r="E13" i="17"/>
  <c r="F14" i="17"/>
  <c r="G14" i="17" s="1"/>
  <c r="E14" i="17"/>
  <c r="F15" i="17"/>
  <c r="G15" i="17" s="1"/>
  <c r="E15" i="17"/>
  <c r="F14" i="9"/>
  <c r="G14" i="9" s="1"/>
  <c r="E15" i="10"/>
  <c r="E14" i="13"/>
  <c r="E14" i="7"/>
  <c r="F15" i="13"/>
  <c r="G15" i="13" s="1"/>
  <c r="E15" i="12"/>
  <c r="F13" i="13"/>
  <c r="G13" i="13" s="1"/>
  <c r="E13" i="13"/>
  <c r="F14" i="12"/>
  <c r="G14" i="12" s="1"/>
  <c r="E14" i="12"/>
  <c r="F13" i="12"/>
  <c r="G13" i="12" s="1"/>
  <c r="E13" i="12"/>
  <c r="F14" i="11"/>
  <c r="G14" i="11" s="1"/>
  <c r="E14" i="11"/>
  <c r="F13" i="11"/>
  <c r="G13" i="11" s="1"/>
  <c r="E13" i="11"/>
  <c r="F13" i="10"/>
  <c r="G13" i="10" s="1"/>
  <c r="E13" i="10"/>
  <c r="F14" i="10"/>
  <c r="G14" i="10" s="1"/>
  <c r="E14" i="10"/>
  <c r="F15" i="9"/>
  <c r="G15" i="9" s="1"/>
  <c r="E13" i="9"/>
  <c r="F13" i="9"/>
  <c r="G13" i="9" s="1"/>
  <c r="F13" i="8"/>
  <c r="G13" i="8" s="1"/>
  <c r="E13" i="8"/>
  <c r="E14" i="8"/>
  <c r="F14" i="8"/>
  <c r="G14" i="8" s="1"/>
  <c r="F13" i="7"/>
  <c r="G13" i="7" s="1"/>
  <c r="E13" i="7"/>
  <c r="E15" i="6"/>
  <c r="E13" i="6"/>
  <c r="F14" i="6"/>
  <c r="G14" i="6" s="1"/>
  <c r="E14" i="6"/>
  <c r="E15" i="5"/>
  <c r="F14" i="5"/>
  <c r="G14" i="5" s="1"/>
  <c r="E14" i="5"/>
  <c r="F13" i="5"/>
  <c r="G13" i="5" s="1"/>
  <c r="E13" i="5"/>
  <c r="E14" i="4"/>
  <c r="F13" i="4"/>
  <c r="G13" i="4" s="1"/>
  <c r="E13" i="4"/>
  <c r="E14" i="1"/>
  <c r="E13" i="1"/>
  <c r="F15" i="1"/>
  <c r="G15" i="1" s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4CDF8-1154-4B36-9FCB-63233A5921D0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<sst xmlns="http://schemas.openxmlformats.org/spreadsheetml/2006/main" count="1357" uniqueCount="123">
  <si>
    <t>pos</t>
  </si>
  <si>
    <t>multiple</t>
  </si>
  <si>
    <t>ADA</t>
  </si>
  <si>
    <t>marketcap (M)</t>
  </si>
  <si>
    <t>target_prc</t>
  </si>
  <si>
    <t xml:space="preserve">Entry price = </t>
  </si>
  <si>
    <t xml:space="preserve">Token = </t>
  </si>
  <si>
    <t>Million</t>
  </si>
  <si>
    <t>symbol</t>
  </si>
  <si>
    <t>entry_price</t>
  </si>
  <si>
    <t>buy_date</t>
  </si>
  <si>
    <t>$GENE</t>
  </si>
  <si>
    <t>ALGO</t>
  </si>
  <si>
    <t>AMP</t>
  </si>
  <si>
    <t>APE</t>
  </si>
  <si>
    <t>ARB</t>
  </si>
  <si>
    <t>ATH</t>
  </si>
  <si>
    <t>AXGT</t>
  </si>
  <si>
    <t>BBOX</t>
  </si>
  <si>
    <t>BLOK</t>
  </si>
  <si>
    <t>BTC</t>
  </si>
  <si>
    <t>BTT</t>
  </si>
  <si>
    <t>CGPT</t>
  </si>
  <si>
    <t>CQT</t>
  </si>
  <si>
    <t>CRYO</t>
  </si>
  <si>
    <t>DBC</t>
  </si>
  <si>
    <t>DNX</t>
  </si>
  <si>
    <t>GALA</t>
  </si>
  <si>
    <t>GFAL</t>
  </si>
  <si>
    <t>HBAR</t>
  </si>
  <si>
    <t>KAI</t>
  </si>
  <si>
    <t>KAS</t>
  </si>
  <si>
    <t>LAKE</t>
  </si>
  <si>
    <t>LCX</t>
  </si>
  <si>
    <t>MBX</t>
  </si>
  <si>
    <t>MYRIA</t>
  </si>
  <si>
    <t>NXRA</t>
  </si>
  <si>
    <t>QNT</t>
  </si>
  <si>
    <t>RIO</t>
  </si>
  <si>
    <t>RISE</t>
  </si>
  <si>
    <t>SEI</t>
  </si>
  <si>
    <t>SIDUS</t>
  </si>
  <si>
    <t>SUI</t>
  </si>
  <si>
    <t>TRAVA</t>
  </si>
  <si>
    <t>UFO</t>
  </si>
  <si>
    <t>1.53E-06</t>
  </si>
  <si>
    <t>VET</t>
  </si>
  <si>
    <t>VITA</t>
  </si>
  <si>
    <t>XCH</t>
  </si>
  <si>
    <t>XDC</t>
  </si>
  <si>
    <t>XLM</t>
  </si>
  <si>
    <t>XODEX</t>
  </si>
  <si>
    <t>XYO</t>
  </si>
  <si>
    <t>DFI</t>
  </si>
  <si>
    <t>FEG</t>
  </si>
  <si>
    <t>ICP</t>
  </si>
  <si>
    <t>KLV</t>
  </si>
  <si>
    <t>VRA</t>
  </si>
  <si>
    <t>gross proceeds</t>
  </si>
  <si>
    <t xml:space="preserve">Position size = </t>
  </si>
  <si>
    <t>net proceeds</t>
  </si>
  <si>
    <t xml:space="preserve">Entry date = </t>
  </si>
  <si>
    <t>date</t>
  </si>
  <si>
    <t>2023</t>
  </si>
  <si>
    <t>12</t>
  </si>
  <si>
    <t>16</t>
  </si>
  <si>
    <t>2024</t>
  </si>
  <si>
    <t>01</t>
  </si>
  <si>
    <t>07</t>
  </si>
  <si>
    <t>2022</t>
  </si>
  <si>
    <t>29</t>
  </si>
  <si>
    <t>10</t>
  </si>
  <si>
    <t>02</t>
  </si>
  <si>
    <t>13</t>
  </si>
  <si>
    <t>15</t>
  </si>
  <si>
    <t>05</t>
  </si>
  <si>
    <t>11</t>
  </si>
  <si>
    <t>09</t>
  </si>
  <si>
    <t>06</t>
  </si>
  <si>
    <t>19</t>
  </si>
  <si>
    <t>18</t>
  </si>
  <si>
    <t>08</t>
  </si>
  <si>
    <t>03</t>
  </si>
  <si>
    <t>04</t>
  </si>
  <si>
    <t>2020</t>
  </si>
  <si>
    <t>23</t>
  </si>
  <si>
    <t>14</t>
  </si>
  <si>
    <t>17</t>
  </si>
  <si>
    <t>27</t>
  </si>
  <si>
    <t>2021</t>
  </si>
  <si>
    <t>year</t>
  </si>
  <si>
    <t>month</t>
  </si>
  <si>
    <t>day</t>
  </si>
  <si>
    <t>Today's Price =</t>
  </si>
  <si>
    <t>Today's Market cap =</t>
  </si>
  <si>
    <t>usd</t>
  </si>
  <si>
    <t>usd_market_cap</t>
  </si>
  <si>
    <t>Date</t>
  </si>
  <si>
    <t xml:space="preserve"> @wolfaltcoin</t>
  </si>
  <si>
    <t>Multiple (low)</t>
  </si>
  <si>
    <t>Multiple (high)</t>
  </si>
  <si>
    <t>Market Cap (low)</t>
  </si>
  <si>
    <t>Market Cap (high)</t>
  </si>
  <si>
    <t>Price (low)</t>
  </si>
  <si>
    <t>Price (high)</t>
  </si>
  <si>
    <t>URL</t>
  </si>
  <si>
    <t>https://x.com/wolfaltcoin/status/1763551036113821883?s=20</t>
  </si>
  <si>
    <t>https://x.com/web3moe/status/1764128206410449362?s=20</t>
  </si>
  <si>
    <t xml:space="preserve"> @web3moe</t>
  </si>
  <si>
    <t xml:space="preserve"> </t>
  </si>
  <si>
    <t>multiple3</t>
  </si>
  <si>
    <t>multiple2</t>
  </si>
  <si>
    <t>multiple1</t>
  </si>
  <si>
    <t>mcap3 (M)</t>
  </si>
  <si>
    <t>mcap2 (M)</t>
  </si>
  <si>
    <t>mcap1 (M)</t>
  </si>
  <si>
    <t>prc3</t>
  </si>
  <si>
    <t>prc2</t>
  </si>
  <si>
    <t>prc1</t>
  </si>
  <si>
    <t>entry_prc</t>
  </si>
  <si>
    <t>asset</t>
  </si>
  <si>
    <t>circ_supply (M)</t>
  </si>
  <si>
    <t>CSIX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</si>
</sst>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(&quot;$&quot;* #,##0.000000_);_(&quot;$&quot;* \(#,##0.000000\);_(&quot;$&quot;* &quot;-&quot;??????_);_(@_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ptos Mono"/>
      <family val="3"/>
    </font>
    <font>
      <sz val="14"/>
      <color rgb="FFFF0000"/>
      <name val="Apto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42" fontId="0" fillId="0" borderId="0" xfId="0" applyNumberFormat="1"/>
    <xf numFmtId="164" fontId="1" fillId="2" borderId="1" xfId="1" applyNumberFormat="1"/>
    <xf numFmtId="0" fontId="0" fillId="0" borderId="0" xfId="0" quotePrefix="1"/>
    <xf numFmtId="0" fontId="1" fillId="2" borderId="1" xfId="1" applyNumberFormat="1"/>
    <xf numFmtId="14" fontId="0" fillId="0" borderId="0" xfId="0" applyNumberFormat="1"/>
    <xf numFmtId="49" fontId="0" fillId="0" borderId="0" xfId="0" applyNumberFormat="1"/>
    <xf numFmtId="165" fontId="1" fillId="2" borderId="1" xfId="1" applyNumberFormat="1"/>
    <xf numFmtId="2" fontId="0" fillId="0" borderId="0" xfId="0" applyNumberFormat="1"/>
    <xf numFmtId="42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2" fillId="0" borderId="2" xfId="2" applyNumberFormat="1" applyBorder="1"/>
    <xf numFmtId="164" fontId="2" fillId="0" borderId="2" xfId="2" applyNumberFormat="1" applyBorder="1"/>
    <xf numFmtId="0" fontId="3" fillId="0" borderId="3" xfId="0" applyFont="1" applyBorder="1"/>
    <xf numFmtId="3" fontId="3" fillId="0" borderId="3" xfId="0" applyNumberFormat="1" applyFont="1" applyBorder="1"/>
    <xf numFmtId="42" fontId="3" fillId="0" borderId="3" xfId="0" applyNumberFormat="1" applyFont="1" applyBorder="1"/>
    <xf numFmtId="164" fontId="3" fillId="0" borderId="3" xfId="0" applyNumberFormat="1" applyFont="1" applyBorder="1"/>
    <xf numFmtId="0" fontId="4" fillId="0" borderId="3" xfId="0" applyFont="1" applyBorder="1"/>
    <xf numFmtId="3" fontId="4" fillId="0" borderId="3" xfId="0" applyNumberFormat="1" applyFont="1" applyBorder="1"/>
    <xf numFmtId="42" fontId="4" fillId="0" borderId="3" xfId="0" applyNumberFormat="1" applyFont="1" applyBorder="1"/>
    <xf numFmtId="164" fontId="4" fillId="0" borderId="3" xfId="0" applyNumberFormat="1" applyFont="1" applyBorder="1"/>
    <xf numFmtId="3" fontId="0" fillId="0" borderId="0" xfId="0" applyNumberFormat="1"/>
  </cellXfs>
  <cellStyles count="3">
    <cellStyle name="Hyperlink" xfId="2" builtinId="8"/>
    <cellStyle name="Input" xfId="1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51E4C4F-62AE-4CE4-871E-ABEFDA2DCDFC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23161-9D97-427E-906D-97D7E110200E}" name="prc_data" displayName="prc_data" ref="A1:C43" tableType="queryTable" totalsRowShown="0">
  <autoFilter ref="A1:C43" xr:uid="{7FF23161-9D97-427E-906D-97D7E110200E}"/>
  <tableColumns count="3">
    <tableColumn id="1" xr3:uid="{54502CAF-2B37-47FD-8284-0F67A14D68C0}" uniqueName="1" name="symbol" queryTableFieldId="1" dataDxfId="1"/>
    <tableColumn id="2" xr3:uid="{07F682DC-CA6F-46F1-B5ED-6616527693AC}" uniqueName="2" name="usd" queryTableFieldId="2"/>
    <tableColumn id="3" xr3:uid="{D2A05670-636D-46FF-88AE-5887F7B6DD32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1C8D-C1EF-4762-AE4C-F2F2F58D4764}">
  <sheetPr>
    <tabColor theme="1"/>
  </sheetPr>
  <dimension ref="A1:L47"/>
  <sheetViews>
    <sheetView zoomScale="120" zoomScaleNormal="120" workbookViewId="0">
      <pane ySplit="1" topLeftCell="A2" activePane="bottomLeft" state="frozen"/>
      <selection pane="bottomLeft" activeCell="C13" sqref="C13"/>
    </sheetView>
  </sheetViews>
  <sheetFormatPr defaultRowHeight="18.75" x14ac:dyDescent="0.3"/>
  <cols>
    <col min="1" max="1" width="9.140625" style="17" bestFit="1" customWidth="1"/>
    <col min="2" max="2" width="27" style="20" customWidth="1"/>
    <col min="3" max="5" width="35.7109375" style="20" customWidth="1"/>
    <col min="6" max="8" width="35.7109375" style="19" hidden="1" customWidth="1"/>
    <col min="9" max="11" width="35.7109375" style="18" customWidth="1"/>
    <col min="12" max="12" width="2.85546875" style="17" bestFit="1" customWidth="1"/>
    <col min="13" max="13" width="10.5703125" style="17" customWidth="1"/>
    <col min="14" max="16384" width="9.140625" style="17"/>
  </cols>
  <sheetData>
    <row r="1" spans="1:12" s="21" customFormat="1" x14ac:dyDescent="0.3">
      <c r="A1" s="21" t="s">
        <v>120</v>
      </c>
      <c r="B1" s="24" t="s">
        <v>119</v>
      </c>
      <c r="C1" s="24" t="s">
        <v>118</v>
      </c>
      <c r="D1" s="24" t="s">
        <v>117</v>
      </c>
      <c r="E1" s="24" t="s">
        <v>116</v>
      </c>
      <c r="F1" s="23" t="s">
        <v>115</v>
      </c>
      <c r="G1" s="23" t="s">
        <v>114</v>
      </c>
      <c r="H1" s="23" t="s">
        <v>113</v>
      </c>
      <c r="I1" s="22" t="s">
        <v>112</v>
      </c>
      <c r="J1" s="22" t="s">
        <v>111</v>
      </c>
      <c r="K1" s="22" t="s">
        <v>110</v>
      </c>
    </row>
    <row r="2" spans="1:12" x14ac:dyDescent="0.3">
      <c r="A2" s="17" t="s">
        <v>11</v>
      </c>
      <c r="B2" s="20">
        <v>2.3863458000000001E-2</v>
      </c>
      <c r="F2" s="19">
        <f>VLOOKUP(A2,portfolio!A:I,9,FALSE)*C2/1000000</f>
        <v>0</v>
      </c>
      <c r="G2" s="19">
        <f>VLOOKUP(A2,portfolio!A:I,9,FALSE)*D2/1000000</f>
        <v>0</v>
      </c>
      <c r="H2" s="19">
        <f>VLOOKUP(A2,portfolio!A:I,9,FALSE)*E2/1000000</f>
        <v>0</v>
      </c>
      <c r="I2" s="18">
        <f t="shared" ref="I2:I31" si="0">C2/$B2</f>
        <v>0</v>
      </c>
      <c r="J2" s="18">
        <f t="shared" ref="J2:J31" si="1">D2/$B2</f>
        <v>0</v>
      </c>
      <c r="K2" s="18">
        <f t="shared" ref="K2:K31" si="2">E2/$B2</f>
        <v>0</v>
      </c>
    </row>
    <row r="3" spans="1:12" x14ac:dyDescent="0.3">
      <c r="A3" s="17" t="s">
        <v>2</v>
      </c>
      <c r="B3" s="20">
        <v>0.36</v>
      </c>
      <c r="C3" s="20">
        <v>2</v>
      </c>
      <c r="D3" s="20">
        <v>2.5</v>
      </c>
      <c r="E3" s="20">
        <v>3</v>
      </c>
      <c r="F3" s="19">
        <f>VLOOKUP(A3,portfolio!A:I,9,FALSE)*C3/1000000</f>
        <v>70993.215737999999</v>
      </c>
      <c r="G3" s="19">
        <f>VLOOKUP(A3,portfolio!A:I,9,FALSE)*D3/1000000</f>
        <v>88741.519672499999</v>
      </c>
      <c r="H3" s="19">
        <f>VLOOKUP(A3,portfolio!A:I,9,FALSE)*E3/1000000</f>
        <v>106489.823607</v>
      </c>
      <c r="I3" s="18">
        <f t="shared" si="0"/>
        <v>5.5555555555555554</v>
      </c>
      <c r="J3" s="18">
        <f t="shared" si="1"/>
        <v>6.9444444444444446</v>
      </c>
      <c r="K3" s="18">
        <f t="shared" si="2"/>
        <v>8.3333333333333339</v>
      </c>
    </row>
    <row r="4" spans="1:12" x14ac:dyDescent="0.3">
      <c r="A4" s="17" t="s">
        <v>12</v>
      </c>
      <c r="B4" s="20">
        <v>0.15</v>
      </c>
      <c r="C4" s="20">
        <v>0.5</v>
      </c>
      <c r="D4" s="20">
        <v>0.6</v>
      </c>
      <c r="E4" s="20">
        <v>0.7</v>
      </c>
      <c r="F4" s="19">
        <f>VLOOKUP(A4,portfolio!A:I,9,FALSE)*C4/1000000</f>
        <v>4029.9502785</v>
      </c>
      <c r="G4" s="19">
        <f>VLOOKUP(A4,portfolio!A:I,9,FALSE)*D4/1000000</f>
        <v>4835.9403341999996</v>
      </c>
      <c r="H4" s="19">
        <f>VLOOKUP(A4,portfolio!A:I,9,FALSE)*E4/1000000</f>
        <v>5641.9303898999997</v>
      </c>
      <c r="I4" s="18">
        <f t="shared" si="0"/>
        <v>3.3333333333333335</v>
      </c>
      <c r="J4" s="18">
        <f t="shared" si="1"/>
        <v>4</v>
      </c>
      <c r="K4" s="18">
        <f t="shared" si="2"/>
        <v>4.666666666666667</v>
      </c>
    </row>
    <row r="5" spans="1:12" x14ac:dyDescent="0.3">
      <c r="A5" s="17" t="s">
        <v>14</v>
      </c>
      <c r="B5" s="20">
        <v>1.92</v>
      </c>
      <c r="C5" s="20">
        <v>10</v>
      </c>
      <c r="D5" s="20">
        <v>15</v>
      </c>
      <c r="E5" s="20">
        <v>20</v>
      </c>
      <c r="F5" s="19">
        <f>VLOOKUP(A5,portfolio!A:I,9,FALSE)*C5/1000000</f>
        <v>6048.9583300000004</v>
      </c>
      <c r="G5" s="19">
        <f>VLOOKUP(A5,portfolio!A:I,9,FALSE)*D5/1000000</f>
        <v>9073.4374950000001</v>
      </c>
      <c r="H5" s="19">
        <f>VLOOKUP(A5,portfolio!A:I,9,FALSE)*E5/1000000</f>
        <v>12097.916660000001</v>
      </c>
      <c r="I5" s="18">
        <f t="shared" si="0"/>
        <v>5.2083333333333339</v>
      </c>
      <c r="J5" s="18">
        <f t="shared" si="1"/>
        <v>7.8125</v>
      </c>
      <c r="K5" s="18">
        <f t="shared" si="2"/>
        <v>10.416666666666668</v>
      </c>
    </row>
    <row r="6" spans="1:12" x14ac:dyDescent="0.3">
      <c r="A6" s="17" t="s">
        <v>15</v>
      </c>
      <c r="B6" s="20">
        <v>1.2781400000000001</v>
      </c>
      <c r="F6" s="19">
        <f>VLOOKUP(A6,portfolio!A:I,9,FALSE)*C6/1000000</f>
        <v>0</v>
      </c>
      <c r="G6" s="19">
        <f>VLOOKUP(A6,portfolio!A:I,9,FALSE)*D6/1000000</f>
        <v>0</v>
      </c>
      <c r="H6" s="19">
        <f>VLOOKUP(A6,portfolio!A:I,9,FALSE)*E6/1000000</f>
        <v>0</v>
      </c>
      <c r="I6" s="18">
        <f t="shared" si="0"/>
        <v>0</v>
      </c>
      <c r="J6" s="18">
        <f t="shared" si="1"/>
        <v>0</v>
      </c>
      <c r="K6" s="18">
        <f t="shared" si="2"/>
        <v>0</v>
      </c>
    </row>
    <row r="7" spans="1:12" x14ac:dyDescent="0.3">
      <c r="A7" s="17" t="s">
        <v>16</v>
      </c>
      <c r="B7" s="20">
        <v>1.52</v>
      </c>
      <c r="F7" s="19">
        <f>VLOOKUP(A7,portfolio!A:I,9,FALSE)*C7/1000000</f>
        <v>0</v>
      </c>
      <c r="G7" s="19">
        <f>VLOOKUP(A7,portfolio!A:I,9,FALSE)*D7/1000000</f>
        <v>0</v>
      </c>
      <c r="H7" s="19">
        <f>VLOOKUP(A7,portfolio!A:I,9,FALSE)*E7/1000000</f>
        <v>0</v>
      </c>
      <c r="I7" s="18">
        <f t="shared" si="0"/>
        <v>0</v>
      </c>
      <c r="J7" s="18">
        <f t="shared" si="1"/>
        <v>0</v>
      </c>
      <c r="K7" s="18">
        <f t="shared" si="2"/>
        <v>0</v>
      </c>
      <c r="L7" s="17" t="s">
        <v>109</v>
      </c>
    </row>
    <row r="8" spans="1:12" x14ac:dyDescent="0.3">
      <c r="A8" s="17" t="s">
        <v>17</v>
      </c>
      <c r="B8" s="20">
        <v>1.432224E-3</v>
      </c>
      <c r="C8" s="20">
        <v>1</v>
      </c>
      <c r="D8" s="20">
        <v>2</v>
      </c>
      <c r="E8" s="20">
        <v>3</v>
      </c>
      <c r="F8" s="19">
        <f>VLOOKUP(A8,portfolio!A:I,9,FALSE)*C8/1000000</f>
        <v>0</v>
      </c>
      <c r="G8" s="19">
        <f>VLOOKUP(A8,portfolio!A:I,9,FALSE)*D8/1000000</f>
        <v>0</v>
      </c>
      <c r="H8" s="19">
        <f>VLOOKUP(A8,portfolio!A:I,9,FALSE)*E8/1000000</f>
        <v>0</v>
      </c>
      <c r="I8" s="18">
        <f t="shared" si="0"/>
        <v>698.21480438814046</v>
      </c>
      <c r="J8" s="18">
        <f t="shared" si="1"/>
        <v>1396.4296087762809</v>
      </c>
      <c r="K8" s="18">
        <f t="shared" si="2"/>
        <v>2094.6444131644212</v>
      </c>
    </row>
    <row r="9" spans="1:12" x14ac:dyDescent="0.3">
      <c r="A9" s="17" t="s">
        <v>18</v>
      </c>
      <c r="B9" s="20">
        <v>4.6955699999999996E-3</v>
      </c>
      <c r="F9" s="19">
        <f>VLOOKUP(A9,portfolio!A:I,9,FALSE)*C9/1000000</f>
        <v>0</v>
      </c>
      <c r="G9" s="19">
        <f>VLOOKUP(A9,portfolio!A:I,9,FALSE)*D9/1000000</f>
        <v>0</v>
      </c>
      <c r="H9" s="19">
        <f>VLOOKUP(A9,portfolio!A:I,9,FALSE)*E9/1000000</f>
        <v>0</v>
      </c>
      <c r="I9" s="18">
        <f t="shared" si="0"/>
        <v>0</v>
      </c>
      <c r="J9" s="18">
        <f t="shared" si="1"/>
        <v>0</v>
      </c>
      <c r="K9" s="18">
        <f t="shared" si="2"/>
        <v>0</v>
      </c>
    </row>
    <row r="10" spans="1:12" x14ac:dyDescent="0.3">
      <c r="A10" s="17" t="s">
        <v>19</v>
      </c>
      <c r="B10" s="20">
        <v>2.2000000000000001E-3</v>
      </c>
      <c r="F10" s="19">
        <f>VLOOKUP(A10,portfolio!A:I,9,FALSE)*C10/1000000</f>
        <v>0</v>
      </c>
      <c r="G10" s="19">
        <f>VLOOKUP(A10,portfolio!A:I,9,FALSE)*D10/1000000</f>
        <v>0</v>
      </c>
      <c r="H10" s="19">
        <f>VLOOKUP(A10,portfolio!A:I,9,FALSE)*E10/1000000</f>
        <v>0</v>
      </c>
      <c r="I10" s="18">
        <f t="shared" si="0"/>
        <v>0</v>
      </c>
      <c r="J10" s="18">
        <f t="shared" si="1"/>
        <v>0</v>
      </c>
      <c r="K10" s="18">
        <f t="shared" si="2"/>
        <v>0</v>
      </c>
    </row>
    <row r="11" spans="1:12" x14ac:dyDescent="0.3">
      <c r="A11" s="17" t="s">
        <v>20</v>
      </c>
      <c r="B11" s="20">
        <v>16915.78</v>
      </c>
      <c r="C11" s="20">
        <v>85000</v>
      </c>
      <c r="D11" s="20">
        <v>100000</v>
      </c>
      <c r="E11" s="20">
        <v>125000</v>
      </c>
      <c r="F11" s="19">
        <f>VLOOKUP(A11,portfolio!A:I,9,FALSE)*C11/1000000</f>
        <v>1670228.75</v>
      </c>
      <c r="G11" s="19">
        <f>VLOOKUP(A11,portfolio!A:I,9,FALSE)*D11/1000000</f>
        <v>1964975</v>
      </c>
      <c r="H11" s="19">
        <f>VLOOKUP(A11,portfolio!A:I,9,FALSE)*E11/1000000</f>
        <v>2456218.75</v>
      </c>
      <c r="I11" s="18">
        <f t="shared" si="0"/>
        <v>5.0248939156219814</v>
      </c>
      <c r="J11" s="18">
        <f t="shared" si="1"/>
        <v>5.9116399007317435</v>
      </c>
      <c r="K11" s="18">
        <f t="shared" si="2"/>
        <v>7.3895498759146792</v>
      </c>
    </row>
    <row r="12" spans="1:12" x14ac:dyDescent="0.3">
      <c r="A12" s="17" t="s">
        <v>21</v>
      </c>
      <c r="B12" s="20">
        <v>5.2499999999999995E-7</v>
      </c>
      <c r="F12" s="19">
        <f>VLOOKUP(A12,portfolio!A:I,9,FALSE)*C12/1000000</f>
        <v>0</v>
      </c>
      <c r="G12" s="19">
        <f>VLOOKUP(A12,portfolio!A:I,9,FALSE)*D12/1000000</f>
        <v>0</v>
      </c>
      <c r="H12" s="19">
        <f>VLOOKUP(A12,portfolio!A:I,9,FALSE)*E12/1000000</f>
        <v>0</v>
      </c>
      <c r="I12" s="18">
        <f t="shared" si="0"/>
        <v>0</v>
      </c>
      <c r="J12" s="18">
        <f t="shared" si="1"/>
        <v>0</v>
      </c>
      <c r="K12" s="18">
        <f t="shared" si="2"/>
        <v>0</v>
      </c>
    </row>
    <row r="13" spans="1:12" x14ac:dyDescent="0.3">
      <c r="A13" s="17" t="s">
        <v>22</v>
      </c>
      <c r="B13" s="20">
        <v>0.12658227799999999</v>
      </c>
      <c r="F13" s="19">
        <f>VLOOKUP(A13,portfolio!A:I,9,FALSE)*C13/1000000</f>
        <v>0</v>
      </c>
      <c r="G13" s="19">
        <f>VLOOKUP(A13,portfolio!A:I,9,FALSE)*D13/1000000</f>
        <v>0</v>
      </c>
      <c r="H13" s="19">
        <f>VLOOKUP(A13,portfolio!A:I,9,FALSE)*E13/1000000</f>
        <v>0</v>
      </c>
      <c r="I13" s="18">
        <f t="shared" si="0"/>
        <v>0</v>
      </c>
      <c r="J13" s="18">
        <f t="shared" si="1"/>
        <v>0</v>
      </c>
      <c r="K13" s="18">
        <f t="shared" si="2"/>
        <v>0</v>
      </c>
    </row>
    <row r="14" spans="1:12" x14ac:dyDescent="0.3">
      <c r="A14" s="17" t="s">
        <v>23</v>
      </c>
      <c r="B14" s="20">
        <v>0.17749999999999999</v>
      </c>
      <c r="F14" s="19">
        <f>VLOOKUP(A14,portfolio!A:I,9,FALSE)*C14/1000000</f>
        <v>0</v>
      </c>
      <c r="G14" s="19">
        <f>VLOOKUP(A14,portfolio!A:I,9,FALSE)*D14/1000000</f>
        <v>0</v>
      </c>
      <c r="H14" s="19">
        <f>VLOOKUP(A14,portfolio!A:I,9,FALSE)*E14/1000000</f>
        <v>0</v>
      </c>
      <c r="I14" s="18">
        <f t="shared" si="0"/>
        <v>0</v>
      </c>
      <c r="J14" s="18">
        <f t="shared" si="1"/>
        <v>0</v>
      </c>
      <c r="K14" s="18">
        <f t="shared" si="2"/>
        <v>0</v>
      </c>
    </row>
    <row r="15" spans="1:12" x14ac:dyDescent="0.3">
      <c r="A15" s="17" t="s">
        <v>24</v>
      </c>
      <c r="B15" s="20">
        <v>1.1399999999999999</v>
      </c>
      <c r="F15" s="19">
        <f>VLOOKUP(A15,portfolio!A:I,9,FALSE)*C15/1000000</f>
        <v>0</v>
      </c>
      <c r="G15" s="19">
        <f>VLOOKUP(A15,portfolio!A:I,9,FALSE)*D15/1000000</f>
        <v>0</v>
      </c>
      <c r="H15" s="19">
        <f>VLOOKUP(A15,portfolio!A:I,9,FALSE)*E15/1000000</f>
        <v>0</v>
      </c>
      <c r="I15" s="18">
        <f t="shared" si="0"/>
        <v>0</v>
      </c>
      <c r="J15" s="18">
        <f t="shared" si="1"/>
        <v>0</v>
      </c>
      <c r="K15" s="18">
        <f t="shared" si="2"/>
        <v>0</v>
      </c>
    </row>
    <row r="16" spans="1:12" x14ac:dyDescent="0.3">
      <c r="A16" s="17" t="s">
        <v>25</v>
      </c>
      <c r="B16" s="20">
        <v>2.9230940000000002E-3</v>
      </c>
      <c r="F16" s="19">
        <f>VLOOKUP(A16,portfolio!A:I,9,FALSE)*C16/1000000</f>
        <v>0</v>
      </c>
      <c r="G16" s="19">
        <f>VLOOKUP(A16,portfolio!A:I,9,FALSE)*D16/1000000</f>
        <v>0</v>
      </c>
      <c r="H16" s="19">
        <f>VLOOKUP(A16,portfolio!A:I,9,FALSE)*E16/1000000</f>
        <v>0</v>
      </c>
      <c r="I16" s="18">
        <f t="shared" si="0"/>
        <v>0</v>
      </c>
      <c r="J16" s="18">
        <f t="shared" si="1"/>
        <v>0</v>
      </c>
      <c r="K16" s="18">
        <f t="shared" si="2"/>
        <v>0</v>
      </c>
    </row>
    <row r="17" spans="1:11" x14ac:dyDescent="0.3">
      <c r="A17" s="17" t="s">
        <v>53</v>
      </c>
      <c r="B17" s="20">
        <v>0.87</v>
      </c>
      <c r="F17" s="19">
        <f>VLOOKUP(A17,portfolio!A:I,9,FALSE)*C17/1000000</f>
        <v>0</v>
      </c>
      <c r="G17" s="19">
        <f>VLOOKUP(A17,portfolio!A:I,9,FALSE)*D17/1000000</f>
        <v>0</v>
      </c>
      <c r="H17" s="19">
        <f>VLOOKUP(A17,portfolio!A:I,9,FALSE)*E17/1000000</f>
        <v>0</v>
      </c>
      <c r="I17" s="18">
        <f t="shared" si="0"/>
        <v>0</v>
      </c>
      <c r="J17" s="18">
        <f t="shared" si="1"/>
        <v>0</v>
      </c>
      <c r="K17" s="18">
        <f t="shared" si="2"/>
        <v>0</v>
      </c>
    </row>
    <row r="18" spans="1:11" x14ac:dyDescent="0.3">
      <c r="A18" s="17" t="s">
        <v>26</v>
      </c>
      <c r="B18" s="20">
        <v>0.720461095</v>
      </c>
      <c r="F18" s="19">
        <f>VLOOKUP(A18,portfolio!A:I,9,FALSE)*C18/1000000</f>
        <v>0</v>
      </c>
      <c r="G18" s="19">
        <f>VLOOKUP(A18,portfolio!A:I,9,FALSE)*D18/1000000</f>
        <v>0</v>
      </c>
      <c r="H18" s="19">
        <f>VLOOKUP(A18,portfolio!A:I,9,FALSE)*E18/1000000</f>
        <v>0</v>
      </c>
      <c r="I18" s="18">
        <f t="shared" si="0"/>
        <v>0</v>
      </c>
      <c r="J18" s="18">
        <f t="shared" si="1"/>
        <v>0</v>
      </c>
      <c r="K18" s="18">
        <f t="shared" si="2"/>
        <v>0</v>
      </c>
    </row>
    <row r="19" spans="1:11" x14ac:dyDescent="0.3">
      <c r="A19" s="17" t="s">
        <v>54</v>
      </c>
      <c r="B19" s="20">
        <v>2.0000000000000001E-4</v>
      </c>
      <c r="F19" s="19">
        <f>VLOOKUP(A19,portfolio!A:I,9,FALSE)*C19/1000000</f>
        <v>0</v>
      </c>
      <c r="G19" s="19">
        <f>VLOOKUP(A19,portfolio!A:I,9,FALSE)*D19/1000000</f>
        <v>0</v>
      </c>
      <c r="H19" s="19">
        <f>VLOOKUP(A19,portfolio!A:I,9,FALSE)*E19/1000000</f>
        <v>0</v>
      </c>
      <c r="I19" s="18">
        <f t="shared" si="0"/>
        <v>0</v>
      </c>
      <c r="J19" s="18">
        <f t="shared" si="1"/>
        <v>0</v>
      </c>
      <c r="K19" s="18">
        <f t="shared" si="2"/>
        <v>0</v>
      </c>
    </row>
    <row r="20" spans="1:11" x14ac:dyDescent="0.3">
      <c r="A20" s="17" t="s">
        <v>27</v>
      </c>
      <c r="B20" s="20">
        <v>3.0820400000000001E-2</v>
      </c>
      <c r="F20" s="19">
        <f>VLOOKUP(A20,portfolio!A:I,9,FALSE)*C20/1000000</f>
        <v>0</v>
      </c>
      <c r="G20" s="19">
        <f>VLOOKUP(A20,portfolio!A:I,9,FALSE)*D20/1000000</f>
        <v>0</v>
      </c>
      <c r="H20" s="19">
        <f>VLOOKUP(A20,portfolio!A:I,9,FALSE)*E20/1000000</f>
        <v>0</v>
      </c>
      <c r="I20" s="18">
        <f t="shared" si="0"/>
        <v>0</v>
      </c>
      <c r="J20" s="18">
        <f t="shared" si="1"/>
        <v>0</v>
      </c>
      <c r="K20" s="18">
        <f t="shared" si="2"/>
        <v>0</v>
      </c>
    </row>
    <row r="21" spans="1:11" x14ac:dyDescent="0.3">
      <c r="A21" s="17" t="s">
        <v>28</v>
      </c>
      <c r="B21" s="20">
        <v>1.0891700000000001E-2</v>
      </c>
      <c r="F21" s="19">
        <f>VLOOKUP(A21,portfolio!A:I,9,FALSE)*C21/1000000</f>
        <v>0</v>
      </c>
      <c r="G21" s="19">
        <f>VLOOKUP(A21,portfolio!A:I,9,FALSE)*D21/1000000</f>
        <v>0</v>
      </c>
      <c r="H21" s="19">
        <f>VLOOKUP(A21,portfolio!A:I,9,FALSE)*E21/1000000</f>
        <v>0</v>
      </c>
      <c r="I21" s="18">
        <f t="shared" si="0"/>
        <v>0</v>
      </c>
      <c r="J21" s="18">
        <f t="shared" si="1"/>
        <v>0</v>
      </c>
      <c r="K21" s="18">
        <f t="shared" si="2"/>
        <v>0</v>
      </c>
    </row>
    <row r="22" spans="1:11" x14ac:dyDescent="0.3">
      <c r="A22" s="17" t="s">
        <v>29</v>
      </c>
      <c r="B22" s="20">
        <v>6.3220600000000002E-2</v>
      </c>
      <c r="C22" s="20">
        <v>0.4</v>
      </c>
      <c r="D22" s="20">
        <v>0.5</v>
      </c>
      <c r="E22" s="20">
        <v>0.6</v>
      </c>
      <c r="F22" s="19">
        <f>VLOOKUP(A22,portfolio!A:I,9,FALSE)*C22/1000000</f>
        <v>13474.124761999999</v>
      </c>
      <c r="G22" s="19">
        <f>VLOOKUP(A22,portfolio!A:I,9,FALSE)*D22/1000000</f>
        <v>16842.655952500001</v>
      </c>
      <c r="H22" s="19">
        <f>VLOOKUP(A22,portfolio!A:I,9,FALSE)*E22/1000000</f>
        <v>20211.187142999999</v>
      </c>
      <c r="I22" s="18">
        <f t="shared" si="0"/>
        <v>6.3270516255777389</v>
      </c>
      <c r="J22" s="18">
        <f t="shared" si="1"/>
        <v>7.9088145319721734</v>
      </c>
      <c r="K22" s="18">
        <f t="shared" si="2"/>
        <v>9.4905774383666071</v>
      </c>
    </row>
    <row r="23" spans="1:11" x14ac:dyDescent="0.3">
      <c r="A23" s="17" t="s">
        <v>55</v>
      </c>
      <c r="B23" s="20">
        <v>9.9600000000000009</v>
      </c>
      <c r="C23" s="20">
        <v>30</v>
      </c>
      <c r="D23" s="20">
        <v>40</v>
      </c>
      <c r="E23" s="20">
        <v>50</v>
      </c>
      <c r="F23" s="19">
        <f>VLOOKUP(A23,portfolio!A:I,9,FALSE)*C23/1000000</f>
        <v>13805.467199999999</v>
      </c>
      <c r="G23" s="19">
        <f>VLOOKUP(A23,portfolio!A:I,9,FALSE)*D23/1000000</f>
        <v>18407.2896</v>
      </c>
      <c r="H23" s="19">
        <f>VLOOKUP(A23,portfolio!A:I,9,FALSE)*E23/1000000</f>
        <v>23009.112000000001</v>
      </c>
      <c r="I23" s="18">
        <f t="shared" si="0"/>
        <v>3.012048192771084</v>
      </c>
      <c r="J23" s="18">
        <f t="shared" si="1"/>
        <v>4.0160642570281118</v>
      </c>
      <c r="K23" s="18">
        <f t="shared" si="2"/>
        <v>5.0200803212851399</v>
      </c>
    </row>
    <row r="24" spans="1:11" x14ac:dyDescent="0.3">
      <c r="A24" s="17" t="s">
        <v>30</v>
      </c>
      <c r="B24" s="20">
        <v>0.02</v>
      </c>
      <c r="F24" s="19">
        <f>VLOOKUP(A24,portfolio!A:I,9,FALSE)*C24/1000000</f>
        <v>0</v>
      </c>
      <c r="G24" s="19">
        <f>VLOOKUP(A24,portfolio!A:I,9,FALSE)*D24/1000000</f>
        <v>0</v>
      </c>
      <c r="H24" s="19">
        <f>VLOOKUP(A24,portfolio!A:I,9,FALSE)*E24/1000000</f>
        <v>0</v>
      </c>
      <c r="I24" s="18">
        <f t="shared" si="0"/>
        <v>0</v>
      </c>
      <c r="J24" s="18">
        <f t="shared" si="1"/>
        <v>0</v>
      </c>
      <c r="K24" s="18">
        <f t="shared" si="2"/>
        <v>0</v>
      </c>
    </row>
    <row r="25" spans="1:11" x14ac:dyDescent="0.3">
      <c r="A25" s="17" t="s">
        <v>31</v>
      </c>
      <c r="B25" s="20">
        <v>0.12799616599999999</v>
      </c>
      <c r="F25" s="19">
        <f>VLOOKUP(A25,portfolio!A:I,9,FALSE)*C25/1000000</f>
        <v>0</v>
      </c>
      <c r="G25" s="19">
        <f>VLOOKUP(A25,portfolio!A:I,9,FALSE)*D25/1000000</f>
        <v>0</v>
      </c>
      <c r="H25" s="19">
        <f>VLOOKUP(A25,portfolio!A:I,9,FALSE)*E25/1000000</f>
        <v>0</v>
      </c>
      <c r="I25" s="18">
        <f t="shared" si="0"/>
        <v>0</v>
      </c>
      <c r="J25" s="18">
        <f t="shared" si="1"/>
        <v>0</v>
      </c>
      <c r="K25" s="18">
        <f t="shared" si="2"/>
        <v>0</v>
      </c>
    </row>
    <row r="26" spans="1:11" x14ac:dyDescent="0.3">
      <c r="A26" s="17" t="s">
        <v>56</v>
      </c>
      <c r="B26" s="20">
        <v>5.1000000000000004E-3</v>
      </c>
      <c r="F26" s="19">
        <f>VLOOKUP(A26,portfolio!A:I,9,FALSE)*C26/1000000</f>
        <v>0</v>
      </c>
      <c r="G26" s="19">
        <f>VLOOKUP(A26,portfolio!A:I,9,FALSE)*D26/1000000</f>
        <v>0</v>
      </c>
      <c r="H26" s="19">
        <f>VLOOKUP(A26,portfolio!A:I,9,FALSE)*E26/1000000</f>
        <v>0</v>
      </c>
      <c r="I26" s="18">
        <f t="shared" si="0"/>
        <v>0</v>
      </c>
      <c r="J26" s="18">
        <f t="shared" si="1"/>
        <v>0</v>
      </c>
      <c r="K26" s="18">
        <f t="shared" si="2"/>
        <v>0</v>
      </c>
    </row>
    <row r="27" spans="1:11" x14ac:dyDescent="0.3">
      <c r="A27" s="17" t="s">
        <v>32</v>
      </c>
      <c r="B27" s="20">
        <v>1.5193618000000001E-2</v>
      </c>
      <c r="F27" s="19">
        <f>VLOOKUP(A27,portfolio!A:I,9,FALSE)*C27/1000000</f>
        <v>0</v>
      </c>
      <c r="G27" s="19">
        <f>VLOOKUP(A27,portfolio!A:I,9,FALSE)*D27/1000000</f>
        <v>0</v>
      </c>
      <c r="H27" s="19">
        <f>VLOOKUP(A27,portfolio!A:I,9,FALSE)*E27/1000000</f>
        <v>0</v>
      </c>
      <c r="I27" s="18">
        <f t="shared" si="0"/>
        <v>0</v>
      </c>
      <c r="J27" s="18">
        <f t="shared" si="1"/>
        <v>0</v>
      </c>
      <c r="K27" s="18">
        <f t="shared" si="2"/>
        <v>0</v>
      </c>
    </row>
    <row r="28" spans="1:11" x14ac:dyDescent="0.3">
      <c r="A28" s="17" t="s">
        <v>33</v>
      </c>
      <c r="B28" s="20">
        <v>7.0000000000000007E-2</v>
      </c>
      <c r="C28" s="20">
        <v>0.5</v>
      </c>
      <c r="D28" s="20">
        <v>0.75</v>
      </c>
      <c r="E28" s="20">
        <v>1</v>
      </c>
      <c r="F28" s="19">
        <f>VLOOKUP(A28,portfolio!A:I,9,FALSE)*C28/1000000</f>
        <v>385.79237549999999</v>
      </c>
      <c r="G28" s="19">
        <f>VLOOKUP(A28,portfolio!A:I,9,FALSE)*D28/1000000</f>
        <v>578.68856325000002</v>
      </c>
      <c r="H28" s="19">
        <f>VLOOKUP(A28,portfolio!A:I,9,FALSE)*E28/1000000</f>
        <v>771.58475099999998</v>
      </c>
      <c r="I28" s="18">
        <f t="shared" si="0"/>
        <v>7.1428571428571423</v>
      </c>
      <c r="J28" s="18">
        <f t="shared" si="1"/>
        <v>10.714285714285714</v>
      </c>
      <c r="K28" s="18">
        <f t="shared" si="2"/>
        <v>14.285714285714285</v>
      </c>
    </row>
    <row r="29" spans="1:11" x14ac:dyDescent="0.3">
      <c r="A29" s="17" t="s">
        <v>34</v>
      </c>
      <c r="B29" s="20">
        <v>0.88281304299999996</v>
      </c>
      <c r="F29" s="19">
        <f>VLOOKUP(A29,portfolio!A:I,9,FALSE)*C29/1000000</f>
        <v>0</v>
      </c>
      <c r="G29" s="19">
        <f>VLOOKUP(A29,portfolio!A:I,9,FALSE)*D29/1000000</f>
        <v>0</v>
      </c>
      <c r="H29" s="19">
        <f>VLOOKUP(A29,portfolio!A:I,9,FALSE)*E29/1000000</f>
        <v>0</v>
      </c>
      <c r="I29" s="18">
        <f t="shared" si="0"/>
        <v>0</v>
      </c>
      <c r="J29" s="18">
        <f t="shared" si="1"/>
        <v>0</v>
      </c>
      <c r="K29" s="18">
        <f t="shared" si="2"/>
        <v>0</v>
      </c>
    </row>
    <row r="30" spans="1:11" x14ac:dyDescent="0.3">
      <c r="A30" s="17" t="s">
        <v>35</v>
      </c>
      <c r="B30" s="20">
        <v>2.3791200000000002E-3</v>
      </c>
      <c r="F30" s="19">
        <f>VLOOKUP(A30,portfolio!A:I,9,FALSE)*C30/1000000</f>
        <v>0</v>
      </c>
      <c r="G30" s="19">
        <f>VLOOKUP(A30,portfolio!A:I,9,FALSE)*D30/1000000</f>
        <v>0</v>
      </c>
      <c r="H30" s="19">
        <f>VLOOKUP(A30,portfolio!A:I,9,FALSE)*E30/1000000</f>
        <v>0</v>
      </c>
      <c r="I30" s="18">
        <f t="shared" si="0"/>
        <v>0</v>
      </c>
      <c r="J30" s="18">
        <f t="shared" si="1"/>
        <v>0</v>
      </c>
      <c r="K30" s="18">
        <f t="shared" si="2"/>
        <v>0</v>
      </c>
    </row>
    <row r="31" spans="1:11" x14ac:dyDescent="0.3">
      <c r="A31" s="17" t="s">
        <v>36</v>
      </c>
      <c r="B31" s="20">
        <v>0.127479387</v>
      </c>
      <c r="F31" s="19">
        <f>VLOOKUP(A31,portfolio!A:I,9,FALSE)*C31/1000000</f>
        <v>0</v>
      </c>
      <c r="G31" s="19">
        <f>VLOOKUP(A31,portfolio!A:I,9,FALSE)*D31/1000000</f>
        <v>0</v>
      </c>
      <c r="H31" s="19">
        <f>VLOOKUP(A31,portfolio!A:I,9,FALSE)*E31/1000000</f>
        <v>0</v>
      </c>
      <c r="I31" s="18">
        <f t="shared" si="0"/>
        <v>0</v>
      </c>
      <c r="J31" s="18">
        <f t="shared" si="1"/>
        <v>0</v>
      </c>
      <c r="K31" s="18">
        <f t="shared" si="2"/>
        <v>0</v>
      </c>
    </row>
    <row r="32" spans="1:11" x14ac:dyDescent="0.3">
      <c r="A32" s="17" t="s">
        <v>37</v>
      </c>
      <c r="B32" s="20">
        <v>87.5</v>
      </c>
      <c r="C32" s="20">
        <v>700</v>
      </c>
      <c r="D32" s="20">
        <v>1000</v>
      </c>
      <c r="E32" s="20">
        <v>1250</v>
      </c>
      <c r="F32" s="19">
        <f>VLOOKUP(A32,portfolio!A:I,9,FALSE)*C32/1000000</f>
        <v>8450.9166000000005</v>
      </c>
      <c r="G32" s="19">
        <f>VLOOKUP(A32,portfolio!A:I,9,FALSE)*D32/1000000</f>
        <v>12072.737999999999</v>
      </c>
      <c r="H32" s="19">
        <f>VLOOKUP(A32,portfolio!A:I,9,FALSE)*E32/1000000</f>
        <v>15090.922500000001</v>
      </c>
      <c r="I32" s="18">
        <f t="shared" ref="I32:I47" si="3">C32/$B32</f>
        <v>8</v>
      </c>
      <c r="J32" s="18">
        <f t="shared" ref="J32:J47" si="4">D32/$B32</f>
        <v>11.428571428571429</v>
      </c>
      <c r="K32" s="18">
        <f t="shared" ref="K32:K47" si="5">E32/$B32</f>
        <v>14.285714285714286</v>
      </c>
    </row>
    <row r="33" spans="1:11" x14ac:dyDescent="0.3">
      <c r="A33" s="17" t="s">
        <v>38</v>
      </c>
      <c r="B33" s="20">
        <v>0.58974459700000004</v>
      </c>
      <c r="C33" s="20">
        <v>10</v>
      </c>
      <c r="D33" s="20">
        <v>15</v>
      </c>
      <c r="E33" s="20">
        <v>20</v>
      </c>
      <c r="F33" s="19">
        <f>VLOOKUP(A33,portfolio!A:I,9,FALSE)*C33/1000000</f>
        <v>65.685149999999993</v>
      </c>
      <c r="G33" s="19">
        <f>VLOOKUP(A33,portfolio!A:I,9,FALSE)*D33/1000000</f>
        <v>98.527725000000004</v>
      </c>
      <c r="H33" s="19">
        <f>VLOOKUP(A33,portfolio!A:I,9,FALSE)*E33/1000000</f>
        <v>131.37029999999999</v>
      </c>
      <c r="I33" s="18">
        <f t="shared" si="3"/>
        <v>16.956492778178006</v>
      </c>
      <c r="J33" s="18">
        <f t="shared" si="4"/>
        <v>25.434739167267011</v>
      </c>
      <c r="K33" s="18">
        <f t="shared" si="5"/>
        <v>33.912985556356013</v>
      </c>
    </row>
    <row r="34" spans="1:11" x14ac:dyDescent="0.3">
      <c r="A34" s="17" t="s">
        <v>39</v>
      </c>
      <c r="B34" s="20">
        <v>1.4999999999999999E-4</v>
      </c>
      <c r="F34" s="19">
        <f>VLOOKUP(A34,portfolio!A:I,9,FALSE)*C34/1000000</f>
        <v>0</v>
      </c>
      <c r="G34" s="19">
        <f>VLOOKUP(A34,portfolio!A:I,9,FALSE)*D34/1000000</f>
        <v>0</v>
      </c>
      <c r="H34" s="19">
        <f>VLOOKUP(A34,portfolio!A:I,9,FALSE)*E34/1000000</f>
        <v>0</v>
      </c>
      <c r="I34" s="18">
        <f t="shared" si="3"/>
        <v>0</v>
      </c>
      <c r="J34" s="18">
        <f t="shared" si="4"/>
        <v>0</v>
      </c>
      <c r="K34" s="18">
        <f t="shared" si="5"/>
        <v>0</v>
      </c>
    </row>
    <row r="35" spans="1:11" x14ac:dyDescent="0.3">
      <c r="A35" s="17" t="s">
        <v>40</v>
      </c>
      <c r="B35" s="20">
        <v>0.1212</v>
      </c>
      <c r="C35" s="20">
        <v>5</v>
      </c>
      <c r="D35" s="20">
        <v>7.5</v>
      </c>
      <c r="E35" s="20">
        <v>10</v>
      </c>
      <c r="F35" s="19">
        <f>VLOOKUP(A35,portfolio!A:I,9,FALSE)*C35/1000000</f>
        <v>12750</v>
      </c>
      <c r="G35" s="19">
        <f>VLOOKUP(A35,portfolio!A:I,9,FALSE)*D35/1000000</f>
        <v>19125</v>
      </c>
      <c r="H35" s="19">
        <f>VLOOKUP(A35,portfolio!A:I,9,FALSE)*E35/1000000</f>
        <v>25500</v>
      </c>
      <c r="I35" s="18">
        <f t="shared" si="3"/>
        <v>41.254125412541256</v>
      </c>
      <c r="J35" s="18">
        <f t="shared" si="4"/>
        <v>61.881188118811878</v>
      </c>
      <c r="K35" s="18">
        <f t="shared" si="5"/>
        <v>82.508250825082513</v>
      </c>
    </row>
    <row r="36" spans="1:11" x14ac:dyDescent="0.3">
      <c r="A36" s="17" t="s">
        <v>41</v>
      </c>
      <c r="B36" s="20">
        <v>1.48113E-3</v>
      </c>
      <c r="F36" s="19">
        <f>VLOOKUP(A36,portfolio!A:I,9,FALSE)*C36/1000000</f>
        <v>0</v>
      </c>
      <c r="G36" s="19">
        <f>VLOOKUP(A36,portfolio!A:I,9,FALSE)*D36/1000000</f>
        <v>0</v>
      </c>
      <c r="H36" s="19">
        <f>VLOOKUP(A36,portfolio!A:I,9,FALSE)*E36/1000000</f>
        <v>0</v>
      </c>
      <c r="I36" s="18">
        <f t="shared" si="3"/>
        <v>0</v>
      </c>
      <c r="J36" s="18">
        <f t="shared" si="4"/>
        <v>0</v>
      </c>
      <c r="K36" s="18">
        <f t="shared" si="5"/>
        <v>0</v>
      </c>
    </row>
    <row r="37" spans="1:11" x14ac:dyDescent="0.3">
      <c r="A37" s="17" t="s">
        <v>42</v>
      </c>
      <c r="B37" s="20">
        <v>0.49261083700000002</v>
      </c>
      <c r="C37" s="20">
        <v>10</v>
      </c>
      <c r="D37" s="20">
        <v>15</v>
      </c>
      <c r="E37" s="20">
        <v>20</v>
      </c>
      <c r="F37" s="19">
        <f>VLOOKUP(A37,portfolio!A:I,9,FALSE)*C37/1000000</f>
        <v>12309.16718</v>
      </c>
      <c r="G37" s="19">
        <f>VLOOKUP(A37,portfolio!A:I,9,FALSE)*D37/1000000</f>
        <v>18463.750769999999</v>
      </c>
      <c r="H37" s="19">
        <f>VLOOKUP(A37,portfolio!A:I,9,FALSE)*E37/1000000</f>
        <v>24618.334360000001</v>
      </c>
      <c r="I37" s="18">
        <f t="shared" si="3"/>
        <v>20.300000018066999</v>
      </c>
      <c r="J37" s="18">
        <f t="shared" si="4"/>
        <v>30.450000027100497</v>
      </c>
      <c r="K37" s="18">
        <f t="shared" si="5"/>
        <v>40.600000036133999</v>
      </c>
    </row>
    <row r="38" spans="1:11" x14ac:dyDescent="0.3">
      <c r="A38" s="17" t="s">
        <v>43</v>
      </c>
      <c r="B38" s="20">
        <v>9.8585699999999992E-4</v>
      </c>
      <c r="F38" s="19">
        <f>VLOOKUP(A38,portfolio!A:I,9,FALSE)*C38/1000000</f>
        <v>0</v>
      </c>
      <c r="G38" s="19">
        <f>VLOOKUP(A38,portfolio!A:I,9,FALSE)*D38/1000000</f>
        <v>0</v>
      </c>
      <c r="H38" s="19">
        <f>VLOOKUP(A38,portfolio!A:I,9,FALSE)*E38/1000000</f>
        <v>0</v>
      </c>
      <c r="I38" s="18">
        <f t="shared" si="3"/>
        <v>0</v>
      </c>
      <c r="J38" s="18">
        <f t="shared" si="4"/>
        <v>0</v>
      </c>
      <c r="K38" s="18">
        <f t="shared" si="5"/>
        <v>0</v>
      </c>
    </row>
    <row r="39" spans="1:11" x14ac:dyDescent="0.3">
      <c r="A39" s="17" t="s">
        <v>44</v>
      </c>
      <c r="B39" s="20">
        <v>1.53E-6</v>
      </c>
      <c r="F39" s="19">
        <f>VLOOKUP(A39,portfolio!A:I,9,FALSE)*C39/1000000</f>
        <v>0</v>
      </c>
      <c r="G39" s="19">
        <f>VLOOKUP(A39,portfolio!A:I,9,FALSE)*D39/1000000</f>
        <v>0</v>
      </c>
      <c r="H39" s="19">
        <f>VLOOKUP(A39,portfolio!A:I,9,FALSE)*E39/1000000</f>
        <v>0</v>
      </c>
      <c r="I39" s="18">
        <f t="shared" si="3"/>
        <v>0</v>
      </c>
      <c r="J39" s="18">
        <f t="shared" si="4"/>
        <v>0</v>
      </c>
      <c r="K39" s="18">
        <f t="shared" si="5"/>
        <v>0</v>
      </c>
    </row>
    <row r="40" spans="1:11" x14ac:dyDescent="0.3">
      <c r="A40" s="17" t="s">
        <v>46</v>
      </c>
      <c r="B40" s="20">
        <v>1.5062712000000001E-2</v>
      </c>
      <c r="C40" s="20">
        <v>0.1</v>
      </c>
      <c r="D40" s="20">
        <v>0.15</v>
      </c>
      <c r="E40" s="20">
        <v>0.25</v>
      </c>
      <c r="F40" s="19">
        <f>VLOOKUP(A40,portfolio!A:I,9,FALSE)*C40/1000000</f>
        <v>7271.4516834000005</v>
      </c>
      <c r="G40" s="19">
        <f>VLOOKUP(A40,portfolio!A:I,9,FALSE)*D40/1000000</f>
        <v>10907.1775251</v>
      </c>
      <c r="H40" s="19">
        <f>VLOOKUP(A40,portfolio!A:I,9,FALSE)*E40/1000000</f>
        <v>18178.629208499999</v>
      </c>
      <c r="I40" s="18">
        <f t="shared" si="3"/>
        <v>6.6389107087754189</v>
      </c>
      <c r="J40" s="18">
        <f t="shared" si="4"/>
        <v>9.9583660631631261</v>
      </c>
      <c r="K40" s="18">
        <f t="shared" si="5"/>
        <v>16.597276771938546</v>
      </c>
    </row>
    <row r="41" spans="1:11" x14ac:dyDescent="0.3">
      <c r="A41" s="17" t="s">
        <v>47</v>
      </c>
      <c r="B41" s="20">
        <v>3.470653333</v>
      </c>
      <c r="F41" s="19">
        <f>VLOOKUP(A41,portfolio!A:I,9,FALSE)*C41/1000000</f>
        <v>0</v>
      </c>
      <c r="G41" s="19">
        <f>VLOOKUP(A41,portfolio!A:I,9,FALSE)*D41/1000000</f>
        <v>0</v>
      </c>
      <c r="H41" s="19">
        <f>VLOOKUP(A41,portfolio!A:I,9,FALSE)*E41/1000000</f>
        <v>0</v>
      </c>
      <c r="I41" s="18">
        <f t="shared" si="3"/>
        <v>0</v>
      </c>
      <c r="J41" s="18">
        <f t="shared" si="4"/>
        <v>0</v>
      </c>
      <c r="K41" s="18">
        <f t="shared" si="5"/>
        <v>0</v>
      </c>
    </row>
    <row r="42" spans="1:11" x14ac:dyDescent="0.3">
      <c r="A42" s="17" t="s">
        <v>57</v>
      </c>
      <c r="B42" s="20">
        <v>7.1000000000000004E-3</v>
      </c>
      <c r="F42" s="19">
        <f>VLOOKUP(A42,portfolio!A:I,9,FALSE)*C42/1000000</f>
        <v>0</v>
      </c>
      <c r="G42" s="19">
        <f>VLOOKUP(A42,portfolio!A:I,9,FALSE)*D42/1000000</f>
        <v>0</v>
      </c>
      <c r="H42" s="19">
        <f>VLOOKUP(A42,portfolio!A:I,9,FALSE)*E42/1000000</f>
        <v>0</v>
      </c>
      <c r="I42" s="18">
        <f t="shared" si="3"/>
        <v>0</v>
      </c>
      <c r="J42" s="18">
        <f t="shared" si="4"/>
        <v>0</v>
      </c>
      <c r="K42" s="18">
        <f t="shared" si="5"/>
        <v>0</v>
      </c>
    </row>
    <row r="43" spans="1:11" x14ac:dyDescent="0.3">
      <c r="A43" s="17" t="s">
        <v>48</v>
      </c>
      <c r="B43" s="20">
        <v>300</v>
      </c>
      <c r="F43" s="19">
        <f>VLOOKUP(A43,portfolio!A:I,9,FALSE)*C43/1000000</f>
        <v>0</v>
      </c>
      <c r="G43" s="19">
        <f>VLOOKUP(A43,portfolio!A:I,9,FALSE)*D43/1000000</f>
        <v>0</v>
      </c>
      <c r="H43" s="19">
        <f>VLOOKUP(A43,portfolio!A:I,9,FALSE)*E43/1000000</f>
        <v>0</v>
      </c>
      <c r="I43" s="18">
        <f t="shared" si="3"/>
        <v>0</v>
      </c>
      <c r="J43" s="18">
        <f t="shared" si="4"/>
        <v>0</v>
      </c>
      <c r="K43" s="18">
        <f t="shared" si="5"/>
        <v>0</v>
      </c>
    </row>
    <row r="44" spans="1:11" x14ac:dyDescent="0.3">
      <c r="A44" s="17" t="s">
        <v>49</v>
      </c>
      <c r="B44" s="20">
        <v>4.3412800000000001E-2</v>
      </c>
      <c r="C44" s="20">
        <v>0.4</v>
      </c>
      <c r="D44" s="20">
        <v>0.5</v>
      </c>
      <c r="E44" s="20">
        <v>0.6</v>
      </c>
      <c r="F44" s="19">
        <f>VLOOKUP(A44,portfolio!A:I,9,FALSE)*C44/1000000</f>
        <v>5560.9309899999998</v>
      </c>
      <c r="G44" s="19">
        <f>VLOOKUP(A44,portfolio!A:I,9,FALSE)*D44/1000000</f>
        <v>6951.1637375</v>
      </c>
      <c r="H44" s="19">
        <f>VLOOKUP(A44,portfolio!A:I,9,FALSE)*E44/1000000</f>
        <v>8341.3964849999993</v>
      </c>
      <c r="I44" s="18">
        <f t="shared" si="3"/>
        <v>9.213872406294918</v>
      </c>
      <c r="J44" s="18">
        <f t="shared" si="4"/>
        <v>11.517340507868647</v>
      </c>
      <c r="K44" s="18">
        <f t="shared" si="5"/>
        <v>13.820808609442375</v>
      </c>
    </row>
    <row r="45" spans="1:11" x14ac:dyDescent="0.3">
      <c r="A45" s="17" t="s">
        <v>50</v>
      </c>
      <c r="B45" s="20">
        <v>0.11</v>
      </c>
      <c r="C45" s="20">
        <v>0.5</v>
      </c>
      <c r="D45" s="20">
        <v>0.75</v>
      </c>
      <c r="E45" s="20">
        <v>1</v>
      </c>
      <c r="F45" s="19">
        <f>VLOOKUP(A45,portfolio!A:I,9,FALSE)*C45/1000000</f>
        <v>14314.850630499999</v>
      </c>
      <c r="G45" s="19">
        <f>VLOOKUP(A45,portfolio!A:I,9,FALSE)*D45/1000000</f>
        <v>21472.27594575</v>
      </c>
      <c r="H45" s="19">
        <f>VLOOKUP(A45,portfolio!A:I,9,FALSE)*E45/1000000</f>
        <v>28629.701260999998</v>
      </c>
      <c r="I45" s="18">
        <f t="shared" si="3"/>
        <v>4.5454545454545459</v>
      </c>
      <c r="J45" s="18">
        <f t="shared" si="4"/>
        <v>6.8181818181818183</v>
      </c>
      <c r="K45" s="18">
        <f t="shared" si="5"/>
        <v>9.0909090909090917</v>
      </c>
    </row>
    <row r="46" spans="1:11" x14ac:dyDescent="0.3">
      <c r="A46" s="17" t="s">
        <v>51</v>
      </c>
      <c r="B46" s="20">
        <v>5.0100800000000005E-4</v>
      </c>
      <c r="F46" s="19">
        <f>VLOOKUP(A46,portfolio!A:I,9,FALSE)*C46/1000000</f>
        <v>0</v>
      </c>
      <c r="G46" s="19">
        <f>VLOOKUP(A46,portfolio!A:I,9,FALSE)*D46/1000000</f>
        <v>0</v>
      </c>
      <c r="H46" s="19">
        <f>VLOOKUP(A46,portfolio!A:I,9,FALSE)*E46/1000000</f>
        <v>0</v>
      </c>
      <c r="I46" s="18">
        <f t="shared" si="3"/>
        <v>0</v>
      </c>
      <c r="J46" s="18">
        <f t="shared" si="4"/>
        <v>0</v>
      </c>
      <c r="K46" s="18">
        <f t="shared" si="5"/>
        <v>0</v>
      </c>
    </row>
    <row r="47" spans="1:11" x14ac:dyDescent="0.3">
      <c r="A47" s="17" t="s">
        <v>52</v>
      </c>
      <c r="B47" s="20">
        <v>3.7106999999999999E-3</v>
      </c>
      <c r="C47" s="20">
        <v>0.1</v>
      </c>
      <c r="D47" s="20">
        <v>0.15</v>
      </c>
      <c r="E47" s="20">
        <v>0.25</v>
      </c>
      <c r="F47" s="19">
        <f>VLOOKUP(A47,portfolio!A:I,9,FALSE)*C47/1000000</f>
        <v>1347.6747692000001</v>
      </c>
      <c r="G47" s="19">
        <f>VLOOKUP(A47,portfolio!A:I,9,FALSE)*D47/1000000</f>
        <v>2021.5121537999999</v>
      </c>
      <c r="H47" s="19">
        <f>VLOOKUP(A47,portfolio!A:I,9,FALSE)*E47/1000000</f>
        <v>3369.1869230000002</v>
      </c>
      <c r="I47" s="18">
        <f t="shared" si="3"/>
        <v>26.949093163015068</v>
      </c>
      <c r="J47" s="18">
        <f t="shared" si="4"/>
        <v>40.423639744522596</v>
      </c>
      <c r="K47" s="18">
        <f t="shared" si="5"/>
        <v>67.372732907537667</v>
      </c>
    </row>
  </sheetData>
  <autoFilter ref="A1:L47" xr:uid="{A5331C8D-C1EF-4762-AE4C-F2F2F58D4764}">
    <sortState xmlns:xlrd2="http://schemas.microsoft.com/office/spreadsheetml/2017/richdata2" ref="A47:L47">
      <sortCondition ref="I1:I47"/>
    </sortState>
  </autoFilter>
  <conditionalFormatting sqref="I1:K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F365-9670-4B0B-AAD9-F7A74FB9064C}">
  <sheetPr>
    <tabColor theme="8" tint="-0.249977111117893"/>
  </sheetPr>
  <dimension ref="A1:G19"/>
  <sheetViews>
    <sheetView zoomScale="190" zoomScaleNormal="19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1.92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8277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44905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2.2799999999999998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1395.0767260218702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2.2799999999999998</v>
      </c>
      <c r="D12" s="2">
        <f>B6</f>
        <v>1395.0767260218702</v>
      </c>
      <c r="E12" s="9">
        <f>C12/$B$2</f>
        <v>1.1875</v>
      </c>
      <c r="F12" s="2">
        <f>C12*$B$3</f>
        <v>18871.559999999998</v>
      </c>
      <c r="G12" s="2">
        <f ca="1">IF(DATEDIF($B$4,TODAY(),"d") &gt; 365, 0.8*F12, 0.63*F12)</f>
        <v>15097.248</v>
      </c>
    </row>
    <row r="13" spans="1:7" x14ac:dyDescent="0.25">
      <c r="A13"/>
      <c r="B13"/>
      <c r="C13" s="1">
        <f>(D13/$D$12)*$C$12</f>
        <v>3.2686374268482448</v>
      </c>
      <c r="D13" s="2">
        <v>2000</v>
      </c>
      <c r="E13" s="9">
        <f>C13/$B$2</f>
        <v>1.7024153264834609</v>
      </c>
      <c r="F13" s="2">
        <f>C13*$B$3</f>
        <v>27054.511982022923</v>
      </c>
      <c r="G13" s="2">
        <f ca="1">IF(DATEDIF($B$4,TODAY(),"d") &gt; 365, 0.8*F13, 0.63*F13)</f>
        <v>21643.609585618338</v>
      </c>
    </row>
    <row r="14" spans="1:7" x14ac:dyDescent="0.25">
      <c r="A14"/>
      <c r="B14"/>
      <c r="C14" s="1">
        <f>(D14/$D$12)*$C$12</f>
        <v>4.9029561402723676</v>
      </c>
      <c r="D14" s="2">
        <v>3000</v>
      </c>
      <c r="E14" s="9">
        <f>C14/$B$2</f>
        <v>2.5536229897251914</v>
      </c>
      <c r="F14" s="2">
        <f>C14*$B$3</f>
        <v>40581.767973034388</v>
      </c>
      <c r="G14" s="2">
        <f ca="1">IF(DATEDIF($B$4,TODAY(),"d") &gt; 365, 0.8*F14, 0.63*F14)</f>
        <v>32465.414378427511</v>
      </c>
    </row>
    <row r="15" spans="1:7" x14ac:dyDescent="0.25">
      <c r="A15"/>
      <c r="B15"/>
      <c r="C15" s="1">
        <f>(D15/$D$12)*$C$12</f>
        <v>6.5372748536964895</v>
      </c>
      <c r="D15" s="2">
        <v>4000</v>
      </c>
      <c r="E15" s="9">
        <f>C15/$B$2</f>
        <v>3.4048306529669219</v>
      </c>
      <c r="F15" s="2">
        <f>C15*$B$3</f>
        <v>54109.023964045846</v>
      </c>
      <c r="G15" s="2">
        <f ca="1">IF(DATEDIF($B$4,TODAY(),"d") &gt; 365, 0.8*F15, 0.63*F15)</f>
        <v>43287.219171236677</v>
      </c>
    </row>
    <row r="16" spans="1:7" x14ac:dyDescent="0.25">
      <c r="A16"/>
      <c r="B16"/>
      <c r="C16" s="1">
        <f t="shared" ref="C16:C19" si="0">(D16/$D$12)*$C$12</f>
        <v>8.1715935671206132</v>
      </c>
      <c r="D16" s="2">
        <v>5000</v>
      </c>
      <c r="E16" s="9">
        <f t="shared" ref="E16:E19" si="1">C16/$B$2</f>
        <v>4.2560383162086532</v>
      </c>
      <c r="F16" s="2">
        <f t="shared" ref="F16:F19" si="2">C16*$B$3</f>
        <v>67636.279955057311</v>
      </c>
      <c r="G16" s="2">
        <f t="shared" ref="G16:G19" ca="1" si="3">IF(DATEDIF($B$4,TODAY(),"d") &gt; 365, 0.8*F16, 0.63*F16)</f>
        <v>54109.023964045853</v>
      </c>
    </row>
    <row r="17" spans="3:7" x14ac:dyDescent="0.25">
      <c r="C17" s="1">
        <f t="shared" si="0"/>
        <v>9.8059122805447352</v>
      </c>
      <c r="D17" s="2">
        <v>6000</v>
      </c>
      <c r="E17" s="9">
        <f t="shared" si="1"/>
        <v>5.1072459794503828</v>
      </c>
      <c r="F17" s="2">
        <f t="shared" si="2"/>
        <v>81163.535946068776</v>
      </c>
      <c r="G17" s="2">
        <f t="shared" ca="1" si="3"/>
        <v>64930.828756855022</v>
      </c>
    </row>
    <row r="18" spans="3:7" x14ac:dyDescent="0.25">
      <c r="C18" s="1">
        <f t="shared" si="0"/>
        <v>11.440230993968857</v>
      </c>
      <c r="D18" s="2">
        <v>7000</v>
      </c>
      <c r="E18" s="9">
        <f t="shared" si="1"/>
        <v>5.9584536426921133</v>
      </c>
      <c r="F18" s="2">
        <f t="shared" si="2"/>
        <v>94690.791937080226</v>
      </c>
      <c r="G18" s="2">
        <f t="shared" ca="1" si="3"/>
        <v>75752.633549664184</v>
      </c>
    </row>
    <row r="19" spans="3:7" x14ac:dyDescent="0.25">
      <c r="C19" s="1">
        <f t="shared" si="0"/>
        <v>13.074549707392979</v>
      </c>
      <c r="D19" s="2">
        <v>8000</v>
      </c>
      <c r="E19" s="9">
        <f t="shared" si="1"/>
        <v>6.8096613059338438</v>
      </c>
      <c r="F19" s="2">
        <f t="shared" si="2"/>
        <v>108218.04792809169</v>
      </c>
      <c r="G19" s="2">
        <f t="shared" ca="1" si="3"/>
        <v>86574.438342473353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1074-5E58-412F-A7D4-F48AA2FE3FC3}">
  <sheetPr>
    <tabColor theme="8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2.2000000000000001E-3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45058</v>
      </c>
      <c r="C4" s="1"/>
      <c r="D4" s="10" t="s">
        <v>100</v>
      </c>
    </row>
    <row r="5" spans="1:7" s="10" customFormat="1" x14ac:dyDescent="0.25">
      <c r="A5" s="1" t="s">
        <v>93</v>
      </c>
      <c r="B5" s="3" t="e">
        <f>VLOOKUP($B$1, prc_data!A:C, 2, FALSE)</f>
        <v>#N/A</v>
      </c>
      <c r="C5" s="1"/>
      <c r="D5" s="10" t="s">
        <v>101</v>
      </c>
    </row>
    <row r="6" spans="1:7" s="10" customFormat="1" x14ac:dyDescent="0.25">
      <c r="A6" s="1" t="s">
        <v>94</v>
      </c>
      <c r="B6" s="3" t="e">
        <f>VLOOKUP($B$1, prc_data!A:C, 3, FALSE)/1000000</f>
        <v>#N/A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ADF-7633-4309-95A3-9F995BE0DF52}">
  <sheetPr>
    <tabColor theme="8" tint="-0.249977111117893"/>
  </sheetPr>
  <dimension ref="A1:G19"/>
  <sheetViews>
    <sheetView tabSelected="1"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3.0820400000000001E-2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44905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7.825E-2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2778.384157973343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7.825E-2</v>
      </c>
      <c r="D12" s="2">
        <f>B6</f>
        <v>2778.384157973343</v>
      </c>
      <c r="E12" s="9">
        <f>C12/$B$2</f>
        <v>2.5389028046358906</v>
      </c>
      <c r="F12" s="2">
        <f>C12*$B$3</f>
        <v>7825</v>
      </c>
      <c r="G12" s="2">
        <f ca="1">IF(DATEDIF($B$4,TODAY(),"d") &gt; 365, 0.8*F12, 0.63*F12)</f>
        <v>6260</v>
      </c>
    </row>
    <row r="13" spans="1:7" x14ac:dyDescent="0.25">
      <c r="A13"/>
      <c r="B13"/>
      <c r="C13" s="1">
        <f>(D13/$D$12)*$C$12</f>
        <v>5.6327703838535033E-2</v>
      </c>
      <c r="D13" s="2">
        <v>2000</v>
      </c>
      <c r="E13" s="9">
        <f>C13/$B$2</f>
        <v>1.8276110575636602</v>
      </c>
      <c r="F13" s="2">
        <f>C13*$B$3</f>
        <v>5632.7703838535035</v>
      </c>
      <c r="G13" s="2">
        <f ca="1">IF(DATEDIF($B$4,TODAY(),"d") &gt; 365, 0.8*F13, 0.63*F13)</f>
        <v>4506.2163070828028</v>
      </c>
    </row>
    <row r="14" spans="1:7" x14ac:dyDescent="0.25">
      <c r="A14"/>
      <c r="B14"/>
      <c r="C14" s="1">
        <f>(D14/$D$12)*$C$12</f>
        <v>8.4491555757802539E-2</v>
      </c>
      <c r="D14" s="2">
        <v>3000</v>
      </c>
      <c r="E14" s="9">
        <f>C14/$B$2</f>
        <v>2.74141658634549</v>
      </c>
      <c r="F14" s="2">
        <f>C14*$B$3</f>
        <v>8449.1555757802544</v>
      </c>
      <c r="G14" s="2">
        <f ca="1">IF(DATEDIF($B$4,TODAY(),"d") &gt; 365, 0.8*F14, 0.63*F14)</f>
        <v>6759.3244606242042</v>
      </c>
    </row>
    <row r="15" spans="1:7" x14ac:dyDescent="0.25">
      <c r="A15"/>
      <c r="B15"/>
      <c r="C15" s="1">
        <f>(D15/$D$12)*$C$12</f>
        <v>0.11265540767707007</v>
      </c>
      <c r="D15" s="2">
        <v>4000</v>
      </c>
      <c r="E15" s="9">
        <f>C15/$B$2</f>
        <v>3.6552221151273203</v>
      </c>
      <c r="F15" s="2">
        <f>C15*$B$3</f>
        <v>11265.540767707007</v>
      </c>
      <c r="G15" s="2">
        <f ca="1">IF(DATEDIF($B$4,TODAY(),"d") &gt; 365, 0.8*F15, 0.63*F15)</f>
        <v>9012.4326141656056</v>
      </c>
    </row>
    <row r="16" spans="1:7" x14ac:dyDescent="0.25">
      <c r="A16"/>
      <c r="B16"/>
      <c r="C16" s="1">
        <f t="shared" ref="C16:C19" si="0">(D16/$D$12)*$C$12</f>
        <v>0.14081925959633756</v>
      </c>
      <c r="D16" s="2">
        <v>5000</v>
      </c>
      <c r="E16" s="9">
        <f t="shared" ref="E16:E19" si="1">C16/$B$2</f>
        <v>4.5690276439091502</v>
      </c>
      <c r="F16" s="2">
        <f t="shared" ref="F16:F19" si="2">C16*$B$3</f>
        <v>14081.925959633756</v>
      </c>
      <c r="G16" s="2">
        <f t="shared" ref="G16:G19" ca="1" si="3">IF(DATEDIF($B$4,TODAY(),"d") &gt; 365, 0.8*F16, 0.63*F16)</f>
        <v>11265.540767707005</v>
      </c>
    </row>
    <row r="17" spans="3:7" x14ac:dyDescent="0.25">
      <c r="C17" s="1">
        <f t="shared" si="0"/>
        <v>0.16898311151560508</v>
      </c>
      <c r="D17" s="2">
        <v>6000</v>
      </c>
      <c r="E17" s="9">
        <f t="shared" si="1"/>
        <v>5.48283317269098</v>
      </c>
      <c r="F17" s="2">
        <f t="shared" si="2"/>
        <v>16898.311151560509</v>
      </c>
      <c r="G17" s="2">
        <f t="shared" ca="1" si="3"/>
        <v>13518.648921248408</v>
      </c>
    </row>
    <row r="18" spans="3:7" x14ac:dyDescent="0.25">
      <c r="C18" s="1">
        <f t="shared" si="0"/>
        <v>0.19714696343487262</v>
      </c>
      <c r="D18" s="2">
        <v>7000</v>
      </c>
      <c r="E18" s="9">
        <f t="shared" si="1"/>
        <v>6.3966387014728108</v>
      </c>
      <c r="F18" s="2">
        <f t="shared" si="2"/>
        <v>19714.696343487263</v>
      </c>
      <c r="G18" s="2">
        <f t="shared" ca="1" si="3"/>
        <v>15771.757074789812</v>
      </c>
    </row>
    <row r="19" spans="3:7" x14ac:dyDescent="0.25">
      <c r="C19" s="1">
        <f t="shared" si="0"/>
        <v>0.22531081535414013</v>
      </c>
      <c r="D19" s="2">
        <v>8000</v>
      </c>
      <c r="E19" s="9">
        <f t="shared" si="1"/>
        <v>7.3104442302546406</v>
      </c>
      <c r="F19" s="2">
        <f t="shared" si="2"/>
        <v>22531.081535414014</v>
      </c>
      <c r="G19" s="2">
        <f t="shared" ca="1" si="3"/>
        <v>18024.865228331211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4097-B835-4CD1-AE27-70C719A1D754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1.0891700000000001E-2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45080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4.0060819999999997E-2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63.550203154385862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4.0060819999999997E-2</v>
      </c>
      <c r="D12" s="2">
        <f>B6</f>
        <v>63.550203154385862</v>
      </c>
      <c r="E12" s="9">
        <f>C12/$B$2</f>
        <v>3.6781053462728495</v>
      </c>
      <c r="F12" s="2">
        <f>C12*$B$3</f>
        <v>4006.0819999999999</v>
      </c>
      <c r="G12" s="2">
        <f ca="1">IF(DATEDIF($B$4,TODAY(),"d") &gt; 365, 0.8*F12, 0.63*F12)</f>
        <v>2523.8316599999998</v>
      </c>
    </row>
    <row r="13" spans="1:7" x14ac:dyDescent="0.25">
      <c r="A13"/>
      <c r="B13"/>
      <c r="C13" s="1">
        <f>(D13/$D$12)*$C$12</f>
        <v>6.3038067561606584E-2</v>
      </c>
      <c r="D13" s="2">
        <v>100</v>
      </c>
      <c r="E13" s="9">
        <f>C13/$B$2</f>
        <v>5.7877161105802202</v>
      </c>
      <c r="F13" s="2">
        <f>C13*$B$3</f>
        <v>6303.8067561606586</v>
      </c>
      <c r="G13" s="2">
        <f ca="1">IF(DATEDIF($B$4,TODAY(),"d") &gt; 365, 0.8*F13, 0.63*F13)</f>
        <v>3971.3982563812151</v>
      </c>
    </row>
    <row r="14" spans="1:7" x14ac:dyDescent="0.25">
      <c r="A14"/>
      <c r="B14"/>
      <c r="C14" s="1">
        <f>(D14/$D$12)*$C$12</f>
        <v>9.4557101342409883E-2</v>
      </c>
      <c r="D14" s="2">
        <v>150</v>
      </c>
      <c r="E14" s="9">
        <f>C14/$B$2</f>
        <v>8.6815741658703303</v>
      </c>
      <c r="F14" s="2">
        <f>C14*$B$3</f>
        <v>9455.7101342409878</v>
      </c>
      <c r="G14" s="2">
        <f ca="1">IF(DATEDIF($B$4,TODAY(),"d") &gt; 365, 0.8*F14, 0.63*F14)</f>
        <v>5957.0973845718227</v>
      </c>
    </row>
    <row r="15" spans="1:7" x14ac:dyDescent="0.25">
      <c r="A15"/>
      <c r="B15"/>
      <c r="C15" s="1">
        <f>(D15/$D$12)*$C$12</f>
        <v>0.12607613512321317</v>
      </c>
      <c r="D15" s="2">
        <v>200</v>
      </c>
      <c r="E15" s="9">
        <f>C15/$B$2</f>
        <v>11.57543222116044</v>
      </c>
      <c r="F15" s="2">
        <f>C15*$B$3</f>
        <v>12607.613512321317</v>
      </c>
      <c r="G15" s="2">
        <f ca="1">IF(DATEDIF($B$4,TODAY(),"d") &gt; 365, 0.8*F15, 0.63*F15)</f>
        <v>7942.7965127624302</v>
      </c>
    </row>
    <row r="16" spans="1:7" x14ac:dyDescent="0.25">
      <c r="A16"/>
      <c r="B16"/>
      <c r="C16" s="1">
        <f t="shared" ref="C16:C21" si="0">(D16/$D$12)*$C$12</f>
        <v>0.15759516890401645</v>
      </c>
      <c r="D16" s="2">
        <v>250</v>
      </c>
      <c r="E16" s="9">
        <f t="shared" ref="E16:E21" si="1">C16/$B$2</f>
        <v>14.469290276450549</v>
      </c>
      <c r="F16" s="2">
        <f t="shared" ref="F16:F21" si="2">C16*$B$3</f>
        <v>15759.516890401645</v>
      </c>
      <c r="G16" s="2">
        <f t="shared" ref="G16:G21" ca="1" si="3">IF(DATEDIF($B$4,TODAY(),"d") &gt; 365, 0.8*F16, 0.63*F16)</f>
        <v>9928.4956409530369</v>
      </c>
    </row>
    <row r="17" spans="3:7" x14ac:dyDescent="0.25">
      <c r="C17" s="1">
        <f t="shared" si="0"/>
        <v>0.18911420268481977</v>
      </c>
      <c r="D17" s="2">
        <v>300</v>
      </c>
      <c r="E17" s="9">
        <f t="shared" si="1"/>
        <v>17.363148331740661</v>
      </c>
      <c r="F17" s="2">
        <f t="shared" si="2"/>
        <v>18911.420268481976</v>
      </c>
      <c r="G17" s="2">
        <f t="shared" ca="1" si="3"/>
        <v>11914.194769143645</v>
      </c>
    </row>
    <row r="18" spans="3:7" x14ac:dyDescent="0.25">
      <c r="C18" s="1">
        <f t="shared" si="0"/>
        <v>0.22063323646562302</v>
      </c>
      <c r="D18" s="2">
        <v>350</v>
      </c>
      <c r="E18" s="9">
        <f t="shared" si="1"/>
        <v>20.257006387030767</v>
      </c>
      <c r="F18" s="2">
        <f t="shared" si="2"/>
        <v>22063.323646562301</v>
      </c>
      <c r="G18" s="2">
        <f t="shared" ca="1" si="3"/>
        <v>13899.89389733425</v>
      </c>
    </row>
    <row r="19" spans="3:7" x14ac:dyDescent="0.25">
      <c r="C19" s="1">
        <f t="shared" si="0"/>
        <v>0.25215227024642634</v>
      </c>
      <c r="D19" s="2">
        <v>400</v>
      </c>
      <c r="E19" s="9">
        <f t="shared" si="1"/>
        <v>23.150864442320881</v>
      </c>
      <c r="F19" s="2">
        <f t="shared" si="2"/>
        <v>25215.227024642634</v>
      </c>
      <c r="G19" s="2">
        <f t="shared" ca="1" si="3"/>
        <v>15885.59302552486</v>
      </c>
    </row>
    <row r="20" spans="3:7" x14ac:dyDescent="0.25">
      <c r="C20" s="1">
        <f t="shared" si="0"/>
        <v>0.28367130402722962</v>
      </c>
      <c r="D20" s="2">
        <v>450</v>
      </c>
      <c r="E20" s="9">
        <f t="shared" si="1"/>
        <v>26.044722497610987</v>
      </c>
      <c r="F20" s="2">
        <f t="shared" si="2"/>
        <v>28367.130402722963</v>
      </c>
      <c r="G20" s="2">
        <f t="shared" ca="1" si="3"/>
        <v>17871.292153715469</v>
      </c>
    </row>
    <row r="21" spans="3:7" x14ac:dyDescent="0.25">
      <c r="C21" s="1">
        <f t="shared" si="0"/>
        <v>0.31519033780803291</v>
      </c>
      <c r="D21" s="2">
        <v>500</v>
      </c>
      <c r="E21" s="9">
        <f t="shared" si="1"/>
        <v>28.938580552901097</v>
      </c>
      <c r="F21" s="2">
        <f t="shared" si="2"/>
        <v>31519.033780803289</v>
      </c>
      <c r="G21" s="2">
        <f t="shared" ca="1" si="3"/>
        <v>19856.991281906074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1148-97C7-48CD-BE47-437B9E740E99}">
  <sheetPr>
    <tabColor theme="8" tint="-0.249977111117893"/>
  </sheetPr>
  <dimension ref="A1:G19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55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9.9600000000000009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2150</v>
      </c>
      <c r="C3" s="1"/>
      <c r="D3" s="10" t="s">
        <v>99</v>
      </c>
      <c r="E3" s="11">
        <v>6</v>
      </c>
      <c r="F3" s="11">
        <v>6</v>
      </c>
    </row>
    <row r="4" spans="1:7" s="11" customFormat="1" x14ac:dyDescent="0.25">
      <c r="A4" s="1" t="s">
        <v>61</v>
      </c>
      <c r="B4" s="8">
        <f>VLOOKUP($B$1,portfolio!A:H,8,FALSE)</f>
        <v>44197</v>
      </c>
      <c r="C4" s="1"/>
      <c r="D4" s="10" t="s">
        <v>100</v>
      </c>
      <c r="E4" s="11">
        <v>7</v>
      </c>
      <c r="F4" s="11">
        <v>7</v>
      </c>
    </row>
    <row r="5" spans="1:7" s="10" customFormat="1" x14ac:dyDescent="0.25">
      <c r="A5" s="1" t="s">
        <v>93</v>
      </c>
      <c r="B5" s="3">
        <f>VLOOKUP($B$1, prc_data!A:C, 2, FALSE)</f>
        <v>13.95</v>
      </c>
      <c r="C5" s="1"/>
      <c r="D5" s="10" t="s">
        <v>101</v>
      </c>
      <c r="E5" s="10">
        <f>E3*B6</f>
        <v>38729.16635511403</v>
      </c>
      <c r="F5" s="10">
        <f>$B$6*F3</f>
        <v>38729.16635511403</v>
      </c>
    </row>
    <row r="6" spans="1:7" s="10" customFormat="1" x14ac:dyDescent="0.25">
      <c r="A6" s="1" t="s">
        <v>94</v>
      </c>
      <c r="B6" s="3">
        <f>VLOOKUP($B$1, prc_data!A:C, 3, FALSE)/1000000</f>
        <v>6454.8610591856714</v>
      </c>
      <c r="C6" s="1" t="s">
        <v>7</v>
      </c>
      <c r="D6" s="10" t="s">
        <v>102</v>
      </c>
      <c r="E6" s="10">
        <f>E4*B6</f>
        <v>45184.0274142997</v>
      </c>
      <c r="F6" s="10">
        <f>$B$6*F4</f>
        <v>45184.0274142997</v>
      </c>
    </row>
    <row r="7" spans="1:7" s="14" customFormat="1" x14ac:dyDescent="0.25">
      <c r="A7" s="1"/>
      <c r="B7" s="1"/>
      <c r="C7" s="1"/>
      <c r="D7" s="10" t="s">
        <v>103</v>
      </c>
      <c r="E7" s="14">
        <f>E3*B5</f>
        <v>83.699999999999989</v>
      </c>
      <c r="F7" s="14">
        <f>$B$5*F3</f>
        <v>83.699999999999989</v>
      </c>
    </row>
    <row r="8" spans="1:7" s="14" customFormat="1" x14ac:dyDescent="0.25">
      <c r="A8" s="1"/>
      <c r="B8" s="1"/>
      <c r="C8" s="1"/>
      <c r="D8" s="10" t="s">
        <v>104</v>
      </c>
      <c r="E8" s="14">
        <f>E4*B5</f>
        <v>97.649999999999991</v>
      </c>
      <c r="F8" s="14">
        <f>F4*$B$5</f>
        <v>97.649999999999991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13.95</v>
      </c>
      <c r="D12" s="2">
        <f>B6</f>
        <v>6454.8610591856714</v>
      </c>
      <c r="E12" s="9">
        <f>C12/$B$2</f>
        <v>1.4006024096385541</v>
      </c>
      <c r="F12" s="2">
        <f>C12*$B$3</f>
        <v>29992.5</v>
      </c>
      <c r="G12" s="2">
        <f ca="1">IF(DATEDIF($B$4,TODAY(),"d") &gt; 365, 0.8*F12, 0.63*F12)</f>
        <v>23994</v>
      </c>
    </row>
    <row r="13" spans="1:7" x14ac:dyDescent="0.25">
      <c r="A13"/>
      <c r="B13"/>
      <c r="C13" s="1">
        <f>(D13/$D$12)*$C$12</f>
        <v>17.289295459146437</v>
      </c>
      <c r="D13" s="2">
        <v>8000</v>
      </c>
      <c r="E13" s="9">
        <f>C13/$B$2</f>
        <v>1.7358730380669112</v>
      </c>
      <c r="F13" s="2">
        <f>C13*$B$3</f>
        <v>37171.985237164838</v>
      </c>
      <c r="G13" s="2">
        <f ca="1">IF(DATEDIF($B$4,TODAY(),"d") &gt; 365, 0.8*F13, 0.63*F13)</f>
        <v>29737.588189731872</v>
      </c>
    </row>
    <row r="14" spans="1:7" x14ac:dyDescent="0.25">
      <c r="A14"/>
      <c r="B14"/>
      <c r="C14" s="1">
        <f>(D14/$D$12)*$C$12</f>
        <v>21.611619323933049</v>
      </c>
      <c r="D14" s="2">
        <v>10000</v>
      </c>
      <c r="E14" s="9">
        <f>C14/$B$2</f>
        <v>2.1698412975836394</v>
      </c>
      <c r="F14" s="2">
        <f>C14*$B$3</f>
        <v>46464.981546456052</v>
      </c>
      <c r="G14" s="2">
        <f ca="1">IF(DATEDIF($B$4,TODAY(),"d") &gt; 365, 0.8*F14, 0.63*F14)</f>
        <v>37171.985237164845</v>
      </c>
    </row>
    <row r="15" spans="1:7" x14ac:dyDescent="0.25">
      <c r="A15"/>
      <c r="B15"/>
      <c r="C15" s="1">
        <f>(D15/$D$12)*$C$12</f>
        <v>25.933943188719656</v>
      </c>
      <c r="D15" s="2">
        <v>12000</v>
      </c>
      <c r="E15" s="9">
        <f>C15/$B$2</f>
        <v>2.6038095571003668</v>
      </c>
      <c r="F15" s="2">
        <f>C15*$B$3</f>
        <v>55757.97785574726</v>
      </c>
      <c r="G15" s="2">
        <f ca="1">IF(DATEDIF($B$4,TODAY(),"d") &gt; 365, 0.8*F15, 0.63*F15)</f>
        <v>44606.382284597814</v>
      </c>
    </row>
    <row r="16" spans="1:7" x14ac:dyDescent="0.25">
      <c r="A16"/>
      <c r="B16"/>
      <c r="C16" s="1">
        <f t="shared" ref="C16:C19" si="0">(D16/$D$12)*$C$12</f>
        <v>30.256267053506267</v>
      </c>
      <c r="D16" s="2">
        <v>14000</v>
      </c>
      <c r="E16" s="9">
        <f t="shared" ref="E16:E19" si="1">C16/$B$2</f>
        <v>3.037777816617095</v>
      </c>
      <c r="F16" s="2">
        <f t="shared" ref="F16:F19" si="2">C16*$B$3</f>
        <v>65050.974165038475</v>
      </c>
      <c r="G16" s="2">
        <f t="shared" ref="G16:G19" ca="1" si="3">IF(DATEDIF($B$4,TODAY(),"d") &gt; 365, 0.8*F16, 0.63*F16)</f>
        <v>52040.779332030783</v>
      </c>
    </row>
    <row r="17" spans="3:7" x14ac:dyDescent="0.25">
      <c r="C17" s="1">
        <f t="shared" si="0"/>
        <v>34.578590918292875</v>
      </c>
      <c r="D17" s="2">
        <v>16000</v>
      </c>
      <c r="E17" s="9">
        <f t="shared" si="1"/>
        <v>3.4717460761338224</v>
      </c>
      <c r="F17" s="2">
        <f t="shared" si="2"/>
        <v>74343.970474329675</v>
      </c>
      <c r="G17" s="2">
        <f t="shared" ca="1" si="3"/>
        <v>59475.176379463745</v>
      </c>
    </row>
    <row r="18" spans="3:7" x14ac:dyDescent="0.25">
      <c r="C18" s="1">
        <f t="shared" si="0"/>
        <v>38.900914783079486</v>
      </c>
      <c r="D18" s="2">
        <v>18000</v>
      </c>
      <c r="E18" s="9">
        <f t="shared" si="1"/>
        <v>3.9057143356505506</v>
      </c>
      <c r="F18" s="2">
        <f t="shared" si="2"/>
        <v>83636.966783620897</v>
      </c>
      <c r="G18" s="2">
        <f t="shared" ca="1" si="3"/>
        <v>66909.573426896721</v>
      </c>
    </row>
    <row r="19" spans="3:7" x14ac:dyDescent="0.25">
      <c r="C19" s="1">
        <f t="shared" si="0"/>
        <v>43.223238647866097</v>
      </c>
      <c r="D19" s="2">
        <v>20000</v>
      </c>
      <c r="E19" s="9">
        <f t="shared" si="1"/>
        <v>4.3396825951672788</v>
      </c>
      <c r="F19" s="2">
        <f t="shared" si="2"/>
        <v>92929.963092912105</v>
      </c>
      <c r="G19" s="2">
        <f t="shared" ca="1" si="3"/>
        <v>74343.97047432969</v>
      </c>
    </row>
  </sheetData>
  <hyperlinks>
    <hyperlink ref="E9" r:id="rId1" xr:uid="{FDE4AB2B-714C-43B9-961C-7184CD04BCA4}"/>
    <hyperlink ref="F9" r:id="rId2" xr:uid="{601A3670-1CE4-4C82-BA8C-9A91FD52199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91CB-B14F-4FA8-9AC1-867745732038}">
  <sheetPr>
    <tabColor theme="8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0.88281304299999996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2300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45277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0.95262800000000003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103.98461064698098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0.95262800000000003</v>
      </c>
      <c r="D12" s="2">
        <f>B6</f>
        <v>103.98461064698098</v>
      </c>
      <c r="E12" s="9">
        <f>C12/$B$2</f>
        <v>1.0790823805261791</v>
      </c>
      <c r="F12" s="2">
        <f>C12*$B$3</f>
        <v>2191.0444000000002</v>
      </c>
      <c r="G12" s="2">
        <f ca="1">IF(DATEDIF($B$4,TODAY(),"d") &gt; 365, 0.8*F12, 0.63*F12)</f>
        <v>1380.3579720000002</v>
      </c>
    </row>
    <row r="13" spans="1:7" x14ac:dyDescent="0.25">
      <c r="A13"/>
      <c r="B13"/>
      <c r="C13" s="1">
        <f>(D13/$D$12)*$C$12</f>
        <v>1.3741860368657226</v>
      </c>
      <c r="D13" s="2">
        <v>150</v>
      </c>
      <c r="E13" s="9">
        <f>C13/$B$2</f>
        <v>1.5565991551234055</v>
      </c>
      <c r="F13" s="2">
        <f>C13*$B$3</f>
        <v>3160.6278847911622</v>
      </c>
      <c r="G13" s="2">
        <f ca="1">IF(DATEDIF($B$4,TODAY(),"d") &gt; 365, 0.8*F13, 0.63*F13)</f>
        <v>1991.1955674184321</v>
      </c>
    </row>
    <row r="14" spans="1:7" x14ac:dyDescent="0.25">
      <c r="A14"/>
      <c r="B14"/>
      <c r="C14" s="1">
        <f>(D14/$D$12)*$C$12</f>
        <v>1.8322480491542967</v>
      </c>
      <c r="D14" s="2">
        <v>200</v>
      </c>
      <c r="E14" s="9">
        <f>C14/$B$2</f>
        <v>2.0754655401645405</v>
      </c>
      <c r="F14" s="2">
        <f>C14*$B$3</f>
        <v>4214.1705130548826</v>
      </c>
      <c r="G14" s="2">
        <f ca="1">IF(DATEDIF($B$4,TODAY(),"d") &gt; 365, 0.8*F14, 0.63*F14)</f>
        <v>2654.9274232245762</v>
      </c>
    </row>
    <row r="15" spans="1:7" x14ac:dyDescent="0.25">
      <c r="A15"/>
      <c r="B15"/>
      <c r="C15" s="1">
        <f>(D15/$D$12)*$C$12</f>
        <v>2.2903100614428706</v>
      </c>
      <c r="D15" s="2">
        <v>250</v>
      </c>
      <c r="E15" s="9">
        <f>C15/$B$2</f>
        <v>2.5943319252056756</v>
      </c>
      <c r="F15" s="2">
        <f>C15*$B$3</f>
        <v>5267.7131413186025</v>
      </c>
      <c r="G15" s="2">
        <f ca="1">IF(DATEDIF($B$4,TODAY(),"d") &gt; 365, 0.8*F15, 0.63*F15)</f>
        <v>3318.6592790307195</v>
      </c>
    </row>
    <row r="16" spans="1:7" x14ac:dyDescent="0.25">
      <c r="A16"/>
      <c r="B16"/>
      <c r="C16" s="1">
        <f t="shared" ref="C16:C20" si="0">(D16/$D$12)*$C$12</f>
        <v>2.7483720737314452</v>
      </c>
      <c r="D16" s="2">
        <v>300</v>
      </c>
      <c r="E16" s="9">
        <f t="shared" ref="E16:E20" si="1">C16/$B$2</f>
        <v>3.113198310246811</v>
      </c>
      <c r="F16" s="2">
        <f t="shared" ref="F16:F20" si="2">C16*$B$3</f>
        <v>6321.2557695823243</v>
      </c>
      <c r="G16" s="2">
        <f t="shared" ref="G16:G20" ca="1" si="3">IF(DATEDIF($B$4,TODAY(),"d") &gt; 365, 0.8*F16, 0.63*F16)</f>
        <v>3982.3911348368642</v>
      </c>
    </row>
    <row r="17" spans="3:7" x14ac:dyDescent="0.25">
      <c r="C17" s="1">
        <f t="shared" si="0"/>
        <v>3.2064340860200189</v>
      </c>
      <c r="D17" s="2">
        <v>350</v>
      </c>
      <c r="E17" s="9">
        <f t="shared" si="1"/>
        <v>3.6320646952879456</v>
      </c>
      <c r="F17" s="2">
        <f t="shared" si="2"/>
        <v>7374.7983978460434</v>
      </c>
      <c r="G17" s="2">
        <f t="shared" ca="1" si="3"/>
        <v>4646.1229906430071</v>
      </c>
    </row>
    <row r="18" spans="3:7" x14ac:dyDescent="0.25">
      <c r="C18" s="1">
        <f t="shared" si="0"/>
        <v>3.6644960983085935</v>
      </c>
      <c r="D18" s="2">
        <v>400</v>
      </c>
      <c r="E18" s="9">
        <f t="shared" si="1"/>
        <v>4.1509310803290811</v>
      </c>
      <c r="F18" s="2">
        <f t="shared" si="2"/>
        <v>8428.3410261097652</v>
      </c>
      <c r="G18" s="2">
        <f t="shared" ca="1" si="3"/>
        <v>5309.8548464491523</v>
      </c>
    </row>
    <row r="19" spans="3:7" x14ac:dyDescent="0.25">
      <c r="C19" s="1">
        <f t="shared" si="0"/>
        <v>4.1225581105971676</v>
      </c>
      <c r="D19" s="2">
        <v>450</v>
      </c>
      <c r="E19" s="9">
        <f t="shared" si="1"/>
        <v>4.6697974653702161</v>
      </c>
      <c r="F19" s="2">
        <f t="shared" si="2"/>
        <v>9481.8836543734851</v>
      </c>
      <c r="G19" s="2">
        <f t="shared" ca="1" si="3"/>
        <v>5973.5867022552957</v>
      </c>
    </row>
    <row r="20" spans="3:7" x14ac:dyDescent="0.25">
      <c r="C20" s="1">
        <f t="shared" si="0"/>
        <v>4.5806201228857413</v>
      </c>
      <c r="D20" s="2">
        <v>500</v>
      </c>
      <c r="E20" s="9">
        <f t="shared" si="1"/>
        <v>5.1886638504113511</v>
      </c>
      <c r="F20" s="2">
        <f t="shared" si="2"/>
        <v>10535.426282637205</v>
      </c>
      <c r="G20" s="2">
        <f t="shared" ca="1" si="3"/>
        <v>6637.318558061439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F0EB-46A0-467E-B2E7-E4136A3D593B}">
  <sheetPr>
    <tabColor theme="8" tint="-0.249977111117893"/>
  </sheetPr>
  <dimension ref="A1:G18"/>
  <sheetViews>
    <sheetView zoomScale="235" zoomScaleNormal="235" workbookViewId="0">
      <pane ySplit="11" topLeftCell="A12" activePane="bottomLeft" state="frozen"/>
      <selection pane="bottomLeft" activeCell="F5" sqref="F5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35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2.3791200000000002E-3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500000</v>
      </c>
      <c r="C3" s="1"/>
      <c r="D3" s="10" t="s">
        <v>99</v>
      </c>
      <c r="E3" s="11">
        <v>25</v>
      </c>
      <c r="F3" s="11">
        <v>25</v>
      </c>
    </row>
    <row r="4" spans="1:7" s="11" customFormat="1" x14ac:dyDescent="0.25">
      <c r="A4" s="1" t="s">
        <v>61</v>
      </c>
      <c r="B4" s="8">
        <f>VLOOKUP($B$1,portfolio!A:H,8,FALSE)</f>
        <v>45080</v>
      </c>
      <c r="C4" s="1"/>
      <c r="D4" s="10" t="s">
        <v>100</v>
      </c>
      <c r="E4" s="11">
        <v>50</v>
      </c>
      <c r="F4" s="11">
        <v>50</v>
      </c>
    </row>
    <row r="5" spans="1:7" s="10" customFormat="1" x14ac:dyDescent="0.25">
      <c r="A5" s="1" t="s">
        <v>93</v>
      </c>
      <c r="B5" s="3">
        <f>VLOOKUP($B$1, prc_data!A:C, 2, FALSE)</f>
        <v>1.2959480000000001E-2</v>
      </c>
      <c r="C5" s="1"/>
      <c r="D5" s="10" t="s">
        <v>101</v>
      </c>
      <c r="E5" s="10">
        <f>E3*$B$6</f>
        <v>5309.9713094161789</v>
      </c>
      <c r="F5" s="10">
        <f>$B$6*F3</f>
        <v>5309.9713094161789</v>
      </c>
    </row>
    <row r="6" spans="1:7" s="10" customFormat="1" x14ac:dyDescent="0.25">
      <c r="A6" s="1" t="s">
        <v>94</v>
      </c>
      <c r="B6" s="3">
        <f>VLOOKUP($B$1, prc_data!A:C, 3, FALSE)/1000000</f>
        <v>212.39885237664714</v>
      </c>
      <c r="C6" s="1" t="s">
        <v>7</v>
      </c>
      <c r="D6" s="10" t="s">
        <v>102</v>
      </c>
      <c r="E6" s="10">
        <f>E4*$B$6</f>
        <v>10619.942618832358</v>
      </c>
      <c r="F6" s="10">
        <f>$B$6*F4</f>
        <v>10619.942618832358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0.32398700000000002</v>
      </c>
      <c r="F7" s="14">
        <f>$B$5*F3</f>
        <v>0.32398700000000002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0.64797400000000005</v>
      </c>
      <c r="F8" s="14">
        <f>F4*$B$5</f>
        <v>0.64797400000000005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1.2959480000000001E-2</v>
      </c>
      <c r="D12" s="2">
        <f>B6</f>
        <v>212.39885237664714</v>
      </c>
      <c r="E12" s="9">
        <f>C12/$B$2</f>
        <v>5.4471737449140853</v>
      </c>
      <c r="F12" s="2">
        <f>C12*$B$3</f>
        <v>6479.7400000000007</v>
      </c>
      <c r="G12" s="2">
        <f ca="1">IF(DATEDIF($B$4,TODAY(),"d") &gt; 365, 0.8*F12, 0.63*F12)</f>
        <v>4082.2362000000003</v>
      </c>
    </row>
    <row r="13" spans="1:7" x14ac:dyDescent="0.25">
      <c r="A13"/>
      <c r="B13"/>
      <c r="C13" s="1">
        <f>(D13/$D$12)*$C$12</f>
        <v>1.5253707653065537E-2</v>
      </c>
      <c r="D13" s="2">
        <v>250</v>
      </c>
      <c r="E13" s="9">
        <f>C13/$B$2</f>
        <v>6.411491498144497</v>
      </c>
      <c r="F13" s="2">
        <f>C13*$B$3</f>
        <v>7626.8538265327688</v>
      </c>
      <c r="G13" s="2">
        <f ca="1">IF(DATEDIF($B$4,TODAY(),"d") &gt; 365, 0.8*F13, 0.63*F13)</f>
        <v>4804.9179107156442</v>
      </c>
    </row>
    <row r="14" spans="1:7" x14ac:dyDescent="0.25">
      <c r="A14"/>
      <c r="B14"/>
      <c r="C14" s="1">
        <f>(D14/$D$12)*$C$12</f>
        <v>1.8304449183678646E-2</v>
      </c>
      <c r="D14" s="2">
        <v>300</v>
      </c>
      <c r="E14" s="9">
        <f>C14/$B$2</f>
        <v>7.6937897977733973</v>
      </c>
      <c r="F14" s="2">
        <f>C14*$B$3</f>
        <v>9152.2245918393237</v>
      </c>
      <c r="G14" s="2">
        <f ca="1">IF(DATEDIF($B$4,TODAY(),"d") &gt; 365, 0.8*F14, 0.63*F14)</f>
        <v>5765.901492858774</v>
      </c>
    </row>
    <row r="15" spans="1:7" x14ac:dyDescent="0.25">
      <c r="A15"/>
      <c r="B15"/>
      <c r="C15" s="1">
        <f>(D15/$D$12)*$C$12</f>
        <v>2.1355190714291754E-2</v>
      </c>
      <c r="D15" s="2">
        <v>350</v>
      </c>
      <c r="E15" s="9">
        <f>C15/$B$2</f>
        <v>8.9760880974022967</v>
      </c>
      <c r="F15" s="2">
        <f>C15*$B$3</f>
        <v>10677.595357145878</v>
      </c>
      <c r="G15" s="2">
        <f ca="1">IF(DATEDIF($B$4,TODAY(),"d") &gt; 365, 0.8*F15, 0.63*F15)</f>
        <v>6726.8850750019028</v>
      </c>
    </row>
    <row r="16" spans="1:7" x14ac:dyDescent="0.25">
      <c r="A16"/>
      <c r="B16"/>
      <c r="C16" s="1">
        <f t="shared" ref="C16:C18" si="0">(D16/$D$12)*$C$12</f>
        <v>2.4405932244904865E-2</v>
      </c>
      <c r="D16" s="2">
        <v>400</v>
      </c>
      <c r="E16" s="9">
        <f t="shared" ref="E16:E18" si="1">C16/$B$2</f>
        <v>10.258386397031197</v>
      </c>
      <c r="F16" s="2">
        <f t="shared" ref="F16:F18" si="2">C16*$B$3</f>
        <v>12202.966122452433</v>
      </c>
      <c r="G16" s="2">
        <f t="shared" ref="G16:G18" ca="1" si="3">IF(DATEDIF($B$4,TODAY(),"d") &gt; 365, 0.8*F16, 0.63*F16)</f>
        <v>7687.8686571450335</v>
      </c>
    </row>
    <row r="17" spans="3:7" x14ac:dyDescent="0.25">
      <c r="C17" s="1">
        <f t="shared" si="0"/>
        <v>2.745667377551797E-2</v>
      </c>
      <c r="D17" s="2">
        <v>450</v>
      </c>
      <c r="E17" s="9">
        <f t="shared" si="1"/>
        <v>11.540684696660096</v>
      </c>
      <c r="F17" s="2">
        <f t="shared" si="2"/>
        <v>13728.336887758986</v>
      </c>
      <c r="G17" s="2">
        <f t="shared" ca="1" si="3"/>
        <v>8648.8522392881605</v>
      </c>
    </row>
    <row r="18" spans="3:7" x14ac:dyDescent="0.25">
      <c r="C18" s="1">
        <f t="shared" si="0"/>
        <v>3.0507415306131075E-2</v>
      </c>
      <c r="D18" s="2">
        <v>500</v>
      </c>
      <c r="E18" s="9">
        <f t="shared" si="1"/>
        <v>12.822982996288994</v>
      </c>
      <c r="F18" s="2">
        <f t="shared" si="2"/>
        <v>15253.707653065538</v>
      </c>
      <c r="G18" s="2">
        <f t="shared" ca="1" si="3"/>
        <v>9609.8358214312884</v>
      </c>
    </row>
  </sheetData>
  <hyperlinks>
    <hyperlink ref="E9" r:id="rId1" xr:uid="{BE945E58-393D-47DA-90ED-E09CFD0FD4BC}"/>
    <hyperlink ref="F9" r:id="rId2" xr:uid="{4DC1A981-ECCF-4291-87BC-26D5AA4B42C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2A06-7692-417E-995B-951AF2193DFA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1.48113E-3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45058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6.41466E-3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66.720427542775496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6.41466E-3</v>
      </c>
      <c r="D12" s="2">
        <f>B6</f>
        <v>66.720427542775496</v>
      </c>
      <c r="E12" s="9">
        <f>C12/$B$2</f>
        <v>4.330923011484475</v>
      </c>
      <c r="F12" s="2">
        <f>C12*$B$3</f>
        <v>6414.66</v>
      </c>
      <c r="G12" s="2">
        <f ca="1">IF(DATEDIF($B$4,TODAY(),"d") &gt; 365, 0.8*F12, 0.63*F12)</f>
        <v>4041.2357999999999</v>
      </c>
    </row>
    <row r="13" spans="1:7" x14ac:dyDescent="0.25">
      <c r="A13"/>
      <c r="B13"/>
      <c r="C13" s="1">
        <f>(D13/$D$12)*$C$12</f>
        <v>9.6142369529743522E-3</v>
      </c>
      <c r="D13" s="2">
        <v>100</v>
      </c>
      <c r="E13" s="9">
        <f>C13/$B$2</f>
        <v>6.4911499685877354</v>
      </c>
      <c r="F13" s="2">
        <f>C13*$B$3</f>
        <v>9614.2369529743519</v>
      </c>
      <c r="G13" s="2">
        <f ca="1">IF(DATEDIF($B$4,TODAY(),"d") &gt; 365, 0.8*F13, 0.63*F13)</f>
        <v>6056.9692803738417</v>
      </c>
    </row>
    <row r="14" spans="1:7" x14ac:dyDescent="0.25">
      <c r="A14"/>
      <c r="B14"/>
      <c r="C14" s="1">
        <f>(D14/$D$12)*$C$12</f>
        <v>1.4421355429461529E-2</v>
      </c>
      <c r="D14" s="2">
        <v>150</v>
      </c>
      <c r="E14" s="9">
        <f>C14/$B$2</f>
        <v>9.7367249528816036</v>
      </c>
      <c r="F14" s="2">
        <f>C14*$B$3</f>
        <v>14421.35542946153</v>
      </c>
      <c r="G14" s="2">
        <f ca="1">IF(DATEDIF($B$4,TODAY(),"d") &gt; 365, 0.8*F14, 0.63*F14)</f>
        <v>9085.4539205607634</v>
      </c>
    </row>
    <row r="15" spans="1:7" x14ac:dyDescent="0.25">
      <c r="A15"/>
      <c r="B15"/>
      <c r="C15" s="1">
        <f>(D15/$D$12)*$C$12</f>
        <v>1.9228473905948704E-2</v>
      </c>
      <c r="D15" s="2">
        <v>200</v>
      </c>
      <c r="E15" s="9">
        <f>C15/$B$2</f>
        <v>12.982299937175471</v>
      </c>
      <c r="F15" s="2">
        <f>C15*$B$3</f>
        <v>19228.473905948704</v>
      </c>
      <c r="G15" s="2">
        <f ca="1">IF(DATEDIF($B$4,TODAY(),"d") &gt; 365, 0.8*F15, 0.63*F15)</f>
        <v>12113.938560747683</v>
      </c>
    </row>
    <row r="16" spans="1:7" x14ac:dyDescent="0.25">
      <c r="A16"/>
      <c r="B16"/>
      <c r="C16" s="1">
        <f t="shared" ref="C16:C21" si="0">(D16/$D$12)*$C$12</f>
        <v>2.4035592382435883E-2</v>
      </c>
      <c r="D16" s="2">
        <v>250</v>
      </c>
      <c r="E16" s="9">
        <f t="shared" ref="E16:E21" si="1">C16/$B$2</f>
        <v>16.22787492146934</v>
      </c>
      <c r="F16" s="2">
        <f t="shared" ref="F16:F21" si="2">C16*$B$3</f>
        <v>24035.592382435883</v>
      </c>
      <c r="G16" s="2">
        <f t="shared" ref="G16:G21" ca="1" si="3">IF(DATEDIF($B$4,TODAY(),"d") &gt; 365, 0.8*F16, 0.63*F16)</f>
        <v>15142.423200934607</v>
      </c>
    </row>
    <row r="17" spans="3:7" x14ac:dyDescent="0.25">
      <c r="C17" s="1">
        <f t="shared" si="0"/>
        <v>2.8842710858923058E-2</v>
      </c>
      <c r="D17" s="2">
        <v>300</v>
      </c>
      <c r="E17" s="9">
        <f t="shared" si="1"/>
        <v>19.473449905763207</v>
      </c>
      <c r="F17" s="2">
        <f t="shared" si="2"/>
        <v>28842.710858923059</v>
      </c>
      <c r="G17" s="2">
        <f t="shared" ca="1" si="3"/>
        <v>18170.907841121527</v>
      </c>
    </row>
    <row r="18" spans="3:7" x14ac:dyDescent="0.25">
      <c r="C18" s="1">
        <f t="shared" si="0"/>
        <v>3.364982933541024E-2</v>
      </c>
      <c r="D18" s="2">
        <v>350</v>
      </c>
      <c r="E18" s="9">
        <f t="shared" si="1"/>
        <v>22.719024890057078</v>
      </c>
      <c r="F18" s="2">
        <f t="shared" si="2"/>
        <v>33649.829335410242</v>
      </c>
      <c r="G18" s="2">
        <f t="shared" ca="1" si="3"/>
        <v>21199.392481308452</v>
      </c>
    </row>
    <row r="19" spans="3:7" x14ac:dyDescent="0.25">
      <c r="C19" s="1">
        <f t="shared" si="0"/>
        <v>3.8456947811897409E-2</v>
      </c>
      <c r="D19" s="2">
        <v>400</v>
      </c>
      <c r="E19" s="9">
        <f t="shared" si="1"/>
        <v>25.964599874350942</v>
      </c>
      <c r="F19" s="2">
        <f t="shared" si="2"/>
        <v>38456.947811897408</v>
      </c>
      <c r="G19" s="2">
        <f t="shared" ca="1" si="3"/>
        <v>24227.877121495367</v>
      </c>
    </row>
    <row r="20" spans="3:7" x14ac:dyDescent="0.25">
      <c r="C20" s="1">
        <f t="shared" si="0"/>
        <v>4.3264066288384591E-2</v>
      </c>
      <c r="D20" s="2">
        <v>450</v>
      </c>
      <c r="E20" s="9">
        <f t="shared" si="1"/>
        <v>29.210174858644812</v>
      </c>
      <c r="F20" s="2">
        <f t="shared" si="2"/>
        <v>43264.066288384594</v>
      </c>
      <c r="G20" s="2">
        <f t="shared" ca="1" si="3"/>
        <v>27256.361761682296</v>
      </c>
    </row>
    <row r="21" spans="3:7" x14ac:dyDescent="0.25">
      <c r="C21" s="1">
        <f t="shared" si="0"/>
        <v>4.8071184764871766E-2</v>
      </c>
      <c r="D21" s="2">
        <v>500</v>
      </c>
      <c r="E21" s="9">
        <f t="shared" si="1"/>
        <v>32.45574984293868</v>
      </c>
      <c r="F21" s="2">
        <f t="shared" si="2"/>
        <v>48071.184764871767</v>
      </c>
      <c r="G21" s="2">
        <f t="shared" ca="1" si="3"/>
        <v>30284.846401869214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7E6-611D-4654-AB05-EDD038E61876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 t="str">
        <f>VLOOKUP(B1,portfolio!A:H,3,FALSE)</f>
        <v>1.53E-06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320000000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45026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2.3199999999999998E-6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59.848703938172797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2.3199999999999998E-6</v>
      </c>
      <c r="D12" s="2">
        <f>B6</f>
        <v>59.848703938172797</v>
      </c>
      <c r="E12" s="9">
        <f>C12/$B$2</f>
        <v>1.5163398692810457</v>
      </c>
      <c r="F12" s="2">
        <f>C12*$B$3</f>
        <v>742.4</v>
      </c>
      <c r="G12" s="2">
        <f ca="1">IF(DATEDIF($B$4,TODAY(),"d") &gt; 365, 0.8*F12, 0.63*F12)</f>
        <v>467.71199999999999</v>
      </c>
    </row>
    <row r="13" spans="1:7" x14ac:dyDescent="0.25">
      <c r="A13"/>
      <c r="B13"/>
      <c r="C13" s="1">
        <f>(D13/$D$12)*$C$12</f>
        <v>3.8764415055615828E-6</v>
      </c>
      <c r="D13" s="2">
        <v>100</v>
      </c>
      <c r="E13" s="9">
        <f>C13/$B$2</f>
        <v>2.5336218990598582</v>
      </c>
      <c r="F13" s="2">
        <f>C13*$B$3</f>
        <v>1240.4612817797065</v>
      </c>
      <c r="G13" s="2">
        <f ca="1">IF(DATEDIF($B$4,TODAY(),"d") &gt; 365, 0.8*F13, 0.63*F13)</f>
        <v>781.49060752121511</v>
      </c>
    </row>
    <row r="14" spans="1:7" x14ac:dyDescent="0.25">
      <c r="A14"/>
      <c r="B14"/>
      <c r="C14" s="1">
        <f>(D14/$D$12)*$C$12</f>
        <v>5.8146622583423738E-6</v>
      </c>
      <c r="D14" s="2">
        <v>150</v>
      </c>
      <c r="E14" s="9">
        <f>C14/$B$2</f>
        <v>3.8004328485897867</v>
      </c>
      <c r="F14" s="2">
        <f>C14*$B$3</f>
        <v>1860.6919226695595</v>
      </c>
      <c r="G14" s="2">
        <f ca="1">IF(DATEDIF($B$4,TODAY(),"d") &gt; 365, 0.8*F14, 0.63*F14)</f>
        <v>1172.2359112818226</v>
      </c>
    </row>
    <row r="15" spans="1:7" x14ac:dyDescent="0.25">
      <c r="A15"/>
      <c r="B15"/>
      <c r="C15" s="1">
        <f>(D15/$D$12)*$C$12</f>
        <v>7.7528830111231656E-6</v>
      </c>
      <c r="D15" s="2">
        <v>200</v>
      </c>
      <c r="E15" s="9">
        <f>C15/$B$2</f>
        <v>5.0672437981197165</v>
      </c>
      <c r="F15" s="2">
        <f>C15*$B$3</f>
        <v>2480.922563559413</v>
      </c>
      <c r="G15" s="2">
        <f ca="1">IF(DATEDIF($B$4,TODAY(),"d") &gt; 365, 0.8*F15, 0.63*F15)</f>
        <v>1562.9812150424302</v>
      </c>
    </row>
    <row r="16" spans="1:7" x14ac:dyDescent="0.25">
      <c r="A16"/>
      <c r="B16"/>
      <c r="C16" s="1">
        <f t="shared" ref="C16:C21" si="0">(D16/$D$12)*$C$12</f>
        <v>9.6911037639039574E-6</v>
      </c>
      <c r="D16" s="2">
        <v>250</v>
      </c>
      <c r="E16" s="9">
        <f t="shared" ref="E16:E21" si="1">C16/$B$2</f>
        <v>6.3340547476496454</v>
      </c>
      <c r="F16" s="2">
        <f t="shared" ref="F16:F21" si="2">C16*$B$3</f>
        <v>3101.1532044492665</v>
      </c>
      <c r="G16" s="2">
        <f t="shared" ref="G16:G21" ca="1" si="3">IF(DATEDIF($B$4,TODAY(),"d") &gt; 365, 0.8*F16, 0.63*F16)</f>
        <v>1953.7265188030378</v>
      </c>
    </row>
    <row r="17" spans="3:7" x14ac:dyDescent="0.25">
      <c r="C17" s="1">
        <f t="shared" si="0"/>
        <v>1.1629324516684748E-5</v>
      </c>
      <c r="D17" s="2">
        <v>300</v>
      </c>
      <c r="E17" s="9">
        <f t="shared" si="1"/>
        <v>7.6008656971795734</v>
      </c>
      <c r="F17" s="2">
        <f t="shared" si="2"/>
        <v>3721.383845339119</v>
      </c>
      <c r="G17" s="2">
        <f t="shared" ca="1" si="3"/>
        <v>2344.4718225636452</v>
      </c>
    </row>
    <row r="18" spans="3:7" x14ac:dyDescent="0.25">
      <c r="C18" s="1">
        <f t="shared" si="0"/>
        <v>1.3567545269465539E-5</v>
      </c>
      <c r="D18" s="2">
        <v>350</v>
      </c>
      <c r="E18" s="9">
        <f t="shared" si="1"/>
        <v>8.8676766467095032</v>
      </c>
      <c r="F18" s="2">
        <f t="shared" si="2"/>
        <v>4341.614486228973</v>
      </c>
      <c r="G18" s="2">
        <f t="shared" ca="1" si="3"/>
        <v>2735.2171263242531</v>
      </c>
    </row>
    <row r="19" spans="3:7" x14ac:dyDescent="0.25">
      <c r="C19" s="1">
        <f t="shared" si="0"/>
        <v>1.5505766022246331E-5</v>
      </c>
      <c r="D19" s="2">
        <v>400</v>
      </c>
      <c r="E19" s="9">
        <f t="shared" si="1"/>
        <v>10.134487596239433</v>
      </c>
      <c r="F19" s="2">
        <f t="shared" si="2"/>
        <v>4961.845127118826</v>
      </c>
      <c r="G19" s="2">
        <f t="shared" ca="1" si="3"/>
        <v>3125.9624300848604</v>
      </c>
    </row>
    <row r="20" spans="3:7" x14ac:dyDescent="0.25">
      <c r="C20" s="1">
        <f t="shared" si="0"/>
        <v>1.7443986775027123E-5</v>
      </c>
      <c r="D20" s="2">
        <v>450</v>
      </c>
      <c r="E20" s="9">
        <f t="shared" si="1"/>
        <v>11.401298545769361</v>
      </c>
      <c r="F20" s="2">
        <f t="shared" si="2"/>
        <v>5582.075768008679</v>
      </c>
      <c r="G20" s="2">
        <f t="shared" ca="1" si="3"/>
        <v>3516.7077338454678</v>
      </c>
    </row>
    <row r="21" spans="3:7" x14ac:dyDescent="0.25">
      <c r="C21" s="1">
        <f t="shared" si="0"/>
        <v>1.9382207527807915E-5</v>
      </c>
      <c r="D21" s="2">
        <v>500</v>
      </c>
      <c r="E21" s="9">
        <f t="shared" si="1"/>
        <v>12.668109495299291</v>
      </c>
      <c r="F21" s="2">
        <f t="shared" si="2"/>
        <v>6202.3064088985329</v>
      </c>
      <c r="G21" s="2">
        <f t="shared" ca="1" si="3"/>
        <v>3907.4530376060757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E83-9225-4BF9-ACB7-1497ED6B5967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7.1000000000000004E-3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388150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44197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1.3011709999999999E-2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134.57914483436457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1.3011709999999999E-2</v>
      </c>
      <c r="D12" s="2">
        <f>B6</f>
        <v>134.57914483436457</v>
      </c>
      <c r="E12" s="9">
        <f>C12/$B$2</f>
        <v>1.8326352112676054</v>
      </c>
      <c r="F12" s="2">
        <f>C12*$B$3</f>
        <v>5050.4952364999999</v>
      </c>
      <c r="G12" s="2">
        <f ca="1">IF(DATEDIF($B$4,TODAY(),"d") &gt; 365, 0.8*F12, 0.63*F12)</f>
        <v>4040.3961892000002</v>
      </c>
    </row>
    <row r="13" spans="1:7" x14ac:dyDescent="0.25">
      <c r="A13"/>
      <c r="B13"/>
      <c r="C13" s="1">
        <f>(D13/$D$12)*$C$12</f>
        <v>1.9336889108657017E-2</v>
      </c>
      <c r="D13" s="2">
        <v>200</v>
      </c>
      <c r="E13" s="9">
        <f>C13/$B$2</f>
        <v>2.7235055082615514</v>
      </c>
      <c r="F13" s="2">
        <f>C13*$B$3</f>
        <v>7505.6135075252214</v>
      </c>
      <c r="G13" s="2">
        <f ca="1">IF(DATEDIF($B$4,TODAY(),"d") &gt; 365, 0.8*F13, 0.63*F13)</f>
        <v>6004.4908060201778</v>
      </c>
    </row>
    <row r="14" spans="1:7" x14ac:dyDescent="0.25">
      <c r="A14"/>
      <c r="B14"/>
      <c r="C14" s="1">
        <f>(D14/$D$12)*$C$12</f>
        <v>2.9005333662985529E-2</v>
      </c>
      <c r="D14" s="2">
        <v>300</v>
      </c>
      <c r="E14" s="9">
        <f>C14/$B$2</f>
        <v>4.0852582623923279</v>
      </c>
      <c r="F14" s="2">
        <f>C14*$B$3</f>
        <v>11258.420261287833</v>
      </c>
      <c r="G14" s="2">
        <f ca="1">IF(DATEDIF($B$4,TODAY(),"d") &gt; 365, 0.8*F14, 0.63*F14)</f>
        <v>9006.7362090302668</v>
      </c>
    </row>
    <row r="15" spans="1:7" x14ac:dyDescent="0.25">
      <c r="A15"/>
      <c r="B15"/>
      <c r="C15" s="1">
        <f>(D15/$D$12)*$C$12</f>
        <v>3.8673778217314034E-2</v>
      </c>
      <c r="D15" s="2">
        <v>400</v>
      </c>
      <c r="E15" s="9">
        <f>C15/$B$2</f>
        <v>5.4470110165231027</v>
      </c>
      <c r="F15" s="2">
        <f>C15*$B$3</f>
        <v>15011.227015050443</v>
      </c>
      <c r="G15" s="2">
        <f ca="1">IF(DATEDIF($B$4,TODAY(),"d") &gt; 365, 0.8*F15, 0.63*F15)</f>
        <v>12008.981612040356</v>
      </c>
    </row>
    <row r="16" spans="1:7" x14ac:dyDescent="0.25">
      <c r="A16"/>
      <c r="B16"/>
      <c r="C16" s="1">
        <f t="shared" ref="C16:C19" si="0">(D16/$D$12)*$C$12</f>
        <v>4.8342222771642553E-2</v>
      </c>
      <c r="D16" s="2">
        <v>500</v>
      </c>
      <c r="E16" s="9">
        <f t="shared" ref="E16:E19" si="1">C16/$B$2</f>
        <v>6.8087637706538802</v>
      </c>
      <c r="F16" s="2">
        <f t="shared" ref="F16:F19" si="2">C16*$B$3</f>
        <v>18764.033768813057</v>
      </c>
      <c r="G16" s="2">
        <f t="shared" ref="G16:G19" ca="1" si="3">IF(DATEDIF($B$4,TODAY(),"d") &gt; 365, 0.8*F16, 0.63*F16)</f>
        <v>15011.227015050446</v>
      </c>
    </row>
    <row r="17" spans="3:7" x14ac:dyDescent="0.25">
      <c r="C17" s="1">
        <f t="shared" si="0"/>
        <v>5.8010667325971058E-2</v>
      </c>
      <c r="D17" s="2">
        <v>600</v>
      </c>
      <c r="E17" s="9">
        <f t="shared" si="1"/>
        <v>8.1705165247846558</v>
      </c>
      <c r="F17" s="2">
        <f t="shared" si="2"/>
        <v>22516.840522575665</v>
      </c>
      <c r="G17" s="2">
        <f t="shared" ca="1" si="3"/>
        <v>18013.472418060534</v>
      </c>
    </row>
    <row r="18" spans="3:7" x14ac:dyDescent="0.25">
      <c r="C18" s="1">
        <f t="shared" si="0"/>
        <v>6.7679111880299569E-2</v>
      </c>
      <c r="D18" s="2">
        <v>700</v>
      </c>
      <c r="E18" s="9">
        <f t="shared" si="1"/>
        <v>9.5322692789154324</v>
      </c>
      <c r="F18" s="2">
        <f t="shared" si="2"/>
        <v>26269.647276338277</v>
      </c>
      <c r="G18" s="2">
        <f t="shared" ca="1" si="3"/>
        <v>21015.717821070622</v>
      </c>
    </row>
    <row r="19" spans="3:7" x14ac:dyDescent="0.25">
      <c r="C19" s="1">
        <f t="shared" si="0"/>
        <v>7.7347556434628068E-2</v>
      </c>
      <c r="D19" s="2">
        <v>800</v>
      </c>
      <c r="E19" s="9">
        <f t="shared" si="1"/>
        <v>10.894022033046205</v>
      </c>
      <c r="F19" s="2">
        <f t="shared" si="2"/>
        <v>30022.454030100886</v>
      </c>
      <c r="G19" s="2">
        <f t="shared" ca="1" si="3"/>
        <v>24017.963224080711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5FA-25E6-42AB-906D-C75FF4515425}">
  <sheetPr>
    <tabColor theme="1"/>
  </sheetPr>
  <dimension ref="A1:I49"/>
  <sheetViews>
    <sheetView zoomScale="220" zoomScaleNormal="220" workbookViewId="0">
      <pane ySplit="1" topLeftCell="A2" activePane="bottomLeft" state="frozen"/>
      <selection activeCell="A8" sqref="A8:XFD9"/>
      <selection pane="bottomLeft" activeCell="I17" sqref="I17"/>
    </sheetView>
  </sheetViews>
  <sheetFormatPr defaultRowHeight="15" x14ac:dyDescent="0.25"/>
  <cols>
    <col min="4" max="5" width="10.140625" bestFit="1" customWidth="1"/>
    <col min="8" max="8" width="11.85546875" bestFit="1" customWidth="1"/>
    <col min="9" max="9" width="13.85546875" style="25" bestFit="1" customWidth="1"/>
  </cols>
  <sheetData>
    <row r="1" spans="1:9" x14ac:dyDescent="0.25">
      <c r="A1" t="s">
        <v>8</v>
      </c>
      <c r="B1" t="s">
        <v>0</v>
      </c>
      <c r="C1" t="s">
        <v>9</v>
      </c>
      <c r="D1" t="s">
        <v>10</v>
      </c>
      <c r="E1" s="7" t="s">
        <v>90</v>
      </c>
      <c r="F1" s="7" t="s">
        <v>91</v>
      </c>
      <c r="G1" s="7" t="s">
        <v>92</v>
      </c>
      <c r="H1" s="7" t="s">
        <v>62</v>
      </c>
      <c r="I1" s="25" t="s">
        <v>121</v>
      </c>
    </row>
    <row r="2" spans="1:9" x14ac:dyDescent="0.25">
      <c r="A2" t="s">
        <v>11</v>
      </c>
      <c r="B2">
        <v>50000</v>
      </c>
      <c r="C2">
        <v>2.3863458000000001E-2</v>
      </c>
      <c r="D2">
        <v>20231216</v>
      </c>
      <c r="E2" s="7" t="s">
        <v>63</v>
      </c>
      <c r="F2" s="7" t="s">
        <v>64</v>
      </c>
      <c r="G2" s="7" t="s">
        <v>65</v>
      </c>
      <c r="H2" s="6">
        <f t="shared" ref="H2:H49" si="0">DATE(E2,F2,G2)</f>
        <v>45276</v>
      </c>
    </row>
    <row r="3" spans="1:9" x14ac:dyDescent="0.25">
      <c r="A3" t="s">
        <v>2</v>
      </c>
      <c r="B3">
        <v>20000</v>
      </c>
      <c r="C3">
        <v>0.36</v>
      </c>
      <c r="D3">
        <v>20240107</v>
      </c>
      <c r="E3" s="7" t="s">
        <v>66</v>
      </c>
      <c r="F3" s="7" t="s">
        <v>67</v>
      </c>
      <c r="G3" s="7" t="s">
        <v>68</v>
      </c>
      <c r="H3" s="6">
        <f t="shared" si="0"/>
        <v>45298</v>
      </c>
      <c r="I3" s="25">
        <v>35496607869</v>
      </c>
    </row>
    <row r="4" spans="1:9" x14ac:dyDescent="0.25">
      <c r="A4" t="s">
        <v>12</v>
      </c>
      <c r="B4">
        <v>100000</v>
      </c>
      <c r="C4">
        <v>0.15</v>
      </c>
      <c r="D4">
        <v>20230716</v>
      </c>
      <c r="E4" s="7" t="s">
        <v>63</v>
      </c>
      <c r="F4" s="7" t="s">
        <v>68</v>
      </c>
      <c r="G4" s="7" t="s">
        <v>65</v>
      </c>
      <c r="H4" s="6">
        <f t="shared" si="0"/>
        <v>45123</v>
      </c>
      <c r="I4" s="25">
        <v>8059900557</v>
      </c>
    </row>
    <row r="5" spans="1:9" x14ac:dyDescent="0.25">
      <c r="A5" t="s">
        <v>13</v>
      </c>
      <c r="B5">
        <v>29900</v>
      </c>
      <c r="C5">
        <v>3.3444820000000002E-3</v>
      </c>
      <c r="D5">
        <v>20221229</v>
      </c>
      <c r="E5" s="7" t="s">
        <v>69</v>
      </c>
      <c r="F5" s="7" t="s">
        <v>64</v>
      </c>
      <c r="G5" s="7" t="s">
        <v>70</v>
      </c>
      <c r="H5" s="6">
        <f t="shared" si="0"/>
        <v>44924</v>
      </c>
      <c r="I5" s="25">
        <v>42227702186</v>
      </c>
    </row>
    <row r="6" spans="1:9" x14ac:dyDescent="0.25">
      <c r="A6" t="s">
        <v>14</v>
      </c>
      <c r="B6">
        <v>8277</v>
      </c>
      <c r="C6">
        <v>1.92</v>
      </c>
      <c r="D6">
        <v>20221210</v>
      </c>
      <c r="E6" s="7" t="s">
        <v>69</v>
      </c>
      <c r="F6" s="7" t="s">
        <v>64</v>
      </c>
      <c r="G6" s="7" t="s">
        <v>71</v>
      </c>
      <c r="H6" s="6">
        <f t="shared" si="0"/>
        <v>44905</v>
      </c>
      <c r="I6" s="25">
        <v>604895833</v>
      </c>
    </row>
    <row r="7" spans="1:9" x14ac:dyDescent="0.25">
      <c r="A7" t="s">
        <v>15</v>
      </c>
      <c r="B7">
        <v>1000</v>
      </c>
      <c r="C7">
        <v>1.2781400000000001</v>
      </c>
      <c r="D7">
        <v>20230716</v>
      </c>
      <c r="E7" s="7" t="s">
        <v>63</v>
      </c>
      <c r="F7" s="7" t="s">
        <v>68</v>
      </c>
      <c r="G7" s="7" t="s">
        <v>65</v>
      </c>
      <c r="H7" s="6">
        <f t="shared" si="0"/>
        <v>45123</v>
      </c>
      <c r="I7" s="25">
        <v>1275000000</v>
      </c>
    </row>
    <row r="8" spans="1:9" x14ac:dyDescent="0.25">
      <c r="A8" t="s">
        <v>16</v>
      </c>
      <c r="B8">
        <v>1600</v>
      </c>
      <c r="C8">
        <v>1.52</v>
      </c>
      <c r="D8">
        <v>20240213</v>
      </c>
      <c r="E8" s="7" t="s">
        <v>66</v>
      </c>
      <c r="F8" s="7" t="s">
        <v>72</v>
      </c>
      <c r="G8" s="7" t="s">
        <v>73</v>
      </c>
      <c r="H8" s="6">
        <f t="shared" si="0"/>
        <v>45335</v>
      </c>
    </row>
    <row r="9" spans="1:9" x14ac:dyDescent="0.25">
      <c r="A9" t="s">
        <v>17</v>
      </c>
      <c r="B9">
        <v>2095000</v>
      </c>
      <c r="C9">
        <v>1.432224E-3</v>
      </c>
      <c r="D9">
        <v>20240202</v>
      </c>
      <c r="E9" s="7" t="s">
        <v>66</v>
      </c>
      <c r="F9" s="7" t="s">
        <v>72</v>
      </c>
      <c r="G9" s="7" t="s">
        <v>72</v>
      </c>
      <c r="H9" s="6">
        <f t="shared" si="0"/>
        <v>45324</v>
      </c>
    </row>
    <row r="10" spans="1:9" x14ac:dyDescent="0.25">
      <c r="A10" t="s">
        <v>18</v>
      </c>
      <c r="B10">
        <v>511120</v>
      </c>
      <c r="C10">
        <v>4.6955699999999996E-3</v>
      </c>
      <c r="D10">
        <v>20231215</v>
      </c>
      <c r="E10" s="7" t="s">
        <v>63</v>
      </c>
      <c r="F10" s="7" t="s">
        <v>64</v>
      </c>
      <c r="G10" s="7" t="s">
        <v>74</v>
      </c>
      <c r="H10" s="6">
        <f t="shared" si="0"/>
        <v>45275</v>
      </c>
    </row>
    <row r="11" spans="1:9" x14ac:dyDescent="0.25">
      <c r="A11" t="s">
        <v>19</v>
      </c>
      <c r="B11">
        <v>1000000</v>
      </c>
      <c r="C11">
        <v>2.2000000000000001E-3</v>
      </c>
      <c r="D11">
        <v>20230512</v>
      </c>
      <c r="E11" s="7" t="s">
        <v>63</v>
      </c>
      <c r="F11" s="7" t="s">
        <v>75</v>
      </c>
      <c r="G11" s="7" t="s">
        <v>64</v>
      </c>
      <c r="H11" s="6">
        <f t="shared" si="0"/>
        <v>45058</v>
      </c>
      <c r="I11" s="25">
        <v>17536640676</v>
      </c>
    </row>
    <row r="12" spans="1:9" x14ac:dyDescent="0.25">
      <c r="A12" t="s">
        <v>20</v>
      </c>
      <c r="B12">
        <v>0.61747607999999998</v>
      </c>
      <c r="C12">
        <v>16915.78</v>
      </c>
      <c r="D12">
        <v>20221109</v>
      </c>
      <c r="E12" s="7" t="s">
        <v>69</v>
      </c>
      <c r="F12" s="7" t="s">
        <v>76</v>
      </c>
      <c r="G12" s="7" t="s">
        <v>77</v>
      </c>
      <c r="H12" s="6">
        <f t="shared" si="0"/>
        <v>44874</v>
      </c>
      <c r="I12" s="25">
        <v>19649750</v>
      </c>
    </row>
    <row r="13" spans="1:9" x14ac:dyDescent="0.25">
      <c r="A13" t="s">
        <v>21</v>
      </c>
      <c r="B13">
        <v>1000000000</v>
      </c>
      <c r="C13">
        <v>5.2499999999999995E-7</v>
      </c>
      <c r="D13">
        <v>20230610</v>
      </c>
      <c r="E13" s="7" t="s">
        <v>63</v>
      </c>
      <c r="F13" s="7" t="s">
        <v>78</v>
      </c>
      <c r="G13" s="7" t="s">
        <v>71</v>
      </c>
      <c r="H13" s="6">
        <f t="shared" si="0"/>
        <v>45087</v>
      </c>
    </row>
    <row r="14" spans="1:9" x14ac:dyDescent="0.25">
      <c r="A14" t="s">
        <v>22</v>
      </c>
      <c r="B14">
        <v>23700</v>
      </c>
      <c r="C14">
        <v>0.12658227799999999</v>
      </c>
      <c r="D14">
        <v>20231219</v>
      </c>
      <c r="E14" s="7" t="s">
        <v>63</v>
      </c>
      <c r="F14" s="7" t="s">
        <v>64</v>
      </c>
      <c r="G14" s="7" t="s">
        <v>79</v>
      </c>
      <c r="H14" s="6">
        <f t="shared" si="0"/>
        <v>45279</v>
      </c>
      <c r="I14" s="25">
        <v>413776467</v>
      </c>
    </row>
    <row r="15" spans="1:9" x14ac:dyDescent="0.25">
      <c r="A15" t="s">
        <v>23</v>
      </c>
      <c r="B15">
        <v>20000</v>
      </c>
      <c r="C15">
        <v>0.17749999999999999</v>
      </c>
      <c r="D15">
        <v>20231218</v>
      </c>
      <c r="E15" s="7" t="s">
        <v>63</v>
      </c>
      <c r="F15" s="7" t="s">
        <v>64</v>
      </c>
      <c r="G15" s="7" t="s">
        <v>80</v>
      </c>
      <c r="H15" s="6">
        <f t="shared" si="0"/>
        <v>45278</v>
      </c>
      <c r="I15" s="25">
        <v>634051477</v>
      </c>
    </row>
    <row r="16" spans="1:9" x14ac:dyDescent="0.25">
      <c r="A16" t="s">
        <v>24</v>
      </c>
      <c r="B16">
        <v>800</v>
      </c>
      <c r="C16">
        <v>1.1399999999999999</v>
      </c>
      <c r="D16">
        <v>20231213</v>
      </c>
      <c r="E16" s="7" t="s">
        <v>63</v>
      </c>
      <c r="F16" s="7" t="s">
        <v>64</v>
      </c>
      <c r="G16" s="7" t="s">
        <v>73</v>
      </c>
      <c r="H16" s="6">
        <f t="shared" si="0"/>
        <v>45273</v>
      </c>
    </row>
    <row r="17" spans="1:9" x14ac:dyDescent="0.25">
      <c r="A17" t="s">
        <v>122</v>
      </c>
      <c r="B17">
        <v>84500</v>
      </c>
      <c r="C17">
        <v>8.5000000000000006E-2</v>
      </c>
      <c r="D17">
        <v>20240310</v>
      </c>
      <c r="E17" s="7" t="s">
        <v>66</v>
      </c>
      <c r="F17" s="7" t="s">
        <v>82</v>
      </c>
      <c r="G17" s="7" t="s">
        <v>71</v>
      </c>
      <c r="H17" s="6">
        <f t="shared" si="0"/>
        <v>45361</v>
      </c>
    </row>
    <row r="18" spans="1:9" x14ac:dyDescent="0.25">
      <c r="A18" t="s">
        <v>25</v>
      </c>
      <c r="B18">
        <v>530000</v>
      </c>
      <c r="C18">
        <v>2.9230940000000002E-3</v>
      </c>
      <c r="D18">
        <v>20230608</v>
      </c>
      <c r="E18" s="7" t="s">
        <v>63</v>
      </c>
      <c r="F18" s="7" t="s">
        <v>78</v>
      </c>
      <c r="G18" s="7" t="s">
        <v>81</v>
      </c>
      <c r="H18" s="6">
        <f t="shared" si="0"/>
        <v>45085</v>
      </c>
      <c r="I18" s="25">
        <v>5428952299</v>
      </c>
    </row>
    <row r="19" spans="1:9" x14ac:dyDescent="0.25">
      <c r="A19" t="s">
        <v>53</v>
      </c>
      <c r="B19">
        <v>3200</v>
      </c>
      <c r="C19">
        <v>0.87</v>
      </c>
      <c r="D19">
        <v>20210101</v>
      </c>
      <c r="E19" s="7" t="s">
        <v>89</v>
      </c>
      <c r="F19" s="7" t="s">
        <v>67</v>
      </c>
      <c r="G19" s="7" t="s">
        <v>67</v>
      </c>
      <c r="H19" s="6">
        <f t="shared" si="0"/>
        <v>44197</v>
      </c>
      <c r="I19" s="25">
        <v>862153396</v>
      </c>
    </row>
    <row r="20" spans="1:9" x14ac:dyDescent="0.25">
      <c r="A20" t="s">
        <v>26</v>
      </c>
      <c r="B20">
        <v>3470</v>
      </c>
      <c r="C20">
        <v>0.720461095</v>
      </c>
      <c r="D20">
        <v>20231218</v>
      </c>
      <c r="E20" s="7" t="s">
        <v>63</v>
      </c>
      <c r="F20" s="7" t="s">
        <v>64</v>
      </c>
      <c r="G20" s="7" t="s">
        <v>80</v>
      </c>
      <c r="H20" s="6">
        <f t="shared" si="0"/>
        <v>45278</v>
      </c>
      <c r="I20" s="25">
        <v>85455823</v>
      </c>
    </row>
    <row r="21" spans="1:9" x14ac:dyDescent="0.25">
      <c r="A21" t="s">
        <v>54</v>
      </c>
      <c r="B21">
        <v>5300000</v>
      </c>
      <c r="C21">
        <v>2.0000000000000001E-4</v>
      </c>
      <c r="D21">
        <v>20210101</v>
      </c>
      <c r="E21" s="7" t="s">
        <v>89</v>
      </c>
      <c r="F21" s="7" t="s">
        <v>67</v>
      </c>
      <c r="G21" s="7" t="s">
        <v>67</v>
      </c>
      <c r="H21" s="6">
        <f t="shared" si="0"/>
        <v>44197</v>
      </c>
    </row>
    <row r="22" spans="1:9" x14ac:dyDescent="0.25">
      <c r="A22" t="s">
        <v>27</v>
      </c>
      <c r="B22">
        <v>100000</v>
      </c>
      <c r="C22">
        <v>3.0820400000000001E-2</v>
      </c>
      <c r="D22">
        <v>20221210</v>
      </c>
      <c r="E22" s="7" t="s">
        <v>69</v>
      </c>
      <c r="F22" s="7" t="s">
        <v>64</v>
      </c>
      <c r="G22" s="7" t="s">
        <v>71</v>
      </c>
      <c r="H22" s="6">
        <f t="shared" si="0"/>
        <v>44905</v>
      </c>
      <c r="I22" s="25">
        <v>29251325626</v>
      </c>
    </row>
    <row r="23" spans="1:9" x14ac:dyDescent="0.25">
      <c r="A23" t="s">
        <v>28</v>
      </c>
      <c r="B23">
        <v>100000</v>
      </c>
      <c r="C23">
        <v>1.0891700000000001E-2</v>
      </c>
      <c r="D23">
        <v>20230603</v>
      </c>
      <c r="E23" s="7" t="s">
        <v>63</v>
      </c>
      <c r="F23" s="7" t="s">
        <v>78</v>
      </c>
      <c r="G23" s="7" t="s">
        <v>82</v>
      </c>
      <c r="H23" s="6">
        <f t="shared" si="0"/>
        <v>45080</v>
      </c>
      <c r="I23" s="25">
        <v>1694974021</v>
      </c>
    </row>
    <row r="24" spans="1:9" x14ac:dyDescent="0.25">
      <c r="A24" t="s">
        <v>29</v>
      </c>
      <c r="B24">
        <v>100000</v>
      </c>
      <c r="C24">
        <v>6.3220600000000002E-2</v>
      </c>
      <c r="D24">
        <v>20230418</v>
      </c>
      <c r="E24" s="7" t="s">
        <v>63</v>
      </c>
      <c r="F24" s="7" t="s">
        <v>83</v>
      </c>
      <c r="G24" s="7" t="s">
        <v>80</v>
      </c>
      <c r="H24" s="6">
        <f t="shared" si="0"/>
        <v>45034</v>
      </c>
      <c r="I24" s="25">
        <v>33685311905</v>
      </c>
    </row>
    <row r="25" spans="1:9" x14ac:dyDescent="0.25">
      <c r="A25" t="s">
        <v>55</v>
      </c>
      <c r="B25">
        <v>2150</v>
      </c>
      <c r="C25">
        <v>9.9600000000000009</v>
      </c>
      <c r="D25">
        <v>20210101</v>
      </c>
      <c r="E25" s="7" t="s">
        <v>89</v>
      </c>
      <c r="F25" s="7" t="s">
        <v>67</v>
      </c>
      <c r="G25" s="7" t="s">
        <v>67</v>
      </c>
      <c r="H25" s="6">
        <f t="shared" si="0"/>
        <v>44197</v>
      </c>
      <c r="I25" s="25">
        <v>460182240</v>
      </c>
    </row>
    <row r="26" spans="1:9" x14ac:dyDescent="0.25">
      <c r="A26" t="s">
        <v>30</v>
      </c>
      <c r="B26">
        <v>124000</v>
      </c>
      <c r="C26">
        <v>0.02</v>
      </c>
      <c r="D26">
        <v>20201223</v>
      </c>
      <c r="E26" s="7" t="s">
        <v>84</v>
      </c>
      <c r="F26" s="7" t="s">
        <v>64</v>
      </c>
      <c r="G26" s="7" t="s">
        <v>85</v>
      </c>
      <c r="H26" s="6">
        <f t="shared" si="0"/>
        <v>44188</v>
      </c>
      <c r="I26" s="25">
        <v>4775000000</v>
      </c>
    </row>
    <row r="27" spans="1:9" x14ac:dyDescent="0.25">
      <c r="A27" t="s">
        <v>31</v>
      </c>
      <c r="B27">
        <v>31720</v>
      </c>
      <c r="C27">
        <v>0.12799616599999999</v>
      </c>
      <c r="D27">
        <v>20231214</v>
      </c>
      <c r="E27" s="7" t="s">
        <v>63</v>
      </c>
      <c r="F27" s="7" t="s">
        <v>64</v>
      </c>
      <c r="G27" s="7" t="s">
        <v>86</v>
      </c>
      <c r="H27" s="6">
        <f t="shared" si="0"/>
        <v>45274</v>
      </c>
      <c r="I27" s="25">
        <v>22959182536</v>
      </c>
    </row>
    <row r="28" spans="1:9" x14ac:dyDescent="0.25">
      <c r="A28" t="s">
        <v>56</v>
      </c>
      <c r="B28">
        <v>500000</v>
      </c>
      <c r="C28">
        <v>5.1000000000000004E-3</v>
      </c>
      <c r="D28">
        <v>20210101</v>
      </c>
      <c r="E28" s="7" t="s">
        <v>89</v>
      </c>
      <c r="F28" s="7" t="s">
        <v>67</v>
      </c>
      <c r="G28" s="7" t="s">
        <v>67</v>
      </c>
      <c r="H28" s="6">
        <f t="shared" si="0"/>
        <v>44197</v>
      </c>
      <c r="I28" s="25">
        <v>8880780407</v>
      </c>
    </row>
    <row r="29" spans="1:9" x14ac:dyDescent="0.25">
      <c r="A29" t="s">
        <v>32</v>
      </c>
      <c r="B29">
        <v>134750</v>
      </c>
      <c r="C29">
        <v>1.5193618000000001E-2</v>
      </c>
      <c r="D29">
        <v>20231213</v>
      </c>
      <c r="E29" s="7" t="s">
        <v>63</v>
      </c>
      <c r="F29" s="7" t="s">
        <v>64</v>
      </c>
      <c r="G29" s="7" t="s">
        <v>73</v>
      </c>
      <c r="H29" s="6">
        <f t="shared" si="0"/>
        <v>45273</v>
      </c>
    </row>
    <row r="30" spans="1:9" x14ac:dyDescent="0.25">
      <c r="A30" t="s">
        <v>33</v>
      </c>
      <c r="B30">
        <v>50000</v>
      </c>
      <c r="C30">
        <v>7.0000000000000007E-2</v>
      </c>
      <c r="D30">
        <v>20231217</v>
      </c>
      <c r="E30" s="7" t="s">
        <v>63</v>
      </c>
      <c r="F30" s="7" t="s">
        <v>64</v>
      </c>
      <c r="G30" s="7" t="s">
        <v>87</v>
      </c>
      <c r="H30" s="6">
        <f t="shared" si="0"/>
        <v>45277</v>
      </c>
      <c r="I30" s="25">
        <v>771584751</v>
      </c>
    </row>
    <row r="31" spans="1:9" x14ac:dyDescent="0.25">
      <c r="A31" t="s">
        <v>34</v>
      </c>
      <c r="B31">
        <v>2300</v>
      </c>
      <c r="C31">
        <v>0.88281304299999996</v>
      </c>
      <c r="D31">
        <v>20231217</v>
      </c>
      <c r="E31" s="7" t="s">
        <v>63</v>
      </c>
      <c r="F31" s="7" t="s">
        <v>64</v>
      </c>
      <c r="G31" s="7" t="s">
        <v>87</v>
      </c>
      <c r="H31" s="6">
        <f t="shared" si="0"/>
        <v>45277</v>
      </c>
      <c r="I31" s="25">
        <v>108362031</v>
      </c>
    </row>
    <row r="32" spans="1:9" x14ac:dyDescent="0.25">
      <c r="A32" t="s">
        <v>35</v>
      </c>
      <c r="B32">
        <v>500000</v>
      </c>
      <c r="C32">
        <v>2.3791200000000002E-3</v>
      </c>
      <c r="D32">
        <v>20230603</v>
      </c>
      <c r="E32" s="7" t="s">
        <v>63</v>
      </c>
      <c r="F32" s="7" t="s">
        <v>78</v>
      </c>
      <c r="G32" s="7" t="s">
        <v>82</v>
      </c>
      <c r="H32" s="6">
        <f t="shared" si="0"/>
        <v>45080</v>
      </c>
      <c r="I32" s="25">
        <v>16372980819</v>
      </c>
    </row>
    <row r="33" spans="1:9" x14ac:dyDescent="0.25">
      <c r="A33" t="s">
        <v>36</v>
      </c>
      <c r="B33">
        <v>50210</v>
      </c>
      <c r="C33">
        <v>0.127479387</v>
      </c>
      <c r="D33">
        <v>20240127</v>
      </c>
      <c r="E33" s="7" t="s">
        <v>66</v>
      </c>
      <c r="F33" s="7" t="s">
        <v>67</v>
      </c>
      <c r="G33" s="7" t="s">
        <v>88</v>
      </c>
      <c r="H33" s="6">
        <f t="shared" si="0"/>
        <v>45318</v>
      </c>
      <c r="I33" s="25">
        <v>767643304</v>
      </c>
    </row>
    <row r="34" spans="1:9" x14ac:dyDescent="0.25">
      <c r="A34" t="s">
        <v>37</v>
      </c>
      <c r="B34">
        <v>24</v>
      </c>
      <c r="C34">
        <v>87.5</v>
      </c>
      <c r="D34">
        <v>20231011</v>
      </c>
      <c r="E34" s="7" t="s">
        <v>63</v>
      </c>
      <c r="F34" s="7" t="s">
        <v>71</v>
      </c>
      <c r="G34" s="7" t="s">
        <v>76</v>
      </c>
      <c r="H34" s="6">
        <f t="shared" si="0"/>
        <v>45210</v>
      </c>
      <c r="I34" s="25">
        <v>12072738</v>
      </c>
    </row>
    <row r="35" spans="1:9" x14ac:dyDescent="0.25">
      <c r="A35" t="s">
        <v>38</v>
      </c>
      <c r="B35">
        <v>5090</v>
      </c>
      <c r="C35">
        <v>0.58974459700000004</v>
      </c>
      <c r="D35">
        <v>20231219</v>
      </c>
      <c r="E35" s="7" t="s">
        <v>63</v>
      </c>
      <c r="F35" s="7" t="s">
        <v>64</v>
      </c>
      <c r="G35" s="7" t="s">
        <v>79</v>
      </c>
      <c r="H35" s="6">
        <f t="shared" si="0"/>
        <v>45279</v>
      </c>
      <c r="I35" s="25">
        <v>6568515</v>
      </c>
    </row>
    <row r="36" spans="1:9" x14ac:dyDescent="0.25">
      <c r="A36" t="s">
        <v>39</v>
      </c>
      <c r="B36">
        <v>20000000</v>
      </c>
      <c r="C36">
        <v>1.4999999999999999E-4</v>
      </c>
      <c r="D36">
        <v>20210715</v>
      </c>
      <c r="E36" s="7" t="s">
        <v>89</v>
      </c>
      <c r="F36" s="7" t="s">
        <v>68</v>
      </c>
      <c r="G36" s="7" t="s">
        <v>74</v>
      </c>
      <c r="H36" s="6">
        <f t="shared" si="0"/>
        <v>44392</v>
      </c>
      <c r="I36" s="25">
        <v>63879133973</v>
      </c>
    </row>
    <row r="37" spans="1:9" x14ac:dyDescent="0.25">
      <c r="A37" t="s">
        <v>40</v>
      </c>
      <c r="B37">
        <v>10000</v>
      </c>
      <c r="C37">
        <v>0.1212</v>
      </c>
      <c r="D37">
        <v>20230913</v>
      </c>
      <c r="E37" s="7" t="s">
        <v>63</v>
      </c>
      <c r="F37" s="7" t="s">
        <v>77</v>
      </c>
      <c r="G37" s="7" t="s">
        <v>73</v>
      </c>
      <c r="H37" s="6">
        <f t="shared" si="0"/>
        <v>45182</v>
      </c>
      <c r="I37" s="25">
        <v>2550000000</v>
      </c>
    </row>
    <row r="38" spans="1:9" x14ac:dyDescent="0.25">
      <c r="A38" t="s">
        <v>41</v>
      </c>
      <c r="B38">
        <v>1000000</v>
      </c>
      <c r="C38">
        <v>1.48113E-3</v>
      </c>
      <c r="D38">
        <v>20230512</v>
      </c>
      <c r="E38" s="7" t="s">
        <v>63</v>
      </c>
      <c r="F38" s="7" t="s">
        <v>75</v>
      </c>
      <c r="G38" s="7" t="s">
        <v>64</v>
      </c>
      <c r="H38" s="6">
        <f t="shared" si="0"/>
        <v>45058</v>
      </c>
      <c r="I38" s="25">
        <v>9356868845</v>
      </c>
    </row>
    <row r="39" spans="1:9" x14ac:dyDescent="0.25">
      <c r="A39" t="s">
        <v>42</v>
      </c>
      <c r="B39">
        <v>10150</v>
      </c>
      <c r="C39">
        <v>0.49261083700000002</v>
      </c>
      <c r="D39">
        <v>20230906</v>
      </c>
      <c r="E39" s="7" t="s">
        <v>63</v>
      </c>
      <c r="F39" s="7" t="s">
        <v>77</v>
      </c>
      <c r="G39" s="7" t="s">
        <v>78</v>
      </c>
      <c r="H39" s="6">
        <f t="shared" si="0"/>
        <v>45175</v>
      </c>
      <c r="I39" s="25">
        <v>1230916718</v>
      </c>
    </row>
    <row r="40" spans="1:9" x14ac:dyDescent="0.25">
      <c r="A40" t="s">
        <v>43</v>
      </c>
      <c r="B40">
        <v>1014650</v>
      </c>
      <c r="C40">
        <v>9.8585699999999992E-4</v>
      </c>
      <c r="D40">
        <v>20231216</v>
      </c>
      <c r="E40" s="7" t="s">
        <v>63</v>
      </c>
      <c r="F40" s="7" t="s">
        <v>64</v>
      </c>
      <c r="G40" s="7" t="s">
        <v>65</v>
      </c>
      <c r="H40" s="6">
        <f t="shared" si="0"/>
        <v>45276</v>
      </c>
      <c r="I40" s="25">
        <v>1991730104</v>
      </c>
    </row>
    <row r="41" spans="1:9" x14ac:dyDescent="0.25">
      <c r="A41" t="s">
        <v>44</v>
      </c>
      <c r="B41">
        <v>320000000</v>
      </c>
      <c r="C41" s="4" t="s">
        <v>45</v>
      </c>
      <c r="D41">
        <v>20230410</v>
      </c>
      <c r="E41" s="7" t="s">
        <v>63</v>
      </c>
      <c r="F41" s="7" t="s">
        <v>83</v>
      </c>
      <c r="G41" s="7" t="s">
        <v>71</v>
      </c>
      <c r="H41" s="6">
        <f t="shared" si="0"/>
        <v>45026</v>
      </c>
    </row>
    <row r="42" spans="1:9" x14ac:dyDescent="0.25">
      <c r="A42" t="s">
        <v>46</v>
      </c>
      <c r="B42">
        <v>177000</v>
      </c>
      <c r="C42">
        <v>1.5062712000000001E-2</v>
      </c>
      <c r="D42">
        <v>20230610</v>
      </c>
      <c r="E42" s="7" t="s">
        <v>63</v>
      </c>
      <c r="F42" s="7" t="s">
        <v>78</v>
      </c>
      <c r="G42" s="7" t="s">
        <v>71</v>
      </c>
      <c r="H42" s="6">
        <f t="shared" si="0"/>
        <v>45087</v>
      </c>
      <c r="I42" s="25">
        <v>72714516834</v>
      </c>
    </row>
    <row r="43" spans="1:9" x14ac:dyDescent="0.25">
      <c r="A43" t="s">
        <v>47</v>
      </c>
      <c r="B43">
        <v>1500</v>
      </c>
      <c r="C43">
        <v>3.470653333</v>
      </c>
      <c r="D43">
        <v>20231217</v>
      </c>
      <c r="E43" s="7" t="s">
        <v>63</v>
      </c>
      <c r="F43" s="7" t="s">
        <v>64</v>
      </c>
      <c r="G43" s="7" t="s">
        <v>87</v>
      </c>
      <c r="H43" s="6">
        <f t="shared" si="0"/>
        <v>45277</v>
      </c>
    </row>
    <row r="44" spans="1:9" x14ac:dyDescent="0.25">
      <c r="A44" t="s">
        <v>57</v>
      </c>
      <c r="B44">
        <v>388150</v>
      </c>
      <c r="C44">
        <v>7.1000000000000004E-3</v>
      </c>
      <c r="D44">
        <v>20210101</v>
      </c>
      <c r="E44" s="7" t="s">
        <v>89</v>
      </c>
      <c r="F44" s="7" t="s">
        <v>67</v>
      </c>
      <c r="G44" s="7" t="s">
        <v>67</v>
      </c>
      <c r="H44" s="6">
        <f t="shared" si="0"/>
        <v>44197</v>
      </c>
      <c r="I44" s="25">
        <v>10249906818</v>
      </c>
    </row>
    <row r="45" spans="1:9" x14ac:dyDescent="0.25">
      <c r="A45" t="s">
        <v>48</v>
      </c>
      <c r="B45">
        <v>100</v>
      </c>
      <c r="C45">
        <v>300</v>
      </c>
      <c r="D45">
        <v>20240101</v>
      </c>
      <c r="E45" s="7" t="s">
        <v>66</v>
      </c>
      <c r="F45" s="7" t="s">
        <v>67</v>
      </c>
      <c r="G45" s="7" t="s">
        <v>67</v>
      </c>
      <c r="H45" s="6">
        <f t="shared" si="0"/>
        <v>45292</v>
      </c>
      <c r="I45" s="25">
        <v>10103210</v>
      </c>
    </row>
    <row r="46" spans="1:9" x14ac:dyDescent="0.25">
      <c r="A46" t="s">
        <v>49</v>
      </c>
      <c r="B46">
        <v>100000</v>
      </c>
      <c r="C46">
        <v>4.3412800000000001E-2</v>
      </c>
      <c r="D46">
        <v>20230915</v>
      </c>
      <c r="E46" s="7" t="s">
        <v>63</v>
      </c>
      <c r="F46" s="7" t="s">
        <v>77</v>
      </c>
      <c r="G46" s="7" t="s">
        <v>74</v>
      </c>
      <c r="H46" s="6">
        <f t="shared" si="0"/>
        <v>45184</v>
      </c>
      <c r="I46" s="25">
        <v>13902327475</v>
      </c>
    </row>
    <row r="47" spans="1:9" x14ac:dyDescent="0.25">
      <c r="A47" t="s">
        <v>50</v>
      </c>
      <c r="B47">
        <v>50000</v>
      </c>
      <c r="C47">
        <v>0.11</v>
      </c>
      <c r="D47">
        <v>20230913</v>
      </c>
      <c r="E47" s="7" t="s">
        <v>63</v>
      </c>
      <c r="F47" s="7" t="s">
        <v>77</v>
      </c>
      <c r="G47" s="7" t="s">
        <v>73</v>
      </c>
      <c r="H47" s="6">
        <f t="shared" si="0"/>
        <v>45182</v>
      </c>
      <c r="I47" s="25">
        <v>28629701261</v>
      </c>
    </row>
    <row r="48" spans="1:9" x14ac:dyDescent="0.25">
      <c r="A48" t="s">
        <v>51</v>
      </c>
      <c r="B48">
        <v>3991950</v>
      </c>
      <c r="C48">
        <v>5.0100800000000005E-4</v>
      </c>
      <c r="D48">
        <v>20230606</v>
      </c>
      <c r="E48" s="7" t="s">
        <v>63</v>
      </c>
      <c r="F48" s="7" t="s">
        <v>78</v>
      </c>
      <c r="G48" s="7" t="s">
        <v>78</v>
      </c>
      <c r="H48" s="6">
        <f t="shared" si="0"/>
        <v>45083</v>
      </c>
    </row>
    <row r="49" spans="1:9" x14ac:dyDescent="0.25">
      <c r="A49" t="s">
        <v>52</v>
      </c>
      <c r="B49">
        <v>500000</v>
      </c>
      <c r="C49">
        <v>3.7106999999999999E-3</v>
      </c>
      <c r="D49">
        <v>20230716</v>
      </c>
      <c r="E49" s="7" t="s">
        <v>63</v>
      </c>
      <c r="F49" s="7" t="s">
        <v>68</v>
      </c>
      <c r="G49" s="7" t="s">
        <v>65</v>
      </c>
      <c r="H49" s="6">
        <f t="shared" si="0"/>
        <v>45123</v>
      </c>
      <c r="I49" s="25">
        <v>13476747692</v>
      </c>
    </row>
  </sheetData>
  <sortState xmlns:xlrd2="http://schemas.microsoft.com/office/spreadsheetml/2017/richdata2" ref="A2:I49">
    <sortCondition ref="A2:A4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6188-B522-4D38-8A8F-2C21AC3B609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0.12658227799999999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23700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45279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0.45324700000000001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185.54997479350496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0.45324700000000001</v>
      </c>
      <c r="D12" s="2">
        <f>B6</f>
        <v>185.54997479350496</v>
      </c>
      <c r="E12" s="9">
        <f>C12/$B$2</f>
        <v>3.5806513136064755</v>
      </c>
      <c r="F12" s="2">
        <f>C12*$B$3</f>
        <v>10741.9539</v>
      </c>
      <c r="G12" s="2">
        <f ca="1">IF(DATEDIF($B$4,TODAY(),"d") &gt; 365, 0.8*F12, 0.63*F12)</f>
        <v>6767.4309570000005</v>
      </c>
    </row>
    <row r="13" spans="1:7" x14ac:dyDescent="0.25">
      <c r="A13"/>
      <c r="B13"/>
      <c r="C13" s="1">
        <f>(D13/$D$12)*$C$12</f>
        <v>0.48854439404199329</v>
      </c>
      <c r="D13" s="2">
        <v>200</v>
      </c>
      <c r="E13" s="9">
        <f>C13/$B$2</f>
        <v>3.8595007275978501</v>
      </c>
      <c r="F13" s="2">
        <f>C13*$B$3</f>
        <v>11578.50213879524</v>
      </c>
      <c r="G13" s="2">
        <f ca="1">IF(DATEDIF($B$4,TODAY(),"d") &gt; 365, 0.8*F13, 0.63*F13)</f>
        <v>7294.4563474410015</v>
      </c>
    </row>
    <row r="14" spans="1:7" x14ac:dyDescent="0.25">
      <c r="A14"/>
      <c r="B14"/>
      <c r="C14" s="1">
        <f>(D14/$D$12)*$C$12</f>
        <v>0.61068049255249157</v>
      </c>
      <c r="D14" s="2">
        <v>250</v>
      </c>
      <c r="E14" s="9">
        <f>C14/$B$2</f>
        <v>4.824375909497312</v>
      </c>
      <c r="F14" s="2">
        <f>C14*$B$3</f>
        <v>14473.127673494051</v>
      </c>
      <c r="G14" s="2">
        <f ca="1">IF(DATEDIF($B$4,TODAY(),"d") &gt; 365, 0.8*F14, 0.63*F14)</f>
        <v>9118.070434301253</v>
      </c>
    </row>
    <row r="15" spans="1:7" x14ac:dyDescent="0.25">
      <c r="A15"/>
      <c r="B15"/>
      <c r="C15" s="1">
        <f>(D15/$D$12)*$C$12</f>
        <v>0.73281659106298991</v>
      </c>
      <c r="D15" s="2">
        <v>300</v>
      </c>
      <c r="E15" s="9">
        <f>C15/$B$2</f>
        <v>5.7892510913967747</v>
      </c>
      <c r="F15" s="2">
        <f>C15*$B$3</f>
        <v>17367.753208192862</v>
      </c>
      <c r="G15" s="2">
        <f ca="1">IF(DATEDIF($B$4,TODAY(),"d") &gt; 365, 0.8*F15, 0.63*F15)</f>
        <v>10941.684521161504</v>
      </c>
    </row>
    <row r="16" spans="1:7" x14ac:dyDescent="0.25">
      <c r="A16"/>
      <c r="B16"/>
      <c r="C16" s="1">
        <f t="shared" ref="C16:C19" si="0">(D16/$D$12)*$C$12</f>
        <v>0.85495268957348813</v>
      </c>
      <c r="D16" s="2">
        <v>350</v>
      </c>
      <c r="E16" s="9">
        <f t="shared" ref="E16:E19" si="1">C16/$B$2</f>
        <v>6.7541262732962366</v>
      </c>
      <c r="F16" s="2">
        <f t="shared" ref="F16:F19" si="2">C16*$B$3</f>
        <v>20262.378742891669</v>
      </c>
      <c r="G16" s="2">
        <f t="shared" ref="G16:G19" ca="1" si="3">IF(DATEDIF($B$4,TODAY(),"d") &gt; 365, 0.8*F16, 0.63*F16)</f>
        <v>12765.298608021752</v>
      </c>
    </row>
    <row r="17" spans="3:7" x14ac:dyDescent="0.25">
      <c r="C17" s="1">
        <f t="shared" si="0"/>
        <v>0.97708878808398658</v>
      </c>
      <c r="D17" s="2">
        <v>400</v>
      </c>
      <c r="E17" s="9">
        <f t="shared" si="1"/>
        <v>7.7190014551957002</v>
      </c>
      <c r="F17" s="2">
        <f t="shared" si="2"/>
        <v>23157.00427759048</v>
      </c>
      <c r="G17" s="2">
        <f t="shared" ca="1" si="3"/>
        <v>14588.912694882003</v>
      </c>
    </row>
    <row r="18" spans="3:7" x14ac:dyDescent="0.25">
      <c r="C18" s="1">
        <f t="shared" si="0"/>
        <v>1.0992248865944849</v>
      </c>
      <c r="D18" s="2">
        <v>450</v>
      </c>
      <c r="E18" s="9">
        <f t="shared" si="1"/>
        <v>8.6838766370951621</v>
      </c>
      <c r="F18" s="2">
        <f t="shared" si="2"/>
        <v>26051.629812289291</v>
      </c>
      <c r="G18" s="2">
        <f t="shared" ca="1" si="3"/>
        <v>16412.526781742254</v>
      </c>
    </row>
    <row r="19" spans="3:7" x14ac:dyDescent="0.25">
      <c r="C19" s="1">
        <f t="shared" si="0"/>
        <v>1.2213609851049831</v>
      </c>
      <c r="D19" s="2">
        <v>500</v>
      </c>
      <c r="E19" s="9">
        <f t="shared" si="1"/>
        <v>9.648751818994624</v>
      </c>
      <c r="F19" s="2">
        <f t="shared" si="2"/>
        <v>28946.255346988102</v>
      </c>
      <c r="G19" s="2">
        <f t="shared" ca="1" si="3"/>
        <v>18236.140868602506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3887-3228-4872-8CB1-23DD63B966B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 activeCell="D41" sqref="D41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8.5000000000000006E-2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84500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45361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9.8598000000000005E-2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39.22605193919506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9.8598000000000005E-2</v>
      </c>
      <c r="D12" s="2">
        <f>B6</f>
        <v>39.22605193919506</v>
      </c>
      <c r="E12" s="9">
        <f>C12/$B$2</f>
        <v>1.1599764705882352</v>
      </c>
      <c r="F12" s="2">
        <f>C12*$B$3</f>
        <v>8331.5310000000009</v>
      </c>
      <c r="G12" s="2">
        <f ca="1">IF(DATEDIF($B$4,TODAY(),"d") &gt; 365, 0.8*F12, 0.63*F12)</f>
        <v>5248.8645300000007</v>
      </c>
    </row>
    <row r="13" spans="1:7" x14ac:dyDescent="0.25">
      <c r="A13"/>
      <c r="B13"/>
      <c r="C13" s="1">
        <f>(D13/$D$12)*$C$12</f>
        <v>0.5027169196269784</v>
      </c>
      <c r="D13" s="2">
        <v>200</v>
      </c>
      <c r="E13" s="9">
        <f>C13/$B$2</f>
        <v>5.9143167014938633</v>
      </c>
      <c r="F13" s="2">
        <f>C13*$B$3</f>
        <v>42479.579708479672</v>
      </c>
      <c r="G13" s="2">
        <f ca="1">IF(DATEDIF($B$4,TODAY(),"d") &gt; 365, 0.8*F13, 0.63*F13)</f>
        <v>26762.135216342194</v>
      </c>
    </row>
    <row r="14" spans="1:7" x14ac:dyDescent="0.25">
      <c r="A14"/>
      <c r="B14"/>
      <c r="C14" s="1">
        <f>(D14/$D$12)*$C$12</f>
        <v>0.62839614953372291</v>
      </c>
      <c r="D14" s="2">
        <v>250</v>
      </c>
      <c r="E14" s="9">
        <f>C14/$B$2</f>
        <v>7.3928958768673283</v>
      </c>
      <c r="F14" s="2">
        <f>C14*$B$3</f>
        <v>53099.474635599589</v>
      </c>
      <c r="G14" s="2">
        <f ca="1">IF(DATEDIF($B$4,TODAY(),"d") &gt; 365, 0.8*F14, 0.63*F14)</f>
        <v>33452.66902042774</v>
      </c>
    </row>
    <row r="15" spans="1:7" x14ac:dyDescent="0.25">
      <c r="A15"/>
      <c r="B15"/>
      <c r="C15" s="1">
        <f>(D15/$D$12)*$C$12</f>
        <v>0.75407537944046754</v>
      </c>
      <c r="D15" s="2">
        <v>300</v>
      </c>
      <c r="E15" s="9">
        <f>C15/$B$2</f>
        <v>8.8714750522407932</v>
      </c>
      <c r="F15" s="2">
        <f>C15*$B$3</f>
        <v>63719.369562719505</v>
      </c>
      <c r="G15" s="2">
        <f ca="1">IF(DATEDIF($B$4,TODAY(),"d") &gt; 365, 0.8*F15, 0.63*F15)</f>
        <v>40143.20282451329</v>
      </c>
    </row>
    <row r="16" spans="1:7" x14ac:dyDescent="0.25">
      <c r="A16"/>
      <c r="B16"/>
      <c r="C16" s="1">
        <f t="shared" ref="C16:C19" si="0">(D16/$D$12)*$C$12</f>
        <v>0.87975460934721217</v>
      </c>
      <c r="D16" s="2">
        <v>350</v>
      </c>
      <c r="E16" s="9">
        <f t="shared" ref="E16:E19" si="1">C16/$B$2</f>
        <v>10.35005422761426</v>
      </c>
      <c r="F16" s="2">
        <f t="shared" ref="F16:F19" si="2">C16*$B$3</f>
        <v>74339.264489839421</v>
      </c>
      <c r="G16" s="2">
        <f t="shared" ref="G16:G19" ca="1" si="3">IF(DATEDIF($B$4,TODAY(),"d") &gt; 365, 0.8*F16, 0.63*F16)</f>
        <v>46833.736628598839</v>
      </c>
    </row>
    <row r="17" spans="3:7" x14ac:dyDescent="0.25">
      <c r="C17" s="1">
        <f t="shared" si="0"/>
        <v>1.0054338392539568</v>
      </c>
      <c r="D17" s="2">
        <v>400</v>
      </c>
      <c r="E17" s="9">
        <f t="shared" si="1"/>
        <v>11.828633402987727</v>
      </c>
      <c r="F17" s="2">
        <f t="shared" si="2"/>
        <v>84959.159416959345</v>
      </c>
      <c r="G17" s="2">
        <f t="shared" ca="1" si="3"/>
        <v>53524.270432684389</v>
      </c>
    </row>
    <row r="18" spans="3:7" x14ac:dyDescent="0.25">
      <c r="C18" s="1">
        <f t="shared" si="0"/>
        <v>1.1311130691607012</v>
      </c>
      <c r="D18" s="2">
        <v>450</v>
      </c>
      <c r="E18" s="9">
        <f t="shared" si="1"/>
        <v>13.30721257836119</v>
      </c>
      <c r="F18" s="2">
        <f t="shared" si="2"/>
        <v>95579.054344079253</v>
      </c>
      <c r="G18" s="2">
        <f t="shared" ca="1" si="3"/>
        <v>60214.804236769931</v>
      </c>
    </row>
    <row r="19" spans="3:7" x14ac:dyDescent="0.25">
      <c r="C19" s="1">
        <f t="shared" si="0"/>
        <v>1.2567922990674458</v>
      </c>
      <c r="D19" s="2">
        <v>500</v>
      </c>
      <c r="E19" s="9">
        <f t="shared" si="1"/>
        <v>14.785791753734657</v>
      </c>
      <c r="F19" s="2">
        <f t="shared" si="2"/>
        <v>106198.94927119918</v>
      </c>
      <c r="G19" s="2">
        <f t="shared" ca="1" si="3"/>
        <v>66905.33804085548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4E-7BA1-4D07-8A85-38BCF4A146D1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25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2.9230940000000002E-3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530000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45085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5.8231400000000001E-3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18.620642072392354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5.8231400000000001E-3</v>
      </c>
      <c r="D12" s="2">
        <f>B6</f>
        <v>18.620642072392354</v>
      </c>
      <c r="E12" s="9">
        <f>C12/$B$2</f>
        <v>1.9921152039585452</v>
      </c>
      <c r="F12" s="2">
        <f>C12*$B$3</f>
        <v>3086.2642000000001</v>
      </c>
      <c r="G12" s="2">
        <f ca="1">IF(DATEDIF($B$4,TODAY(),"d") &gt; 365, 0.8*F12, 0.63*F12)</f>
        <v>1944.346446</v>
      </c>
    </row>
    <row r="13" spans="1:7" x14ac:dyDescent="0.25">
      <c r="A13"/>
      <c r="B13"/>
      <c r="C13" s="1">
        <f>(D13/$D$12)*$C$12</f>
        <v>1.5636249215685211E-2</v>
      </c>
      <c r="D13" s="2">
        <v>50</v>
      </c>
      <c r="E13" s="9">
        <f>C13/$B$2</f>
        <v>5.3492119020754068</v>
      </c>
      <c r="F13" s="2">
        <f>C13*$B$3</f>
        <v>8287.2120843131615</v>
      </c>
      <c r="G13" s="2">
        <f ca="1">IF(DATEDIF($B$4,TODAY(),"d") &gt; 365, 0.8*F13, 0.63*F13)</f>
        <v>5220.9436131172915</v>
      </c>
    </row>
    <row r="14" spans="1:7" x14ac:dyDescent="0.25">
      <c r="A14"/>
      <c r="B14"/>
      <c r="C14" s="1">
        <f>(D14/$D$12)*$C$12</f>
        <v>3.1272498431370421E-2</v>
      </c>
      <c r="D14" s="2">
        <v>100</v>
      </c>
      <c r="E14" s="9">
        <f>C14/$B$2</f>
        <v>10.698423804150814</v>
      </c>
      <c r="F14" s="2">
        <f>C14*$B$3</f>
        <v>16574.424168626323</v>
      </c>
      <c r="G14" s="2">
        <f ca="1">IF(DATEDIF($B$4,TODAY(),"d") &gt; 365, 0.8*F14, 0.63*F14)</f>
        <v>10441.887226234583</v>
      </c>
    </row>
    <row r="15" spans="1:7" x14ac:dyDescent="0.25">
      <c r="A15"/>
      <c r="B15"/>
      <c r="C15" s="1">
        <f>(D15/$D$12)*$C$12</f>
        <v>4.6908747647055632E-2</v>
      </c>
      <c r="D15" s="2">
        <v>150</v>
      </c>
      <c r="E15" s="9">
        <f>C15/$B$2</f>
        <v>16.04763570622622</v>
      </c>
      <c r="F15" s="2">
        <f>C15*$B$3</f>
        <v>24861.636252939486</v>
      </c>
      <c r="G15" s="2">
        <f ca="1">IF(DATEDIF($B$4,TODAY(),"d") &gt; 365, 0.8*F15, 0.63*F15)</f>
        <v>15662.830839351876</v>
      </c>
    </row>
    <row r="16" spans="1:7" x14ac:dyDescent="0.25">
      <c r="A16"/>
      <c r="B16"/>
      <c r="C16" s="1">
        <f t="shared" ref="C16:C20" si="0">(D16/$D$12)*$C$12</f>
        <v>6.2544996862740843E-2</v>
      </c>
      <c r="D16" s="2">
        <v>200</v>
      </c>
      <c r="E16" s="9">
        <f t="shared" ref="E16:E20" si="1">C16/$B$2</f>
        <v>21.396847608301627</v>
      </c>
      <c r="F16" s="2">
        <f t="shared" ref="F16:F20" si="2">C16*$B$3</f>
        <v>33148.848337252646</v>
      </c>
      <c r="G16" s="2">
        <f t="shared" ref="G16:G20" ca="1" si="3">IF(DATEDIF($B$4,TODAY(),"d") &gt; 365, 0.8*F16, 0.63*F16)</f>
        <v>20883.774452469166</v>
      </c>
    </row>
    <row r="17" spans="3:7" x14ac:dyDescent="0.25">
      <c r="C17" s="1">
        <f t="shared" si="0"/>
        <v>7.8181246078426067E-2</v>
      </c>
      <c r="D17" s="2">
        <v>250</v>
      </c>
      <c r="E17" s="9">
        <f t="shared" si="1"/>
        <v>26.746059510377041</v>
      </c>
      <c r="F17" s="2">
        <f t="shared" si="2"/>
        <v>41436.060421565817</v>
      </c>
      <c r="G17" s="2">
        <f t="shared" ca="1" si="3"/>
        <v>26104.718065586465</v>
      </c>
    </row>
    <row r="18" spans="3:7" x14ac:dyDescent="0.25">
      <c r="C18" s="1">
        <f t="shared" si="0"/>
        <v>9.3817495294111264E-2</v>
      </c>
      <c r="D18" s="2">
        <v>300</v>
      </c>
      <c r="E18" s="9">
        <f t="shared" si="1"/>
        <v>32.095271412452441</v>
      </c>
      <c r="F18" s="2">
        <f t="shared" si="2"/>
        <v>49723.272505878973</v>
      </c>
      <c r="G18" s="2">
        <f t="shared" ca="1" si="3"/>
        <v>31325.661678703753</v>
      </c>
    </row>
    <row r="19" spans="3:7" x14ac:dyDescent="0.25">
      <c r="C19" s="1">
        <f t="shared" si="0"/>
        <v>0.10945374450979649</v>
      </c>
      <c r="D19" s="2">
        <v>350</v>
      </c>
      <c r="E19" s="9">
        <f t="shared" si="1"/>
        <v>37.444483314527851</v>
      </c>
      <c r="F19" s="2">
        <f t="shared" si="2"/>
        <v>58010.484590192136</v>
      </c>
      <c r="G19" s="2">
        <f t="shared" ca="1" si="3"/>
        <v>36546.605291821048</v>
      </c>
    </row>
    <row r="20" spans="3:7" x14ac:dyDescent="0.25">
      <c r="C20" s="1">
        <f t="shared" si="0"/>
        <v>0.12508999372548169</v>
      </c>
      <c r="D20" s="2">
        <v>400</v>
      </c>
      <c r="E20" s="9">
        <f t="shared" si="1"/>
        <v>42.793695216603254</v>
      </c>
      <c r="F20" s="2">
        <f t="shared" si="2"/>
        <v>66297.696674505292</v>
      </c>
      <c r="G20" s="2">
        <f t="shared" ca="1" si="3"/>
        <v>41767.548904938332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E091-BAC1-4194-8BAA-8BC37AB93FA8}">
  <sheetPr>
    <tabColor theme="9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0.720461095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3470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45278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1.0629999999999999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90.970000114914967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1.0629999999999999</v>
      </c>
      <c r="D12" s="2">
        <f>B6</f>
        <v>90.970000114914967</v>
      </c>
      <c r="E12" s="9">
        <f>C12/$B$2</f>
        <v>1.4754440002065621</v>
      </c>
      <c r="F12" s="2">
        <f>C12*$B$3</f>
        <v>3688.6099999999997</v>
      </c>
      <c r="G12" s="2">
        <f ca="1">IF(DATEDIF($B$4,TODAY(),"d") &gt; 365, 0.8*F12, 0.63*F12)</f>
        <v>2323.8242999999998</v>
      </c>
    </row>
    <row r="13" spans="1:7" x14ac:dyDescent="0.25">
      <c r="A13"/>
      <c r="B13"/>
      <c r="C13" s="1">
        <f>(D13/$D$12)*$C$12</f>
        <v>1.1685170920712311</v>
      </c>
      <c r="D13" s="2">
        <v>100</v>
      </c>
      <c r="E13" s="9">
        <f>C13/$B$2</f>
        <v>1.6219017240219351</v>
      </c>
      <c r="F13" s="2">
        <f>C13*$B$3</f>
        <v>4054.7543094871721</v>
      </c>
      <c r="G13" s="2">
        <f ca="1">IF(DATEDIF($B$4,TODAY(),"d") &gt; 365, 0.8*F13, 0.63*F13)</f>
        <v>2554.4952149769183</v>
      </c>
    </row>
    <row r="14" spans="1:7" x14ac:dyDescent="0.25">
      <c r="A14"/>
      <c r="B14"/>
      <c r="C14" s="1">
        <f>(D14/$D$12)*$C$12</f>
        <v>1.7527756381068467</v>
      </c>
      <c r="D14" s="2">
        <v>150</v>
      </c>
      <c r="E14" s="9">
        <f>C14/$B$2</f>
        <v>2.4328525860329027</v>
      </c>
      <c r="F14" s="2">
        <f>C14*$B$3</f>
        <v>6082.131464230758</v>
      </c>
      <c r="G14" s="2">
        <f ca="1">IF(DATEDIF($B$4,TODAY(),"d") &gt; 365, 0.8*F14, 0.63*F14)</f>
        <v>3831.7428224653777</v>
      </c>
    </row>
    <row r="15" spans="1:7" x14ac:dyDescent="0.25">
      <c r="A15"/>
      <c r="B15"/>
      <c r="C15" s="1">
        <f>(D15/$D$12)*$C$12</f>
        <v>2.3370341841424622</v>
      </c>
      <c r="D15" s="2">
        <v>200</v>
      </c>
      <c r="E15" s="9">
        <f>C15/$B$2</f>
        <v>3.2438034480438702</v>
      </c>
      <c r="F15" s="2">
        <f>C15*$B$3</f>
        <v>8109.5086189743442</v>
      </c>
      <c r="G15" s="2">
        <f ca="1">IF(DATEDIF($B$4,TODAY(),"d") &gt; 365, 0.8*F15, 0.63*F15)</f>
        <v>5108.9904299538366</v>
      </c>
    </row>
    <row r="16" spans="1:7" x14ac:dyDescent="0.25">
      <c r="A16"/>
      <c r="B16"/>
      <c r="C16" s="1">
        <f t="shared" ref="C16:C21" si="0">(D16/$D$12)*$C$12</f>
        <v>2.9212927301780773</v>
      </c>
      <c r="D16" s="2">
        <v>250</v>
      </c>
      <c r="E16" s="9">
        <f t="shared" ref="E16:E21" si="1">C16/$B$2</f>
        <v>4.0547543100548369</v>
      </c>
      <c r="F16" s="2">
        <f t="shared" ref="F16:F21" si="2">C16*$B$3</f>
        <v>10136.885773717928</v>
      </c>
      <c r="G16" s="2">
        <f t="shared" ref="G16:G21" ca="1" si="3">IF(DATEDIF($B$4,TODAY(),"d") &gt; 365, 0.8*F16, 0.63*F16)</f>
        <v>6386.2380374422946</v>
      </c>
    </row>
    <row r="17" spans="3:7" x14ac:dyDescent="0.25">
      <c r="C17" s="1">
        <f t="shared" si="0"/>
        <v>3.5055512762136933</v>
      </c>
      <c r="D17" s="2">
        <v>300</v>
      </c>
      <c r="E17" s="9">
        <f t="shared" si="1"/>
        <v>4.8657051720658053</v>
      </c>
      <c r="F17" s="2">
        <f t="shared" si="2"/>
        <v>12164.262928461516</v>
      </c>
      <c r="G17" s="2">
        <f t="shared" ca="1" si="3"/>
        <v>7663.4856449307554</v>
      </c>
    </row>
    <row r="18" spans="3:7" x14ac:dyDescent="0.25">
      <c r="C18" s="1">
        <f t="shared" si="0"/>
        <v>4.0898098222493084</v>
      </c>
      <c r="D18" s="2">
        <v>350</v>
      </c>
      <c r="E18" s="9">
        <f t="shared" si="1"/>
        <v>5.676656034076772</v>
      </c>
      <c r="F18" s="2">
        <f t="shared" si="2"/>
        <v>14191.6400832051</v>
      </c>
      <c r="G18" s="2">
        <f t="shared" ca="1" si="3"/>
        <v>8940.7332524192134</v>
      </c>
    </row>
    <row r="19" spans="3:7" x14ac:dyDescent="0.25">
      <c r="C19" s="1">
        <f t="shared" si="0"/>
        <v>4.6740683682849244</v>
      </c>
      <c r="D19" s="2">
        <v>400</v>
      </c>
      <c r="E19" s="9">
        <f t="shared" si="1"/>
        <v>6.4876068960877404</v>
      </c>
      <c r="F19" s="2">
        <f t="shared" si="2"/>
        <v>16219.017237948688</v>
      </c>
      <c r="G19" s="2">
        <f t="shared" ca="1" si="3"/>
        <v>10217.980859907673</v>
      </c>
    </row>
    <row r="20" spans="3:7" x14ac:dyDescent="0.25">
      <c r="C20" s="1">
        <f t="shared" si="0"/>
        <v>5.2583269143205396</v>
      </c>
      <c r="D20" s="2">
        <v>450</v>
      </c>
      <c r="E20" s="9">
        <f t="shared" si="1"/>
        <v>7.2985577580987071</v>
      </c>
      <c r="F20" s="2">
        <f t="shared" si="2"/>
        <v>18246.394392692273</v>
      </c>
      <c r="G20" s="2">
        <f t="shared" ca="1" si="3"/>
        <v>11495.228467396131</v>
      </c>
    </row>
    <row r="21" spans="3:7" x14ac:dyDescent="0.25">
      <c r="C21" s="1">
        <f t="shared" si="0"/>
        <v>5.8425854603561547</v>
      </c>
      <c r="D21" s="2">
        <v>500</v>
      </c>
      <c r="E21" s="9">
        <f t="shared" si="1"/>
        <v>8.1095086201096738</v>
      </c>
      <c r="F21" s="2">
        <f t="shared" si="2"/>
        <v>20273.771547435856</v>
      </c>
      <c r="G21" s="2">
        <f t="shared" ca="1" si="3"/>
        <v>12772.476074884589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D3A-3F5A-4F06-B594-ACC020277436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9.8585699999999992E-4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1014650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45276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1.40058E-3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2.9176007581485024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1.40058E-3</v>
      </c>
      <c r="D12" s="2">
        <f>B6</f>
        <v>2.9176007581485024</v>
      </c>
      <c r="E12" s="9">
        <f>C12/$B$2</f>
        <v>1.4206725721884614</v>
      </c>
      <c r="F12" s="2">
        <f>C12*$B$3</f>
        <v>1421.098497</v>
      </c>
      <c r="G12" s="2">
        <f ca="1">IF(DATEDIF($B$4,TODAY(),"d") &gt; 365, 0.8*F12, 0.63*F12)</f>
        <v>895.29205310999998</v>
      </c>
    </row>
    <row r="13" spans="1:7" x14ac:dyDescent="0.25">
      <c r="A13"/>
      <c r="B13"/>
      <c r="C13" s="1">
        <f>(D13/$D$12)*$C$12</f>
        <v>2.400225589619058E-2</v>
      </c>
      <c r="D13" s="2">
        <v>50</v>
      </c>
      <c r="E13" s="9">
        <f>C13/$B$2</f>
        <v>24.346589714523081</v>
      </c>
      <c r="F13" s="2">
        <f>C13*$B$3</f>
        <v>24353.888945069772</v>
      </c>
      <c r="G13" s="2">
        <f ca="1">IF(DATEDIF($B$4,TODAY(),"d") &gt; 365, 0.8*F13, 0.63*F13)</f>
        <v>15342.950035393957</v>
      </c>
    </row>
    <row r="14" spans="1:7" x14ac:dyDescent="0.25">
      <c r="A14"/>
      <c r="B14"/>
      <c r="C14" s="1">
        <f>(D14/$D$12)*$C$12</f>
        <v>4.800451179238116E-2</v>
      </c>
      <c r="D14" s="2">
        <v>100</v>
      </c>
      <c r="E14" s="9">
        <f>C14/$B$2</f>
        <v>48.693179429046161</v>
      </c>
      <c r="F14" s="2">
        <f>C14*$B$3</f>
        <v>48707.777890139543</v>
      </c>
      <c r="G14" s="2">
        <f ca="1">IF(DATEDIF($B$4,TODAY(),"d") &gt; 365, 0.8*F14, 0.63*F14)</f>
        <v>30685.900070787913</v>
      </c>
    </row>
    <row r="15" spans="1:7" x14ac:dyDescent="0.25">
      <c r="A15"/>
      <c r="B15"/>
      <c r="C15" s="1">
        <f>(D15/$D$12)*$C$12</f>
        <v>7.2006767688571741E-2</v>
      </c>
      <c r="D15" s="2">
        <v>150</v>
      </c>
      <c r="E15" s="9">
        <f>C15/$B$2</f>
        <v>73.039769143569245</v>
      </c>
      <c r="F15" s="2">
        <f>C15*$B$3</f>
        <v>73061.666835209311</v>
      </c>
      <c r="G15" s="2">
        <f ca="1">IF(DATEDIF($B$4,TODAY(),"d") &gt; 365, 0.8*F15, 0.63*F15)</f>
        <v>46028.850106181868</v>
      </c>
    </row>
    <row r="16" spans="1:7" x14ac:dyDescent="0.25">
      <c r="A16"/>
      <c r="B16"/>
      <c r="C16" s="1">
        <f t="shared" ref="C16:C20" si="0">(D16/$D$12)*$C$12</f>
        <v>9.6009023584762321E-2</v>
      </c>
      <c r="D16" s="2">
        <v>200</v>
      </c>
      <c r="E16" s="9">
        <f t="shared" ref="E16:E20" si="1">C16/$B$2</f>
        <v>97.386358858092322</v>
      </c>
      <c r="F16" s="2">
        <f t="shared" ref="F16:F20" si="2">C16*$B$3</f>
        <v>97415.555780279086</v>
      </c>
      <c r="G16" s="2">
        <f t="shared" ref="G16:G20" ca="1" si="3">IF(DATEDIF($B$4,TODAY(),"d") &gt; 365, 0.8*F16, 0.63*F16)</f>
        <v>61371.800141575826</v>
      </c>
    </row>
    <row r="17" spans="3:7" x14ac:dyDescent="0.25">
      <c r="C17" s="1">
        <f t="shared" si="0"/>
        <v>0.1200112794809529</v>
      </c>
      <c r="D17" s="2">
        <v>250</v>
      </c>
      <c r="E17" s="9">
        <f t="shared" si="1"/>
        <v>121.73294857261541</v>
      </c>
      <c r="F17" s="2">
        <f t="shared" si="2"/>
        <v>121769.44472534886</v>
      </c>
      <c r="G17" s="2">
        <f t="shared" ca="1" si="3"/>
        <v>76714.750176969785</v>
      </c>
    </row>
    <row r="18" spans="3:7" x14ac:dyDescent="0.25">
      <c r="C18" s="1">
        <f t="shared" si="0"/>
        <v>0.14401353537714348</v>
      </c>
      <c r="D18" s="2">
        <v>300</v>
      </c>
      <c r="E18" s="9">
        <f t="shared" si="1"/>
        <v>146.07953828713849</v>
      </c>
      <c r="F18" s="2">
        <f t="shared" si="2"/>
        <v>146123.33367041862</v>
      </c>
      <c r="G18" s="2">
        <f t="shared" ca="1" si="3"/>
        <v>92057.700212363736</v>
      </c>
    </row>
    <row r="19" spans="3:7" x14ac:dyDescent="0.25">
      <c r="C19" s="1">
        <f t="shared" si="0"/>
        <v>0.16801579127333408</v>
      </c>
      <c r="D19" s="2">
        <v>350</v>
      </c>
      <c r="E19" s="9">
        <f t="shared" si="1"/>
        <v>170.4261280016616</v>
      </c>
      <c r="F19" s="2">
        <f t="shared" si="2"/>
        <v>170477.22261548843</v>
      </c>
      <c r="G19" s="2">
        <f t="shared" ca="1" si="3"/>
        <v>107400.65024775772</v>
      </c>
    </row>
    <row r="20" spans="3:7" x14ac:dyDescent="0.25">
      <c r="C20" s="1">
        <f t="shared" si="0"/>
        <v>0.19201804716952464</v>
      </c>
      <c r="D20" s="2">
        <v>400</v>
      </c>
      <c r="E20" s="9">
        <f t="shared" si="1"/>
        <v>194.77271771618464</v>
      </c>
      <c r="F20" s="2">
        <f t="shared" si="2"/>
        <v>194831.11156055817</v>
      </c>
      <c r="G20" s="2">
        <f t="shared" ca="1" si="3"/>
        <v>122743.60028315165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B04D-BFE8-4811-A967-E51404BBDBFF}">
  <sheetPr>
    <tabColor rgb="FF7030A0"/>
  </sheetPr>
  <dimension ref="A1:G16"/>
  <sheetViews>
    <sheetView zoomScale="280" zoomScaleNormal="28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33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7.0000000000000007E-2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50000</v>
      </c>
      <c r="C3" s="1"/>
      <c r="D3" s="10" t="s">
        <v>99</v>
      </c>
      <c r="E3" s="11">
        <v>25</v>
      </c>
      <c r="F3" s="11">
        <v>25</v>
      </c>
    </row>
    <row r="4" spans="1:7" s="11" customFormat="1" x14ac:dyDescent="0.25">
      <c r="A4" s="1" t="s">
        <v>61</v>
      </c>
      <c r="B4" s="8">
        <f>VLOOKUP($B$1,portfolio!A:H,8,FALSE)</f>
        <v>45277</v>
      </c>
      <c r="C4" s="1"/>
      <c r="D4" s="10" t="s">
        <v>100</v>
      </c>
      <c r="E4" s="11">
        <v>30</v>
      </c>
      <c r="F4" s="11">
        <v>30</v>
      </c>
    </row>
    <row r="5" spans="1:7" s="10" customFormat="1" x14ac:dyDescent="0.25">
      <c r="A5" s="1" t="s">
        <v>93</v>
      </c>
      <c r="B5" s="3">
        <f>VLOOKUP($B$1, prc_data!A:C, 2, FALSE)</f>
        <v>0.26786599999999999</v>
      </c>
      <c r="C5" s="1"/>
      <c r="D5" s="10" t="s">
        <v>101</v>
      </c>
      <c r="E5" s="10">
        <f>E3*$B$6</f>
        <v>5231.608733191928</v>
      </c>
      <c r="F5" s="10">
        <f>$B$6*F3</f>
        <v>5231.608733191928</v>
      </c>
    </row>
    <row r="6" spans="1:7" s="10" customFormat="1" x14ac:dyDescent="0.25">
      <c r="A6" s="1" t="s">
        <v>94</v>
      </c>
      <c r="B6" s="3">
        <f>VLOOKUP($B$1, prc_data!A:C, 3, FALSE)/1000000</f>
        <v>209.26434932767711</v>
      </c>
      <c r="C6" s="1" t="s">
        <v>7</v>
      </c>
      <c r="D6" s="10" t="s">
        <v>102</v>
      </c>
      <c r="E6" s="10">
        <f>E4*$B$6</f>
        <v>6277.9304798303128</v>
      </c>
      <c r="F6" s="10">
        <f>$B$6*F4</f>
        <v>6277.9304798303128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6.69665</v>
      </c>
      <c r="F7" s="14">
        <f>$B$5*F3</f>
        <v>6.69665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8.0359800000000003</v>
      </c>
      <c r="F8" s="14">
        <f>F4*$B$5</f>
        <v>8.0359800000000003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0.26786599999999999</v>
      </c>
      <c r="D12" s="2">
        <f>B6</f>
        <v>209.26434932767711</v>
      </c>
      <c r="E12" s="9">
        <f>C12/$B$2</f>
        <v>3.8266571428571425</v>
      </c>
      <c r="F12" s="2">
        <f>C12*$B$3</f>
        <v>13393.3</v>
      </c>
      <c r="G12" s="2">
        <f ca="1">IF(DATEDIF($B$4,TODAY(),"d") &gt; 365, 0.8*F12, 0.63*F12)</f>
        <v>8437.7790000000005</v>
      </c>
    </row>
    <row r="13" spans="1:7" x14ac:dyDescent="0.25">
      <c r="A13"/>
      <c r="B13"/>
      <c r="C13" s="1">
        <f>(D13/$D$12)*$C$12</f>
        <v>0.64001823736483976</v>
      </c>
      <c r="D13" s="2">
        <v>500</v>
      </c>
      <c r="E13" s="9">
        <f>C13/$B$2</f>
        <v>9.1431176766405677</v>
      </c>
      <c r="F13" s="2">
        <f>C13*$B$3</f>
        <v>32000.911868241987</v>
      </c>
      <c r="G13" s="2">
        <f ca="1">IF(DATEDIF($B$4,TODAY(),"d") &gt; 365, 0.8*F13, 0.63*F13)</f>
        <v>20160.574476992453</v>
      </c>
    </row>
    <row r="14" spans="1:7" x14ac:dyDescent="0.25">
      <c r="A14"/>
      <c r="B14"/>
      <c r="C14" s="1">
        <f>(D14/$D$12)*$C$12</f>
        <v>0.96002735604725964</v>
      </c>
      <c r="D14" s="2">
        <v>750</v>
      </c>
      <c r="E14" s="9">
        <f>C14/$B$2</f>
        <v>13.71467651496085</v>
      </c>
      <c r="F14" s="2">
        <f>C14*$B$3</f>
        <v>48001.367802362984</v>
      </c>
      <c r="G14" s="2">
        <f ca="1">IF(DATEDIF($B$4,TODAY(),"d") &gt; 365, 0.8*F14, 0.63*F14)</f>
        <v>30240.861715488682</v>
      </c>
    </row>
    <row r="15" spans="1:7" x14ac:dyDescent="0.25">
      <c r="A15"/>
      <c r="B15"/>
      <c r="C15" s="1">
        <f>(D15/$D$12)*$C$12</f>
        <v>1.2800364747296795</v>
      </c>
      <c r="D15" s="2">
        <v>1000</v>
      </c>
      <c r="E15" s="9">
        <f>C15/$B$2</f>
        <v>18.286235353281135</v>
      </c>
      <c r="F15" s="2">
        <f>C15*$B$3</f>
        <v>64001.823736483973</v>
      </c>
      <c r="G15" s="2">
        <f ca="1">IF(DATEDIF($B$4,TODAY(),"d") &gt; 365, 0.8*F15, 0.63*F15)</f>
        <v>40321.148953984906</v>
      </c>
    </row>
    <row r="16" spans="1:7" x14ac:dyDescent="0.25">
      <c r="A16"/>
      <c r="B16"/>
    </row>
  </sheetData>
  <hyperlinks>
    <hyperlink ref="E9" r:id="rId1" xr:uid="{0B5FF073-F63C-4F7C-A7F5-F134D660332F}"/>
    <hyperlink ref="F9" r:id="rId2" xr:uid="{F2D468AA-BF42-4FDB-A3F6-ED438F54D33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8EB-7A40-4E1C-803F-6AC31A05D35D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0.127479387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50210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45318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0.14199800000000001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112.32481049045469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0.14199800000000001</v>
      </c>
      <c r="D12" s="2">
        <f>B6</f>
        <v>112.32481049045469</v>
      </c>
      <c r="E12" s="9">
        <f>C12/$B$2</f>
        <v>1.1138898871548544</v>
      </c>
      <c r="F12" s="2">
        <f>C12*$B$3</f>
        <v>7129.7195800000009</v>
      </c>
      <c r="G12" s="2">
        <f ca="1">IF(DATEDIF($B$4,TODAY(),"d") &gt; 365, 0.8*F12, 0.63*F12)</f>
        <v>4491.7233354000009</v>
      </c>
    </row>
    <row r="13" spans="1:7" x14ac:dyDescent="0.25">
      <c r="A13"/>
      <c r="B13"/>
      <c r="C13" s="1">
        <f>(D13/$D$12)*$C$12</f>
        <v>0.63208653270804738</v>
      </c>
      <c r="D13" s="2">
        <v>500</v>
      </c>
      <c r="E13" s="9">
        <f>C13/$B$2</f>
        <v>4.9583430512420597</v>
      </c>
      <c r="F13" s="2">
        <f>C13*$B$3</f>
        <v>31737.064807271057</v>
      </c>
      <c r="G13" s="2">
        <f ca="1">IF(DATEDIF($B$4,TODAY(),"d") &gt; 365, 0.8*F13, 0.63*F13)</f>
        <v>19994.350828580766</v>
      </c>
    </row>
    <row r="14" spans="1:7" x14ac:dyDescent="0.25">
      <c r="A14"/>
      <c r="B14"/>
      <c r="C14" s="1">
        <f>(D14/$D$12)*$C$12</f>
        <v>0.94812979906207095</v>
      </c>
      <c r="D14" s="2">
        <v>750</v>
      </c>
      <c r="E14" s="9">
        <f>C14/$B$2</f>
        <v>7.437514576863089</v>
      </c>
      <c r="F14" s="2">
        <f>C14*$B$3</f>
        <v>47605.597210906584</v>
      </c>
      <c r="G14" s="2">
        <f ca="1">IF(DATEDIF($B$4,TODAY(),"d") &gt; 365, 0.8*F14, 0.63*F14)</f>
        <v>29991.526242871147</v>
      </c>
    </row>
    <row r="15" spans="1:7" x14ac:dyDescent="0.25">
      <c r="A15"/>
      <c r="B15"/>
      <c r="C15" s="1">
        <f>(D15/$D$12)*$C$12</f>
        <v>1.2641730654160948</v>
      </c>
      <c r="D15" s="2">
        <v>1000</v>
      </c>
      <c r="E15" s="9">
        <f>C15/$B$2</f>
        <v>9.9166861024841193</v>
      </c>
      <c r="F15" s="2">
        <f>C15*$B$3</f>
        <v>63474.129614542115</v>
      </c>
      <c r="G15" s="2">
        <f ca="1">IF(DATEDIF($B$4,TODAY(),"d") &gt; 365, 0.8*F15, 0.63*F15)</f>
        <v>39988.701657161531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58EA-623A-4725-BC76-775CA2DBFB3E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0.58974459700000004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5090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45279</v>
      </c>
      <c r="C4" s="1"/>
      <c r="D4" s="10" t="s">
        <v>100</v>
      </c>
    </row>
    <row r="5" spans="1:7" s="10" customFormat="1" x14ac:dyDescent="0.25">
      <c r="A5" s="1" t="s">
        <v>93</v>
      </c>
      <c r="B5" s="3" t="e">
        <f>VLOOKUP($B$1, prc_data!A:C, 2, FALSE)</f>
        <v>#N/A</v>
      </c>
      <c r="C5" s="1"/>
      <c r="D5" s="10" t="s">
        <v>101</v>
      </c>
    </row>
    <row r="6" spans="1:7" s="10" customFormat="1" x14ac:dyDescent="0.25">
      <c r="A6" s="1" t="s">
        <v>94</v>
      </c>
      <c r="B6" s="3" t="e">
        <f>VLOOKUP($B$1, prc_data!A:C, 3, FALSE)/1000000</f>
        <v>#N/A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215-302C-4208-89E9-B26DC59F82B5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3.3444820000000002E-3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29900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44924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5.1253000000000002E-3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289.33958416826908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5.1253000000000002E-3</v>
      </c>
      <c r="D12" s="2">
        <f>B6</f>
        <v>289.33958416826908</v>
      </c>
      <c r="E12" s="9">
        <f>C12/$B$2</f>
        <v>1.5324645191691868</v>
      </c>
      <c r="F12" s="2">
        <f>C12*$B$3</f>
        <v>153.24647000000002</v>
      </c>
      <c r="G12" s="2">
        <f ca="1">IF(DATEDIF($B$4,TODAY(),"d") &gt; 365, 0.8*F12, 0.63*F12)</f>
        <v>122.59717600000002</v>
      </c>
    </row>
    <row r="13" spans="1:7" x14ac:dyDescent="0.25">
      <c r="A13"/>
      <c r="B13"/>
      <c r="C13" s="1">
        <f>(D13/$D$12)*$C$12</f>
        <v>8.8568939067447429E-3</v>
      </c>
      <c r="D13" s="2">
        <v>500</v>
      </c>
      <c r="E13" s="9">
        <f>C13/$B$2</f>
        <v>2.6482109656277841</v>
      </c>
      <c r="F13" s="2">
        <f>C13*$B$3</f>
        <v>264.82112781166779</v>
      </c>
      <c r="G13" s="2">
        <f ca="1">IF(DATEDIF($B$4,TODAY(),"d") &gt; 365, 0.8*F13, 0.63*F13)</f>
        <v>211.85690224933424</v>
      </c>
    </row>
    <row r="14" spans="1:7" x14ac:dyDescent="0.25">
      <c r="A14"/>
      <c r="B14"/>
      <c r="C14" s="1">
        <f>(D14/$D$12)*$C$12</f>
        <v>1.7713787813489486E-2</v>
      </c>
      <c r="D14" s="2">
        <v>1000</v>
      </c>
      <c r="E14" s="9">
        <f>C14/$B$2</f>
        <v>5.2964219312555683</v>
      </c>
      <c r="F14" s="2">
        <f>C14*$B$3</f>
        <v>529.64225562333559</v>
      </c>
      <c r="G14" s="2">
        <f ca="1">IF(DATEDIF($B$4,TODAY(),"d") &gt; 365, 0.8*F14, 0.63*F14)</f>
        <v>423.71380449866848</v>
      </c>
    </row>
    <row r="15" spans="1:7" x14ac:dyDescent="0.25">
      <c r="A15"/>
      <c r="B15"/>
      <c r="C15" s="1">
        <f>(D15/$D$12)*$C$12</f>
        <v>3.5427575626978972E-2</v>
      </c>
      <c r="D15" s="2">
        <v>2000</v>
      </c>
      <c r="E15" s="9">
        <f>C15/$B$2</f>
        <v>10.592843862511137</v>
      </c>
      <c r="F15" s="2">
        <f>C15*$B$3</f>
        <v>1059.2845112466712</v>
      </c>
      <c r="G15" s="2">
        <f ca="1">IF(DATEDIF($B$4,TODAY(),"d") &gt; 365, 0.8*F15, 0.63*F15)</f>
        <v>847.42760899733696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C009-B03E-41B6-A60E-F8CD49F3B9B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0.17749999999999999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45278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0.38195099999999998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242.92753126433487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0.38195099999999998</v>
      </c>
      <c r="D12" s="2">
        <f>B6</f>
        <v>242.92753126433487</v>
      </c>
      <c r="E12" s="9">
        <f>C12/$B$2</f>
        <v>2.1518366197183099</v>
      </c>
      <c r="F12" s="2">
        <f>C12*$B$3</f>
        <v>7639.0199999999995</v>
      </c>
      <c r="G12" s="2">
        <f ca="1">IF(DATEDIF($B$4,TODAY(),"d") &gt; 365, 0.8*F12, 0.63*F12)</f>
        <v>4812.5825999999997</v>
      </c>
    </row>
    <row r="13" spans="1:7" x14ac:dyDescent="0.25">
      <c r="A13"/>
      <c r="B13"/>
      <c r="C13" s="1">
        <f>(D13/$D$12)*$C$12</f>
        <v>1.5722837095166071</v>
      </c>
      <c r="D13" s="2">
        <v>1000</v>
      </c>
      <c r="E13" s="9">
        <f>C13/$B$2</f>
        <v>8.8579363916428573</v>
      </c>
      <c r="F13" s="2">
        <f>C13*$B$3</f>
        <v>31445.674190332142</v>
      </c>
      <c r="G13" s="2">
        <f ca="1">IF(DATEDIF($B$4,TODAY(),"d") &gt; 365, 0.8*F13, 0.63*F13)</f>
        <v>19810.774739909248</v>
      </c>
    </row>
    <row r="14" spans="1:7" x14ac:dyDescent="0.25">
      <c r="A14"/>
      <c r="B14"/>
      <c r="C14" s="1">
        <f>(D14/$D$12)*$C$12</f>
        <v>3.1445674190332142</v>
      </c>
      <c r="D14" s="2">
        <v>2000</v>
      </c>
      <c r="E14" s="9">
        <f>C14/$B$2</f>
        <v>17.715872783285715</v>
      </c>
      <c r="F14" s="2">
        <f>C14*$B$3</f>
        <v>62891.348380664283</v>
      </c>
      <c r="G14" s="2">
        <f ca="1">IF(DATEDIF($B$4,TODAY(),"d") &gt; 365, 0.8*F14, 0.63*F14)</f>
        <v>39621.549479818495</v>
      </c>
    </row>
    <row r="15" spans="1:7" x14ac:dyDescent="0.25">
      <c r="A15"/>
      <c r="B15"/>
      <c r="C15" s="1">
        <f>(D15/$D$12)*$C$12</f>
        <v>7.8614185475830354</v>
      </c>
      <c r="D15" s="2">
        <v>5000</v>
      </c>
      <c r="E15" s="9">
        <f>C15/$B$2</f>
        <v>44.289681958214288</v>
      </c>
      <c r="F15" s="2">
        <f>C15*$B$3</f>
        <v>157228.37095166071</v>
      </c>
      <c r="G15" s="2">
        <f ca="1">IF(DATEDIF($B$4,TODAY(),"d") &gt; 365, 0.8*F15, 0.63*F15)</f>
        <v>99053.873699546239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097-55BF-41C8-A125-49BD530E728E}">
  <sheetPr>
    <tabColor theme="1"/>
  </sheetPr>
  <dimension ref="A1:C43"/>
  <sheetViews>
    <sheetView zoomScale="190" zoomScaleNormal="190" workbookViewId="0">
      <pane ySplit="1" topLeftCell="A2" activePane="bottomLeft" state="frozen"/>
      <selection activeCell="L14" sqref="L14"/>
      <selection pane="bottomLeft" activeCell="C49" sqref="C49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7.85546875" bestFit="1" customWidth="1"/>
  </cols>
  <sheetData>
    <row r="1" spans="1:3" x14ac:dyDescent="0.25">
      <c r="A1" t="s">
        <v>8</v>
      </c>
      <c r="B1" t="s">
        <v>95</v>
      </c>
      <c r="C1" t="s">
        <v>96</v>
      </c>
    </row>
    <row r="2" spans="1:3" x14ac:dyDescent="0.25">
      <c r="A2" t="s">
        <v>12</v>
      </c>
      <c r="B2">
        <v>0.25900400000000001</v>
      </c>
      <c r="C2">
        <v>2097365284.2072394</v>
      </c>
    </row>
    <row r="3" spans="1:3" x14ac:dyDescent="0.25">
      <c r="A3" t="s">
        <v>36</v>
      </c>
      <c r="B3">
        <v>0.14199800000000001</v>
      </c>
      <c r="C3">
        <v>112324810.49045469</v>
      </c>
    </row>
    <row r="4" spans="1:3" x14ac:dyDescent="0.25">
      <c r="A4" t="s">
        <v>13</v>
      </c>
      <c r="B4">
        <v>5.1253000000000002E-3</v>
      </c>
      <c r="C4">
        <v>289339584.1682691</v>
      </c>
    </row>
    <row r="5" spans="1:3" x14ac:dyDescent="0.25">
      <c r="A5" t="s">
        <v>14</v>
      </c>
      <c r="B5">
        <v>2.2799999999999998</v>
      </c>
      <c r="C5">
        <v>1395076726.0218701</v>
      </c>
    </row>
    <row r="6" spans="1:3" x14ac:dyDescent="0.25">
      <c r="A6" t="s">
        <v>15</v>
      </c>
      <c r="B6">
        <v>2.0499999999999998</v>
      </c>
      <c r="C6">
        <v>2980909706.4603353</v>
      </c>
    </row>
    <row r="7" spans="1:3" x14ac:dyDescent="0.25">
      <c r="A7" t="s">
        <v>16</v>
      </c>
      <c r="B7">
        <v>1.1499999999999999</v>
      </c>
      <c r="C7">
        <v>8982402.8019909132</v>
      </c>
    </row>
    <row r="8" spans="1:3" x14ac:dyDescent="0.25">
      <c r="A8" t="s">
        <v>17</v>
      </c>
      <c r="B8">
        <v>0.4249</v>
      </c>
      <c r="C8">
        <v>62394172.841712095</v>
      </c>
    </row>
    <row r="9" spans="1:3" x14ac:dyDescent="0.25">
      <c r="A9" t="s">
        <v>20</v>
      </c>
      <c r="B9">
        <v>68534</v>
      </c>
      <c r="C9">
        <v>1349072953969.8999</v>
      </c>
    </row>
    <row r="10" spans="1:3" x14ac:dyDescent="0.25">
      <c r="A10" t="s">
        <v>122</v>
      </c>
      <c r="B10">
        <v>9.8598000000000005E-2</v>
      </c>
      <c r="C10">
        <v>39226051.939195059</v>
      </c>
    </row>
    <row r="11" spans="1:3" x14ac:dyDescent="0.25">
      <c r="A11" t="s">
        <v>2</v>
      </c>
      <c r="B11">
        <v>0.71062199999999998</v>
      </c>
      <c r="C11">
        <v>25097242047.561413</v>
      </c>
    </row>
    <row r="12" spans="1:3" x14ac:dyDescent="0.25">
      <c r="A12" t="s">
        <v>22</v>
      </c>
      <c r="B12">
        <v>0.45324700000000001</v>
      </c>
      <c r="C12">
        <v>185549974.79350495</v>
      </c>
    </row>
    <row r="13" spans="1:3" x14ac:dyDescent="0.25">
      <c r="A13" t="s">
        <v>48</v>
      </c>
      <c r="B13">
        <v>48.27</v>
      </c>
      <c r="C13">
        <v>491206304.67226774</v>
      </c>
    </row>
    <row r="14" spans="1:3" x14ac:dyDescent="0.25">
      <c r="A14" t="s">
        <v>23</v>
      </c>
      <c r="B14">
        <v>0.38195099999999998</v>
      </c>
      <c r="C14">
        <v>242927531.26433489</v>
      </c>
    </row>
    <row r="15" spans="1:3" x14ac:dyDescent="0.25">
      <c r="A15" t="s">
        <v>32</v>
      </c>
      <c r="B15">
        <v>2.9932139999999999E-2</v>
      </c>
      <c r="C15">
        <v>23949730.987871926</v>
      </c>
    </row>
    <row r="16" spans="1:3" x14ac:dyDescent="0.25">
      <c r="A16" t="s">
        <v>25</v>
      </c>
      <c r="B16">
        <v>5.8231400000000001E-3</v>
      </c>
      <c r="C16">
        <v>18620642.072392352</v>
      </c>
    </row>
    <row r="17" spans="1:3" x14ac:dyDescent="0.25">
      <c r="A17" t="s">
        <v>53</v>
      </c>
      <c r="B17">
        <v>9.5852999999999994E-2</v>
      </c>
      <c r="C17">
        <v>83091298.947448</v>
      </c>
    </row>
    <row r="18" spans="1:3" x14ac:dyDescent="0.25">
      <c r="A18" t="s">
        <v>26</v>
      </c>
      <c r="B18">
        <v>1.0629999999999999</v>
      </c>
      <c r="C18">
        <v>90970000.114914969</v>
      </c>
    </row>
    <row r="19" spans="1:3" x14ac:dyDescent="0.25">
      <c r="A19" t="s">
        <v>39</v>
      </c>
      <c r="B19">
        <v>1.5359999999999999E-4</v>
      </c>
      <c r="C19">
        <v>11034005.758722797</v>
      </c>
    </row>
    <row r="20" spans="1:3" x14ac:dyDescent="0.25">
      <c r="A20" t="s">
        <v>54</v>
      </c>
      <c r="B20">
        <v>9.0733000000000003E-4</v>
      </c>
      <c r="C20">
        <v>45410136.281455085</v>
      </c>
    </row>
    <row r="21" spans="1:3" x14ac:dyDescent="0.25">
      <c r="A21" t="s">
        <v>27</v>
      </c>
      <c r="B21">
        <v>7.825E-2</v>
      </c>
      <c r="C21">
        <v>2778384157.9733429</v>
      </c>
    </row>
    <row r="22" spans="1:3" x14ac:dyDescent="0.25">
      <c r="A22" t="s">
        <v>28</v>
      </c>
      <c r="B22">
        <v>4.0060819999999997E-2</v>
      </c>
      <c r="C22">
        <v>63550203.154385865</v>
      </c>
    </row>
    <row r="23" spans="1:3" x14ac:dyDescent="0.25">
      <c r="A23" t="s">
        <v>11</v>
      </c>
      <c r="B23">
        <v>2.2861490000000002E-2</v>
      </c>
      <c r="C23">
        <v>6197468.095377136</v>
      </c>
    </row>
    <row r="24" spans="1:3" x14ac:dyDescent="0.25">
      <c r="A24" t="s">
        <v>29</v>
      </c>
      <c r="B24">
        <v>0.124254</v>
      </c>
      <c r="C24">
        <v>4201985571.434299</v>
      </c>
    </row>
    <row r="25" spans="1:3" x14ac:dyDescent="0.25">
      <c r="A25" t="s">
        <v>55</v>
      </c>
      <c r="B25">
        <v>13.95</v>
      </c>
      <c r="C25">
        <v>6454861059.1856718</v>
      </c>
    </row>
    <row r="26" spans="1:3" x14ac:dyDescent="0.25">
      <c r="A26" t="s">
        <v>30</v>
      </c>
      <c r="B26">
        <v>7.1714700000000001E-3</v>
      </c>
      <c r="C26">
        <v>34329426.221419796</v>
      </c>
    </row>
    <row r="27" spans="1:3" x14ac:dyDescent="0.25">
      <c r="A27" t="s">
        <v>31</v>
      </c>
      <c r="B27">
        <v>0.14696200000000001</v>
      </c>
      <c r="C27">
        <v>3401277983.902143</v>
      </c>
    </row>
    <row r="28" spans="1:3" x14ac:dyDescent="0.25">
      <c r="A28" t="s">
        <v>56</v>
      </c>
      <c r="B28">
        <v>4.00002E-3</v>
      </c>
      <c r="C28">
        <v>36155389.901027769</v>
      </c>
    </row>
    <row r="29" spans="1:3" x14ac:dyDescent="0.25">
      <c r="A29" t="s">
        <v>33</v>
      </c>
      <c r="B29">
        <v>0.26786599999999999</v>
      </c>
      <c r="C29">
        <v>209264349.3276771</v>
      </c>
    </row>
    <row r="30" spans="1:3" x14ac:dyDescent="0.25">
      <c r="A30" t="s">
        <v>34</v>
      </c>
      <c r="B30">
        <v>0.95262800000000003</v>
      </c>
      <c r="C30">
        <v>103984610.64698099</v>
      </c>
    </row>
    <row r="31" spans="1:3" x14ac:dyDescent="0.25">
      <c r="A31" t="s">
        <v>35</v>
      </c>
      <c r="B31">
        <v>1.2959480000000001E-2</v>
      </c>
      <c r="C31">
        <v>212398852.37664714</v>
      </c>
    </row>
    <row r="32" spans="1:3" x14ac:dyDescent="0.25">
      <c r="A32" t="s">
        <v>37</v>
      </c>
      <c r="B32">
        <v>116.97</v>
      </c>
      <c r="C32">
        <v>1706283929.9021981</v>
      </c>
    </row>
    <row r="33" spans="1:3" x14ac:dyDescent="0.25">
      <c r="A33" t="s">
        <v>40</v>
      </c>
      <c r="B33">
        <v>0.85435099999999997</v>
      </c>
      <c r="C33">
        <v>2187090375.8493314</v>
      </c>
    </row>
    <row r="34" spans="1:3" x14ac:dyDescent="0.25">
      <c r="A34" t="s">
        <v>41</v>
      </c>
      <c r="B34">
        <v>6.41466E-3</v>
      </c>
      <c r="C34">
        <v>66720427.542775497</v>
      </c>
    </row>
    <row r="35" spans="1:3" x14ac:dyDescent="0.25">
      <c r="A35" t="s">
        <v>50</v>
      </c>
      <c r="B35">
        <v>0.13877200000000001</v>
      </c>
      <c r="C35">
        <v>3985678410.3656974</v>
      </c>
    </row>
    <row r="36" spans="1:3" x14ac:dyDescent="0.25">
      <c r="A36" t="s">
        <v>42</v>
      </c>
      <c r="B36">
        <v>1.55</v>
      </c>
      <c r="C36">
        <v>1902907828.4518528</v>
      </c>
    </row>
    <row r="37" spans="1:3" x14ac:dyDescent="0.25">
      <c r="A37" t="s">
        <v>43</v>
      </c>
      <c r="B37">
        <v>1.40058E-3</v>
      </c>
      <c r="C37">
        <v>2917600.7581485026</v>
      </c>
    </row>
    <row r="38" spans="1:3" x14ac:dyDescent="0.25">
      <c r="A38" t="s">
        <v>44</v>
      </c>
      <c r="B38">
        <v>2.3199999999999998E-6</v>
      </c>
      <c r="C38">
        <v>59848703.938172795</v>
      </c>
    </row>
    <row r="39" spans="1:3" x14ac:dyDescent="0.25">
      <c r="A39" t="s">
        <v>46</v>
      </c>
      <c r="B39">
        <v>4.7400669999999999E-2</v>
      </c>
      <c r="C39">
        <v>3464206195.1721087</v>
      </c>
    </row>
    <row r="40" spans="1:3" x14ac:dyDescent="0.25">
      <c r="A40" t="s">
        <v>57</v>
      </c>
      <c r="B40">
        <v>1.3011709999999999E-2</v>
      </c>
      <c r="C40">
        <v>134579144.83436456</v>
      </c>
    </row>
    <row r="41" spans="1:3" x14ac:dyDescent="0.25">
      <c r="A41" t="s">
        <v>47</v>
      </c>
      <c r="B41">
        <v>3.77</v>
      </c>
      <c r="C41">
        <v>89992512.044895902</v>
      </c>
    </row>
    <row r="42" spans="1:3" x14ac:dyDescent="0.25">
      <c r="A42" t="s">
        <v>49</v>
      </c>
      <c r="B42">
        <v>4.9015370000000003E-2</v>
      </c>
      <c r="C42">
        <v>682513081.53544092</v>
      </c>
    </row>
    <row r="43" spans="1:3" x14ac:dyDescent="0.25">
      <c r="A43" t="s">
        <v>52</v>
      </c>
      <c r="B43">
        <v>1.2609769999999999E-2</v>
      </c>
      <c r="C43">
        <v>175370789.96509221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3DC9-ADF1-419D-BBD5-E40D18BAE1C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0.87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3200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44197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9.5852999999999994E-2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83.091298947447996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9.5852999999999994E-2</v>
      </c>
      <c r="D12" s="2">
        <f>B6</f>
        <v>83.091298947447996</v>
      </c>
      <c r="E12" s="9">
        <f>C12/$B$2</f>
        <v>0.11017586206896551</v>
      </c>
      <c r="F12" s="2">
        <f>C12*$B$3</f>
        <v>306.7296</v>
      </c>
      <c r="G12" s="2">
        <f ca="1">IF(DATEDIF($B$4,TODAY(),"d") &gt; 365, 0.8*F12, 0.63*F12)</f>
        <v>245.38368000000003</v>
      </c>
    </row>
    <row r="13" spans="1:7" x14ac:dyDescent="0.25">
      <c r="A13"/>
      <c r="B13"/>
      <c r="C13" s="1">
        <f>(D13/$D$12)*$C$12</f>
        <v>0.11535864911754873</v>
      </c>
      <c r="D13" s="2">
        <v>100</v>
      </c>
      <c r="E13" s="9">
        <f>C13/$B$2</f>
        <v>0.13259614841097556</v>
      </c>
      <c r="F13" s="2">
        <f>C13*$B$3</f>
        <v>369.14767717615592</v>
      </c>
      <c r="G13" s="2">
        <f ca="1">IF(DATEDIF($B$4,TODAY(),"d") &gt; 365, 0.8*F13, 0.63*F13)</f>
        <v>295.31814174092477</v>
      </c>
    </row>
    <row r="14" spans="1:7" x14ac:dyDescent="0.25">
      <c r="A14"/>
      <c r="B14"/>
      <c r="C14" s="1">
        <f>(D14/$D$12)*$C$12</f>
        <v>0.28839662279387185</v>
      </c>
      <c r="D14" s="2">
        <v>250</v>
      </c>
      <c r="E14" s="9">
        <f>C14/$B$2</f>
        <v>0.33149037102743889</v>
      </c>
      <c r="F14" s="2">
        <f>C14*$B$3</f>
        <v>922.86919294038989</v>
      </c>
      <c r="G14" s="2">
        <f ca="1">IF(DATEDIF($B$4,TODAY(),"d") &gt; 365, 0.8*F14, 0.63*F14)</f>
        <v>738.29535435231196</v>
      </c>
    </row>
    <row r="15" spans="1:7" x14ac:dyDescent="0.25">
      <c r="A15"/>
      <c r="B15"/>
      <c r="C15" s="1">
        <f>(D15/$D$12)*$C$12</f>
        <v>0.5767932455877437</v>
      </c>
      <c r="D15" s="2">
        <v>500</v>
      </c>
      <c r="E15" s="9">
        <f>C15/$B$2</f>
        <v>0.66298074205487778</v>
      </c>
      <c r="F15" s="2">
        <f>C15*$B$3</f>
        <v>1845.7383858807798</v>
      </c>
      <c r="G15" s="2">
        <f ca="1">IF(DATEDIF($B$4,TODAY(),"d") &gt; 365, 0.8*F15, 0.63*F15)</f>
        <v>1476.5907087046239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2D3A-D91F-4D0B-AE2E-40787240D18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2.0000000000000001E-4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5300000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44197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9.0733000000000003E-4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45.410136281455088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9.0733000000000003E-4</v>
      </c>
      <c r="D12" s="2">
        <f>B6</f>
        <v>45.410136281455088</v>
      </c>
      <c r="E12" s="9">
        <f>C12/$B$2</f>
        <v>4.5366499999999998</v>
      </c>
      <c r="F12" s="2">
        <f>C12*$B$3</f>
        <v>4808.8490000000002</v>
      </c>
      <c r="G12" s="2">
        <f ca="1">IF(DATEDIF($B$4,TODAY(),"d") &gt; 365, 0.8*F12, 0.63*F12)</f>
        <v>3847.0792000000001</v>
      </c>
    </row>
    <row r="13" spans="1:7" x14ac:dyDescent="0.25">
      <c r="A13"/>
      <c r="B13"/>
      <c r="C13" s="1">
        <f>(D13/$D$12)*$C$12</f>
        <v>1.9980781259415462E-3</v>
      </c>
      <c r="D13" s="2">
        <v>100</v>
      </c>
      <c r="E13" s="9">
        <f>C13/$B$2</f>
        <v>9.990390629707731</v>
      </c>
      <c r="F13" s="2">
        <f>C13*$B$3</f>
        <v>10589.814067490195</v>
      </c>
      <c r="G13" s="2">
        <f ca="1">IF(DATEDIF($B$4,TODAY(),"d") &gt; 365, 0.8*F13, 0.63*F13)</f>
        <v>8471.8512539921558</v>
      </c>
    </row>
    <row r="14" spans="1:7" x14ac:dyDescent="0.25">
      <c r="A14"/>
      <c r="B14"/>
      <c r="C14" s="1">
        <f>(D14/$D$12)*$C$12</f>
        <v>4.9951953148538661E-3</v>
      </c>
      <c r="D14" s="2">
        <v>250</v>
      </c>
      <c r="E14" s="9">
        <f>C14/$B$2</f>
        <v>24.975976574269328</v>
      </c>
      <c r="F14" s="2">
        <f>C14*$B$3</f>
        <v>26474.535168725492</v>
      </c>
      <c r="G14" s="2">
        <f ca="1">IF(DATEDIF($B$4,TODAY(),"d") &gt; 365, 0.8*F14, 0.63*F14)</f>
        <v>21179.628134980394</v>
      </c>
    </row>
    <row r="15" spans="1:7" x14ac:dyDescent="0.25">
      <c r="A15"/>
      <c r="B15"/>
      <c r="C15" s="1">
        <f>(D15/$D$12)*$C$12</f>
        <v>9.9903906297077322E-3</v>
      </c>
      <c r="D15" s="2">
        <v>500</v>
      </c>
      <c r="E15" s="9">
        <f>C15/$B$2</f>
        <v>49.951953148538657</v>
      </c>
      <c r="F15" s="2">
        <f>C15*$B$3</f>
        <v>52949.070337450983</v>
      </c>
      <c r="G15" s="2">
        <f ca="1">IF(DATEDIF($B$4,TODAY(),"d") &gt; 365, 0.8*F15, 0.63*F15)</f>
        <v>42359.256269960788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3C73-8AA9-4DFC-8E1D-EE337BFE58C4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5.1000000000000004E-3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44197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4.00002E-3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36.155389901027768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4.00002E-3</v>
      </c>
      <c r="D12" s="2">
        <f>B6</f>
        <v>36.155389901027768</v>
      </c>
      <c r="E12" s="9">
        <f>C12/$B$2</f>
        <v>0.78431764705882345</v>
      </c>
      <c r="F12" s="2">
        <f>C12*$B$3</f>
        <v>2000.01</v>
      </c>
      <c r="G12" s="2">
        <f ca="1">IF(DATEDIF($B$4,TODAY(),"d") &gt; 365, 0.8*F12, 0.63*F12)</f>
        <v>1600.008</v>
      </c>
    </row>
    <row r="13" spans="1:7" x14ac:dyDescent="0.25">
      <c r="A13"/>
      <c r="B13"/>
      <c r="C13" s="1">
        <f>(D13/$D$12)*$C$12</f>
        <v>1.1063412705407703E-2</v>
      </c>
      <c r="D13" s="2">
        <v>100</v>
      </c>
      <c r="E13" s="9">
        <f>C13/$B$2</f>
        <v>2.1692966089034709</v>
      </c>
      <c r="F13" s="2">
        <f>C13*$B$3</f>
        <v>5531.7063527038517</v>
      </c>
      <c r="G13" s="2">
        <f ca="1">IF(DATEDIF($B$4,TODAY(),"d") &gt; 365, 0.8*F13, 0.63*F13)</f>
        <v>4425.3650821630818</v>
      </c>
    </row>
    <row r="14" spans="1:7" x14ac:dyDescent="0.25">
      <c r="A14"/>
      <c r="B14"/>
      <c r="C14" s="1">
        <f>(D14/$D$12)*$C$12</f>
        <v>2.7658531763519262E-2</v>
      </c>
      <c r="D14" s="2">
        <v>250</v>
      </c>
      <c r="E14" s="9">
        <f>C14/$B$2</f>
        <v>5.4232415222586781</v>
      </c>
      <c r="F14" s="2">
        <f>C14*$B$3</f>
        <v>13829.265881759631</v>
      </c>
      <c r="G14" s="2">
        <f ca="1">IF(DATEDIF($B$4,TODAY(),"d") &gt; 365, 0.8*F14, 0.63*F14)</f>
        <v>11063.412705407705</v>
      </c>
    </row>
    <row r="15" spans="1:7" x14ac:dyDescent="0.25">
      <c r="A15"/>
      <c r="B15"/>
      <c r="C15" s="1">
        <f>(D15/$D$12)*$C$12</f>
        <v>5.5317063527038524E-2</v>
      </c>
      <c r="D15" s="2">
        <v>500</v>
      </c>
      <c r="E15" s="9">
        <f>C15/$B$2</f>
        <v>10.846483044517356</v>
      </c>
      <c r="F15" s="2">
        <f>C15*$B$3</f>
        <v>27658.531763519262</v>
      </c>
      <c r="G15" s="2">
        <f ca="1">IF(DATEDIF($B$4,TODAY(),"d") &gt; 365, 0.8*F15, 0.63*F15)</f>
        <v>22126.825410815411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5E76-6624-42E6-A2F1-0CD8621E66F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87.5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24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45210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116.97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1706.283929902198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116.97</v>
      </c>
      <c r="D12" s="2">
        <f>B6</f>
        <v>1706.283929902198</v>
      </c>
      <c r="E12" s="9">
        <f>C12/$B$2</f>
        <v>1.3368</v>
      </c>
      <c r="F12" s="2">
        <f>C12*$B$3</f>
        <v>2807.2799999999997</v>
      </c>
      <c r="G12" s="2">
        <f ca="1">IF(DATEDIF($B$4,TODAY(),"d") &gt; 365, 0.8*F12, 0.63*F12)</f>
        <v>1768.5863999999999</v>
      </c>
    </row>
    <row r="13" spans="1:7" x14ac:dyDescent="0.25">
      <c r="A13"/>
      <c r="B13"/>
      <c r="C13" s="1">
        <f>(D13/$D$12)*$C$12</f>
        <v>205.65744882805859</v>
      </c>
      <c r="D13" s="2">
        <v>3000</v>
      </c>
      <c r="E13" s="9">
        <f>C13/$B$2</f>
        <v>2.350370843749241</v>
      </c>
      <c r="F13" s="2">
        <f>C13*$B$3</f>
        <v>4935.7787718734062</v>
      </c>
      <c r="G13" s="2">
        <f ca="1">IF(DATEDIF($B$4,TODAY(),"d") &gt; 365, 0.8*F13, 0.63*F13)</f>
        <v>3109.5406262802458</v>
      </c>
    </row>
    <row r="14" spans="1:7" x14ac:dyDescent="0.25">
      <c r="A14"/>
      <c r="B14"/>
      <c r="C14" s="1">
        <f>(D14/$D$12)*$C$12</f>
        <v>342.76241471343099</v>
      </c>
      <c r="D14" s="2">
        <v>5000</v>
      </c>
      <c r="E14" s="9">
        <f>C14/$B$2</f>
        <v>3.9172847395820685</v>
      </c>
      <c r="F14" s="2">
        <f>C14*$B$3</f>
        <v>8226.2979531223427</v>
      </c>
      <c r="G14" s="2">
        <f ca="1">IF(DATEDIF($B$4,TODAY(),"d") &gt; 365, 0.8*F14, 0.63*F14)</f>
        <v>5182.5677104670758</v>
      </c>
    </row>
    <row r="15" spans="1:7" x14ac:dyDescent="0.25">
      <c r="A15"/>
      <c r="B15"/>
      <c r="C15" s="1">
        <f>(D15/$D$12)*$C$12</f>
        <v>685.52482942686197</v>
      </c>
      <c r="D15" s="2">
        <v>10000</v>
      </c>
      <c r="E15" s="9">
        <f>C15/$B$2</f>
        <v>7.8345694791641369</v>
      </c>
      <c r="F15" s="2">
        <f>C15*$B$3</f>
        <v>16452.595906244685</v>
      </c>
      <c r="G15" s="2">
        <f ca="1">IF(DATEDIF($B$4,TODAY(),"d") &gt; 365, 0.8*F15, 0.63*F15)</f>
        <v>10365.135420934152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5B35-31FA-4225-B850-B70829EC0A11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1.4999999999999999E-4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20000000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44392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1.5359999999999999E-4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11.034005758722797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1.5359999999999999E-4</v>
      </c>
      <c r="D12" s="2">
        <f>B6</f>
        <v>11.034005758722797</v>
      </c>
      <c r="E12" s="9">
        <f>C12/$B$2</f>
        <v>1.024</v>
      </c>
      <c r="F12" s="2">
        <f>C12*$B$3</f>
        <v>3072</v>
      </c>
      <c r="G12" s="2">
        <f ca="1">IF(DATEDIF($B$4,TODAY(),"d") &gt; 365, 0.8*F12, 0.63*F12)</f>
        <v>2457.6000000000004</v>
      </c>
    </row>
    <row r="13" spans="1:7" x14ac:dyDescent="0.25">
      <c r="A13"/>
      <c r="B13"/>
      <c r="C13" s="1">
        <f>(D13/$D$12)*$C$12</f>
        <v>6.9603008806921006E-4</v>
      </c>
      <c r="D13" s="2">
        <v>50</v>
      </c>
      <c r="E13" s="9">
        <f>C13/$B$2</f>
        <v>4.6402005871280672</v>
      </c>
      <c r="F13" s="2">
        <f>C13*$B$3</f>
        <v>13920.601761384201</v>
      </c>
      <c r="G13" s="2">
        <f ca="1">IF(DATEDIF($B$4,TODAY(),"d") &gt; 365, 0.8*F13, 0.63*F13)</f>
        <v>11136.481409107362</v>
      </c>
    </row>
    <row r="14" spans="1:7" x14ac:dyDescent="0.25">
      <c r="A14"/>
      <c r="B14"/>
      <c r="C14" s="1">
        <f>(D14/$D$12)*$C$12</f>
        <v>1.3920601761384201E-3</v>
      </c>
      <c r="D14" s="2">
        <v>100</v>
      </c>
      <c r="E14" s="9">
        <f>C14/$B$2</f>
        <v>9.2804011742561343</v>
      </c>
      <c r="F14" s="2">
        <f>C14*$B$3</f>
        <v>27841.203522768403</v>
      </c>
      <c r="G14" s="2">
        <f ca="1">IF(DATEDIF($B$4,TODAY(),"d") &gt; 365, 0.8*F14, 0.63*F14)</f>
        <v>22272.962818214724</v>
      </c>
    </row>
    <row r="15" spans="1:7" x14ac:dyDescent="0.25">
      <c r="A15"/>
      <c r="B15"/>
      <c r="C15" s="1">
        <f>(D15/$D$12)*$C$12</f>
        <v>3.48015044034605E-3</v>
      </c>
      <c r="D15" s="2">
        <v>250</v>
      </c>
      <c r="E15" s="9">
        <f>C15/$B$2</f>
        <v>23.201002935640336</v>
      </c>
      <c r="F15" s="2">
        <f>C15*$B$3</f>
        <v>69603.008806921003</v>
      </c>
      <c r="G15" s="2">
        <f ca="1">IF(DATEDIF($B$4,TODAY(),"d") &gt; 365, 0.8*F15, 0.63*F15)</f>
        <v>55682.407045536806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31D4-4718-47AB-8711-75912A4E1F90}">
  <sheetPr>
    <tabColor rgb="FFFFFF00"/>
  </sheetPr>
  <dimension ref="A1:G16"/>
  <sheetViews>
    <sheetView zoomScale="280" zoomScaleNormal="28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4.3412800000000001E-2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45184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4.9015370000000003E-2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682.51308153544096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4.9015370000000003E-2</v>
      </c>
      <c r="D12" s="2">
        <f>B6</f>
        <v>682.51308153544096</v>
      </c>
      <c r="E12" s="9">
        <f>C12/$B$2</f>
        <v>1.1290534128183394</v>
      </c>
      <c r="F12" s="2">
        <f>C12*$B$3</f>
        <v>4901.5370000000003</v>
      </c>
      <c r="G12" s="2">
        <f ca="1">IF(DATEDIF($B$4,TODAY(),"d") &gt; 365, 0.8*F12, 0.63*F12)</f>
        <v>3087.9683100000002</v>
      </c>
    </row>
    <row r="13" spans="1:7" x14ac:dyDescent="0.25">
      <c r="A13"/>
      <c r="B13"/>
      <c r="C13" s="1">
        <f>(D13/$D$12)*$C$12</f>
        <v>7.1816015437727213E-2</v>
      </c>
      <c r="D13" s="2">
        <v>1000</v>
      </c>
      <c r="E13" s="9">
        <f>C13/$B$2</f>
        <v>1.6542590074293113</v>
      </c>
      <c r="F13" s="2">
        <f>C13*$B$3</f>
        <v>7181.601543772721</v>
      </c>
      <c r="G13" s="2">
        <f ca="1">IF(DATEDIF($B$4,TODAY(),"d") &gt; 365, 0.8*F13, 0.63*F13)</f>
        <v>4524.4089725768144</v>
      </c>
    </row>
    <row r="14" spans="1:7" x14ac:dyDescent="0.25">
      <c r="A14"/>
      <c r="B14"/>
      <c r="C14" s="1">
        <f>(D14/$D$12)*$C$12</f>
        <v>0.14363203087545443</v>
      </c>
      <c r="D14" s="2">
        <v>2000</v>
      </c>
      <c r="E14" s="9">
        <f>C14/$B$2</f>
        <v>3.3085180148586226</v>
      </c>
      <c r="F14" s="2">
        <f>C14*$B$3</f>
        <v>14363.203087545442</v>
      </c>
      <c r="G14" s="2">
        <f ca="1">IF(DATEDIF($B$4,TODAY(),"d") &gt; 365, 0.8*F14, 0.63*F14)</f>
        <v>9048.8179451536289</v>
      </c>
    </row>
    <row r="15" spans="1:7" x14ac:dyDescent="0.25">
      <c r="A15"/>
      <c r="B15"/>
      <c r="C15" s="1">
        <f>(D15/$D$12)*$C$12</f>
        <v>0.21544804631318165</v>
      </c>
      <c r="D15" s="2">
        <v>3000</v>
      </c>
      <c r="E15" s="9">
        <f>C15/$B$2</f>
        <v>4.9627770222879342</v>
      </c>
      <c r="F15" s="2">
        <f>C15*$B$3</f>
        <v>21544.804631318166</v>
      </c>
      <c r="G15" s="2">
        <f ca="1">IF(DATEDIF($B$4,TODAY(),"d") &gt; 365, 0.8*F15, 0.63*F15)</f>
        <v>13573.226917730444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0107-682A-4F89-9805-1812D42DBADB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0.11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45182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0.13877200000000001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3985.6784103656973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0.13877200000000001</v>
      </c>
      <c r="D12" s="2">
        <f>B6</f>
        <v>3985.6784103656973</v>
      </c>
      <c r="E12" s="9">
        <f>C12/$B$2</f>
        <v>1.2615636363636364</v>
      </c>
      <c r="F12" s="2">
        <f>C12*$B$3</f>
        <v>6938.6</v>
      </c>
      <c r="G12" s="2">
        <f ca="1">IF(DATEDIF($B$4,TODAY(),"d") &gt; 365, 0.8*F12, 0.63*F12)</f>
        <v>4371.3180000000002</v>
      </c>
    </row>
    <row r="13" spans="1:7" x14ac:dyDescent="0.25">
      <c r="A13"/>
      <c r="B13"/>
      <c r="C13" s="1">
        <f>(D13/$D$12)*$C$12</f>
        <v>0.27854128850755377</v>
      </c>
      <c r="D13" s="2">
        <v>8000</v>
      </c>
      <c r="E13" s="9">
        <f>C13/$B$2</f>
        <v>2.5321935318868527</v>
      </c>
      <c r="F13" s="2">
        <f>C13*$B$3</f>
        <v>13927.064425377688</v>
      </c>
      <c r="G13" s="2">
        <f ca="1">IF(DATEDIF($B$4,TODAY(),"d") &gt; 365, 0.8*F13, 0.63*F13)</f>
        <v>8774.0505879879438</v>
      </c>
    </row>
    <row r="14" spans="1:7" x14ac:dyDescent="0.25">
      <c r="A14"/>
      <c r="B14"/>
      <c r="C14" s="1">
        <f>(D14/$D$12)*$C$12</f>
        <v>0.41781193276133072</v>
      </c>
      <c r="D14" s="2">
        <v>12000</v>
      </c>
      <c r="E14" s="9">
        <f>C14/$B$2</f>
        <v>3.7982902978302793</v>
      </c>
      <c r="F14" s="2">
        <f>C14*$B$3</f>
        <v>20890.596638066534</v>
      </c>
      <c r="G14" s="2">
        <f ca="1">IF(DATEDIF($B$4,TODAY(),"d") &gt; 365, 0.8*F14, 0.63*F14)</f>
        <v>13161.075881981917</v>
      </c>
    </row>
    <row r="15" spans="1:7" x14ac:dyDescent="0.25">
      <c r="A15"/>
      <c r="B15"/>
      <c r="C15" s="1">
        <f>(D15/$D$12)*$C$12</f>
        <v>0.52226491595166336</v>
      </c>
      <c r="D15" s="2">
        <v>15000</v>
      </c>
      <c r="E15" s="9">
        <f>C15/$B$2</f>
        <v>4.7478628722878486</v>
      </c>
      <c r="F15" s="2">
        <f>C15*$B$3</f>
        <v>26113.245797583168</v>
      </c>
      <c r="G15" s="2">
        <f ca="1">IF(DATEDIF($B$4,TODAY(),"d") &gt; 365, 0.8*F15, 0.63*F15)</f>
        <v>16451.344852477396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7601-8094-452B-B9A0-5BAD794058A9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0.36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20000</v>
      </c>
      <c r="C3" s="1"/>
      <c r="D3" s="10" t="s">
        <v>99</v>
      </c>
      <c r="E3" s="11">
        <v>6</v>
      </c>
      <c r="F3" s="11">
        <v>6</v>
      </c>
    </row>
    <row r="4" spans="1:7" s="11" customFormat="1" x14ac:dyDescent="0.25">
      <c r="A4" s="1" t="s">
        <v>61</v>
      </c>
      <c r="B4" s="8">
        <f>VLOOKUP($B$1,portfolio!A:H,8,FALSE)</f>
        <v>45298</v>
      </c>
      <c r="C4" s="1"/>
      <c r="D4" s="10" t="s">
        <v>100</v>
      </c>
      <c r="E4" s="11">
        <v>8</v>
      </c>
      <c r="F4" s="11">
        <v>8</v>
      </c>
    </row>
    <row r="5" spans="1:7" s="10" customFormat="1" x14ac:dyDescent="0.25">
      <c r="A5" s="1" t="s">
        <v>93</v>
      </c>
      <c r="B5" s="3">
        <f>VLOOKUP($B$1, prc_data!A:C, 2, FALSE)</f>
        <v>0.71062199999999998</v>
      </c>
      <c r="C5" s="1"/>
      <c r="D5" s="10" t="s">
        <v>101</v>
      </c>
      <c r="E5" s="10">
        <f>E3*B6</f>
        <v>150583.45228536846</v>
      </c>
      <c r="F5" s="10">
        <f>$B$6*F3</f>
        <v>150583.45228536846</v>
      </c>
    </row>
    <row r="6" spans="1:7" s="10" customFormat="1" x14ac:dyDescent="0.25">
      <c r="A6" s="1" t="s">
        <v>94</v>
      </c>
      <c r="B6" s="3">
        <f>VLOOKUP($B$1, prc_data!A:C, 3, FALSE)/1000000</f>
        <v>25097.242047561413</v>
      </c>
      <c r="C6" s="1" t="s">
        <v>7</v>
      </c>
      <c r="D6" s="10" t="s">
        <v>102</v>
      </c>
      <c r="E6" s="10">
        <f>E4*B6</f>
        <v>200777.9363804913</v>
      </c>
      <c r="F6" s="10">
        <f>$B$6*F4</f>
        <v>200777.9363804913</v>
      </c>
    </row>
    <row r="7" spans="1:7" s="14" customFormat="1" x14ac:dyDescent="0.25">
      <c r="A7" s="1"/>
      <c r="B7" s="1"/>
      <c r="C7" s="1"/>
      <c r="D7" s="10" t="s">
        <v>103</v>
      </c>
      <c r="E7" s="14">
        <f>E3*B5</f>
        <v>4.2637320000000001</v>
      </c>
      <c r="F7" s="14">
        <f>$B$5*F3</f>
        <v>4.2637320000000001</v>
      </c>
    </row>
    <row r="8" spans="1:7" s="14" customFormat="1" x14ac:dyDescent="0.25">
      <c r="A8" s="1"/>
      <c r="B8" s="1"/>
      <c r="C8" s="1"/>
      <c r="D8" s="10" t="s">
        <v>104</v>
      </c>
      <c r="E8" s="14">
        <f>E4*B5</f>
        <v>5.6849759999999998</v>
      </c>
      <c r="F8" s="14">
        <f>F4*$B$5</f>
        <v>5.6849759999999998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0.71062199999999998</v>
      </c>
      <c r="D12" s="2">
        <f>B6</f>
        <v>25097.242047561413</v>
      </c>
      <c r="E12" s="9">
        <f>C12/$B$2</f>
        <v>1.9739500000000001</v>
      </c>
      <c r="F12" s="2">
        <f>C12*$B$3</f>
        <v>14212.439999999999</v>
      </c>
      <c r="G12" s="2">
        <f ca="1">IF(DATEDIF($B$4,TODAY(),"d") &gt; 365, 0.8*F12, 0.63*F12)</f>
        <v>8953.8371999999999</v>
      </c>
    </row>
    <row r="13" spans="1:7" x14ac:dyDescent="0.25">
      <c r="A13"/>
      <c r="B13"/>
      <c r="C13" s="1">
        <f>(D13/$D$12)*$C$12</f>
        <v>1.4157372325080793</v>
      </c>
      <c r="D13" s="2">
        <v>50000</v>
      </c>
      <c r="E13" s="9">
        <f>C13/$B$2</f>
        <v>3.9326034236335534</v>
      </c>
      <c r="F13" s="2">
        <f>C13*$B$3</f>
        <v>28314.744650161585</v>
      </c>
      <c r="G13" s="2">
        <f ca="1">IF(DATEDIF($B$4,TODAY(),"d") &gt; 365, 0.8*F13, 0.63*F13)</f>
        <v>17838.289129601799</v>
      </c>
    </row>
    <row r="14" spans="1:7" x14ac:dyDescent="0.25">
      <c r="A14"/>
      <c r="B14"/>
      <c r="C14" s="1">
        <f>(D14/$D$12)*$C$12</f>
        <v>2.8314744650161585</v>
      </c>
      <c r="D14" s="2">
        <v>100000</v>
      </c>
      <c r="E14" s="9">
        <f>C14/$B$2</f>
        <v>7.8652068472671068</v>
      </c>
      <c r="F14" s="2">
        <f>C14*$B$3</f>
        <v>56629.48930032317</v>
      </c>
      <c r="G14" s="2">
        <f ca="1">IF(DATEDIF($B$4,TODAY(),"d") &gt; 365, 0.8*F14, 0.63*F14)</f>
        <v>35676.578259203598</v>
      </c>
    </row>
    <row r="15" spans="1:7" x14ac:dyDescent="0.25">
      <c r="A15"/>
      <c r="B15"/>
      <c r="C15" s="1">
        <f>(D15/$D$12)*$C$12</f>
        <v>4.2472116975242384</v>
      </c>
      <c r="D15" s="2">
        <v>150000</v>
      </c>
      <c r="E15" s="9">
        <f>C15/$B$2</f>
        <v>11.797810270900662</v>
      </c>
      <c r="F15" s="2">
        <f>C15*$B$3</f>
        <v>84944.233950484762</v>
      </c>
      <c r="G15" s="2">
        <f ca="1">IF(DATEDIF($B$4,TODAY(),"d") &gt; 365, 0.8*F15, 0.63*F15)</f>
        <v>53514.867388805404</v>
      </c>
    </row>
    <row r="16" spans="1:7" x14ac:dyDescent="0.25">
      <c r="A16"/>
      <c r="B16"/>
    </row>
  </sheetData>
  <hyperlinks>
    <hyperlink ref="E9" r:id="rId1" xr:uid="{F417C03A-BF33-41A1-AA79-AF24B607DB65}"/>
    <hyperlink ref="F9" r:id="rId2" xr:uid="{4AEDAF6C-9A3D-4FF1-9B79-90524D82F0E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A7BA-3EA5-41CC-8DEB-CEA6DEE86CF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0.15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45123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0.25900400000000001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2097.3652842072393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0.25900400000000001</v>
      </c>
      <c r="D12" s="2">
        <f>B6</f>
        <v>2097.3652842072393</v>
      </c>
      <c r="E12" s="9">
        <f>C12/$B$2</f>
        <v>1.7266933333333334</v>
      </c>
      <c r="F12" s="2">
        <f>C12*$B$3</f>
        <v>25900.400000000001</v>
      </c>
      <c r="G12" s="2">
        <f ca="1">IF(DATEDIF($B$4,TODAY(),"d") &gt; 365, 0.8*F12, 0.63*F12)</f>
        <v>16317.252</v>
      </c>
    </row>
    <row r="13" spans="1:7" x14ac:dyDescent="0.25">
      <c r="A13"/>
      <c r="B13"/>
      <c r="C13" s="1">
        <f>(D13/$D$12)*$C$12</f>
        <v>0.61745086073048594</v>
      </c>
      <c r="D13" s="2">
        <v>5000</v>
      </c>
      <c r="E13" s="9">
        <f>C13/$B$2</f>
        <v>4.1163390715365731</v>
      </c>
      <c r="F13" s="2">
        <f>C13*$B$3</f>
        <v>61745.086073048595</v>
      </c>
      <c r="G13" s="2">
        <f ca="1">IF(DATEDIF($B$4,TODAY(),"d") &gt; 365, 0.8*F13, 0.63*F13)</f>
        <v>38899.404226020612</v>
      </c>
    </row>
    <row r="14" spans="1:7" x14ac:dyDescent="0.25">
      <c r="A14"/>
      <c r="B14"/>
      <c r="C14" s="1">
        <f>(D14/$D$12)*$C$12</f>
        <v>1.2349017214609719</v>
      </c>
      <c r="D14" s="2">
        <v>10000</v>
      </c>
      <c r="E14" s="9">
        <f>C14/$B$2</f>
        <v>8.2326781430731462</v>
      </c>
      <c r="F14" s="2">
        <f>C14*$B$3</f>
        <v>123490.17214609719</v>
      </c>
      <c r="G14" s="2">
        <f ca="1">IF(DATEDIF($B$4,TODAY(),"d") &gt; 365, 0.8*F14, 0.63*F14)</f>
        <v>77798.808452041223</v>
      </c>
    </row>
    <row r="15" spans="1:7" x14ac:dyDescent="0.25">
      <c r="A15"/>
      <c r="B15"/>
      <c r="C15" s="1">
        <f>(D15/$D$12)*$C$12</f>
        <v>1.8523525821914577</v>
      </c>
      <c r="D15" s="2">
        <v>15000</v>
      </c>
      <c r="E15" s="9">
        <f>C15/$B$2</f>
        <v>12.349017214609718</v>
      </c>
      <c r="F15" s="2">
        <f>C15*$B$3</f>
        <v>185235.25821914576</v>
      </c>
      <c r="G15" s="2">
        <f ca="1">IF(DATEDIF($B$4,TODAY(),"d") &gt; 365, 0.8*F15, 0.63*F15)</f>
        <v>116698.21267806183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64-7219-4FF0-BEC7-EB7319E1E88A}">
  <sheetPr>
    <tabColor rgb="FF00B0F0"/>
  </sheetPr>
  <dimension ref="A1:G16"/>
  <sheetViews>
    <sheetView zoomScale="220" zoomScaleNormal="22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15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1.2781400000000001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1000</v>
      </c>
      <c r="C3" s="1"/>
      <c r="D3" s="10" t="s">
        <v>99</v>
      </c>
      <c r="E3" s="11">
        <v>8</v>
      </c>
      <c r="F3" s="11">
        <v>8</v>
      </c>
    </row>
    <row r="4" spans="1:7" s="11" customFormat="1" x14ac:dyDescent="0.25">
      <c r="A4" s="1" t="s">
        <v>61</v>
      </c>
      <c r="B4" s="8">
        <f>VLOOKUP($B$1,portfolio!A:H,8,FALSE)</f>
        <v>45123</v>
      </c>
      <c r="C4" s="1"/>
      <c r="D4" s="10" t="s">
        <v>100</v>
      </c>
      <c r="E4" s="11">
        <v>9</v>
      </c>
      <c r="F4" s="11">
        <v>9</v>
      </c>
    </row>
    <row r="5" spans="1:7" s="10" customFormat="1" x14ac:dyDescent="0.25">
      <c r="A5" s="1" t="s">
        <v>93</v>
      </c>
      <c r="B5" s="3">
        <f>VLOOKUP($B$1, prc_data!A:C, 2, FALSE)</f>
        <v>2.0499999999999998</v>
      </c>
      <c r="C5" s="1"/>
      <c r="D5" s="10" t="s">
        <v>101</v>
      </c>
      <c r="E5" s="10">
        <f>E3*$B$6</f>
        <v>23847.277651682682</v>
      </c>
      <c r="F5" s="10">
        <f>$B$6*F3</f>
        <v>23847.277651682682</v>
      </c>
    </row>
    <row r="6" spans="1:7" s="10" customFormat="1" x14ac:dyDescent="0.25">
      <c r="A6" s="1" t="s">
        <v>94</v>
      </c>
      <c r="B6" s="3">
        <f>VLOOKUP($B$1, prc_data!A:C, 3, FALSE)/1000000</f>
        <v>2980.9097064603352</v>
      </c>
      <c r="C6" s="1" t="s">
        <v>7</v>
      </c>
      <c r="D6" s="10" t="s">
        <v>102</v>
      </c>
      <c r="E6" s="10">
        <f>E4*$B$6</f>
        <v>26828.187358143015</v>
      </c>
      <c r="F6" s="10">
        <f>$B$6*F4</f>
        <v>26828.187358143015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16.399999999999999</v>
      </c>
      <c r="F7" s="14">
        <f>$B$5*F3</f>
        <v>16.399999999999999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18.45</v>
      </c>
      <c r="F8" s="14">
        <f>F4*$B$5</f>
        <v>18.45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2.0499999999999998</v>
      </c>
      <c r="D12" s="2">
        <f>B6</f>
        <v>2980.9097064603352</v>
      </c>
      <c r="E12" s="9">
        <f>C12/$B$2</f>
        <v>1.6038931572441202</v>
      </c>
      <c r="F12" s="2">
        <f>C12*$B$3</f>
        <v>2050</v>
      </c>
      <c r="G12" s="2">
        <f ca="1">IF(DATEDIF($B$4,TODAY(),"d") &gt; 365, 0.8*F12, 0.63*F12)</f>
        <v>1291.5</v>
      </c>
    </row>
    <row r="13" spans="1:7" x14ac:dyDescent="0.25">
      <c r="A13"/>
      <c r="B13"/>
      <c r="C13" s="1">
        <f>(D13/$D$12)*$C$12</f>
        <v>3.4385476278552916</v>
      </c>
      <c r="D13" s="2">
        <v>5000</v>
      </c>
      <c r="E13" s="9">
        <f>C13/$B$2</f>
        <v>2.6902746395976118</v>
      </c>
      <c r="F13" s="2">
        <f>C13*$B$3</f>
        <v>3438.5476278552915</v>
      </c>
      <c r="G13" s="2">
        <f ca="1">IF(DATEDIF($B$4,TODAY(),"d") &gt; 365, 0.8*F13, 0.63*F13)</f>
        <v>2166.2850055488339</v>
      </c>
    </row>
    <row r="14" spans="1:7" x14ac:dyDescent="0.25">
      <c r="A14"/>
      <c r="B14"/>
      <c r="C14" s="1">
        <f>(D14/$D$12)*$C$12</f>
        <v>5.5016762045684668</v>
      </c>
      <c r="D14" s="2">
        <v>8000</v>
      </c>
      <c r="E14" s="9">
        <f>C14/$B$2</f>
        <v>4.3044394233561789</v>
      </c>
      <c r="F14" s="2">
        <f>C14*$B$3</f>
        <v>5501.6762045684673</v>
      </c>
      <c r="G14" s="2">
        <f ca="1">IF(DATEDIF($B$4,TODAY(),"d") &gt; 365, 0.8*F14, 0.63*F14)</f>
        <v>3466.0560088781344</v>
      </c>
    </row>
    <row r="15" spans="1:7" x14ac:dyDescent="0.25">
      <c r="A15"/>
      <c r="B15"/>
      <c r="C15" s="1">
        <f>(D15/$D$12)*$C$12</f>
        <v>6.8770952557105831</v>
      </c>
      <c r="D15" s="2">
        <v>10000</v>
      </c>
      <c r="E15" s="9">
        <f>C15/$B$2</f>
        <v>5.3805492791952236</v>
      </c>
      <c r="F15" s="2">
        <f>C15*$B$3</f>
        <v>6877.0952557105829</v>
      </c>
      <c r="G15" s="2">
        <f ca="1">IF(DATEDIF($B$4,TODAY(),"d") &gt; 365, 0.8*F15, 0.63*F15)</f>
        <v>4332.5700110976677</v>
      </c>
    </row>
    <row r="16" spans="1:7" x14ac:dyDescent="0.25">
      <c r="A16"/>
      <c r="B16"/>
    </row>
  </sheetData>
  <hyperlinks>
    <hyperlink ref="E9" r:id="rId1" xr:uid="{F2BC7098-5BFE-41F2-8B65-03A791FB699F}"/>
    <hyperlink ref="F9" r:id="rId2" xr:uid="{81B20E3A-91AE-4222-83D2-F4D4CA9E6D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EE64-0D7E-4B4F-9BDA-FED68B0C1371}">
  <sheetPr>
    <tabColor theme="5" tint="-0.249977111117893"/>
  </sheetPr>
  <dimension ref="A1:G17"/>
  <sheetViews>
    <sheetView zoomScale="265" zoomScaleNormal="26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1600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45335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1.1499999999999999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8.9824028019909132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1.1499999999999999</v>
      </c>
      <c r="D12" s="2">
        <f>B6</f>
        <v>8.9824028019909132</v>
      </c>
      <c r="E12" s="9">
        <f>C12/$B$2</f>
        <v>0.75657894736842102</v>
      </c>
      <c r="F12" s="2">
        <f>C12*$B$3</f>
        <v>1839.9999999999998</v>
      </c>
      <c r="G12" s="2">
        <f ca="1">IF(DATEDIF($B$4,TODAY(),"d") &gt; 365, 0.8*F12, 0.63*F12)</f>
        <v>1159.1999999999998</v>
      </c>
    </row>
    <row r="13" spans="1:7" x14ac:dyDescent="0.25">
      <c r="A13"/>
      <c r="B13"/>
      <c r="C13" s="1">
        <f>(D13/$D$12)*$C$12</f>
        <v>6.4014051994256311</v>
      </c>
      <c r="D13" s="2">
        <v>50</v>
      </c>
      <c r="E13" s="9">
        <f>C13/$B$2</f>
        <v>4.2114507890958102</v>
      </c>
      <c r="F13" s="2">
        <f>C13*$B$3</f>
        <v>10242.248319081009</v>
      </c>
      <c r="G13" s="2">
        <f ca="1">IF(DATEDIF($B$4,TODAY(),"d") &gt; 365, 0.8*F13, 0.63*F13)</f>
        <v>6452.6164410210358</v>
      </c>
    </row>
    <row r="14" spans="1:7" x14ac:dyDescent="0.25">
      <c r="A14"/>
      <c r="B14"/>
      <c r="C14" s="1">
        <f>(D14/$D$12)*$C$12</f>
        <v>12.802810398851262</v>
      </c>
      <c r="D14" s="2">
        <v>100</v>
      </c>
      <c r="E14" s="9">
        <f>C14/$B$2</f>
        <v>8.4229015781916203</v>
      </c>
      <c r="F14" s="2">
        <f>C14*$B$3</f>
        <v>20484.496638162018</v>
      </c>
      <c r="G14" s="2">
        <f ca="1">IF(DATEDIF($B$4,TODAY(),"d") &gt; 365, 0.8*F14, 0.63*F14)</f>
        <v>12905.232882042072</v>
      </c>
    </row>
    <row r="15" spans="1:7" x14ac:dyDescent="0.25">
      <c r="A15"/>
      <c r="B15"/>
      <c r="C15" s="1">
        <f>(D15/$D$12)*$C$12</f>
        <v>19.204215598276893</v>
      </c>
      <c r="D15" s="2">
        <v>150</v>
      </c>
      <c r="E15" s="9">
        <f>C15/$B$2</f>
        <v>12.634352367287429</v>
      </c>
      <c r="F15" s="2">
        <f>C15*$B$3</f>
        <v>30726.744957243027</v>
      </c>
      <c r="G15" s="2">
        <f ca="1">IF(DATEDIF($B$4,TODAY(),"d") &gt; 365, 0.8*F15, 0.63*F15)</f>
        <v>19357.849323063107</v>
      </c>
    </row>
    <row r="16" spans="1:7" x14ac:dyDescent="0.25">
      <c r="A16"/>
      <c r="B16"/>
      <c r="C16" s="1">
        <f t="shared" ref="C16:C17" si="0">(D16/$D$12)*$C$12</f>
        <v>25.605620797702525</v>
      </c>
      <c r="D16" s="2">
        <v>200</v>
      </c>
      <c r="E16" s="9">
        <f t="shared" ref="E16:E17" si="1">C16/$B$2</f>
        <v>16.845803156383241</v>
      </c>
      <c r="F16" s="2">
        <f t="shared" ref="F16:F17" si="2">C16*$B$3</f>
        <v>40968.993276324036</v>
      </c>
      <c r="G16" s="2">
        <f t="shared" ref="G16:G17" ca="1" si="3">IF(DATEDIF($B$4,TODAY(),"d") &gt; 365, 0.8*F16, 0.63*F16)</f>
        <v>25810.465764084143</v>
      </c>
    </row>
    <row r="17" spans="3:7" x14ac:dyDescent="0.25">
      <c r="C17" s="1">
        <f t="shared" si="0"/>
        <v>32.00702599712816</v>
      </c>
      <c r="D17" s="2">
        <v>250</v>
      </c>
      <c r="E17" s="9">
        <f t="shared" si="1"/>
        <v>21.057253945479051</v>
      </c>
      <c r="F17" s="2">
        <f t="shared" si="2"/>
        <v>51211.241595405059</v>
      </c>
      <c r="G17" s="2">
        <f t="shared" ca="1" si="3"/>
        <v>32263.082205105187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8551-1FEE-440C-84A5-1BEA0EB218B3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20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16915.78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0.61747607999999998</v>
      </c>
      <c r="C3" s="1"/>
      <c r="D3" s="10" t="s">
        <v>99</v>
      </c>
      <c r="E3" s="11">
        <v>2</v>
      </c>
      <c r="F3" s="11">
        <v>2</v>
      </c>
    </row>
    <row r="4" spans="1:7" s="11" customFormat="1" x14ac:dyDescent="0.25">
      <c r="A4" s="1" t="s">
        <v>61</v>
      </c>
      <c r="B4" s="8">
        <f>VLOOKUP($B$1,portfolio!A:H,8,FALSE)</f>
        <v>44874</v>
      </c>
      <c r="C4" s="1"/>
      <c r="D4" s="10" t="s">
        <v>100</v>
      </c>
      <c r="E4" s="11">
        <v>3</v>
      </c>
      <c r="F4" s="11">
        <v>3</v>
      </c>
    </row>
    <row r="5" spans="1:7" s="10" customFormat="1" x14ac:dyDescent="0.25">
      <c r="A5" s="1" t="s">
        <v>93</v>
      </c>
      <c r="B5" s="3">
        <f>VLOOKUP($B$1, prc_data!A:C, 2, FALSE)</f>
        <v>68534</v>
      </c>
      <c r="C5" s="1"/>
      <c r="D5" s="10" t="s">
        <v>101</v>
      </c>
      <c r="E5" s="10">
        <f>$B$6*E3</f>
        <v>2698145.9079397996</v>
      </c>
      <c r="F5" s="10">
        <f>$B$6*F3</f>
        <v>2698145.9079397996</v>
      </c>
    </row>
    <row r="6" spans="1:7" s="10" customFormat="1" x14ac:dyDescent="0.25">
      <c r="A6" s="1" t="s">
        <v>94</v>
      </c>
      <c r="B6" s="3">
        <f>VLOOKUP($B$1, prc_data!A:C, 3, FALSE)/1000000</f>
        <v>1349072.9539698998</v>
      </c>
      <c r="C6" s="1" t="s">
        <v>7</v>
      </c>
      <c r="D6" s="10" t="s">
        <v>102</v>
      </c>
      <c r="E6" s="10">
        <f>$B$6*E4</f>
        <v>4047218.8619096996</v>
      </c>
      <c r="F6" s="10">
        <f>$B$6*F4</f>
        <v>4047218.8619096996</v>
      </c>
    </row>
    <row r="7" spans="1:7" s="14" customFormat="1" x14ac:dyDescent="0.25">
      <c r="A7" s="1"/>
      <c r="B7" s="1"/>
      <c r="C7" s="1"/>
      <c r="D7" s="10" t="s">
        <v>103</v>
      </c>
      <c r="E7" s="14">
        <f>$B$5*E3</f>
        <v>137068</v>
      </c>
      <c r="F7" s="14">
        <f>$B$5*F3</f>
        <v>137068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205602</v>
      </c>
      <c r="F8" s="14">
        <f>F4*$B$5</f>
        <v>205602</v>
      </c>
    </row>
    <row r="9" spans="1:7" s="14" customFormat="1" x14ac:dyDescent="0.25">
      <c r="A9" s="1"/>
      <c r="B9" s="1"/>
      <c r="C9" s="1"/>
      <c r="D9" s="10" t="s">
        <v>105</v>
      </c>
      <c r="E9" s="16" t="s">
        <v>106</v>
      </c>
      <c r="F9" s="16" t="s">
        <v>107</v>
      </c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68534</v>
      </c>
      <c r="D12" s="2">
        <f>B6</f>
        <v>1349072.9539698998</v>
      </c>
      <c r="E12" s="9">
        <f>C12/$B$2</f>
        <v>4.0514832895674928</v>
      </c>
      <c r="F12" s="2">
        <f>C12*$B$3</f>
        <v>42318.105666719995</v>
      </c>
      <c r="G12" s="2">
        <f ca="1">IF(DATEDIF($B$4,TODAY(),"d") &gt; 365, 0.8*F12, 0.63*F12)</f>
        <v>33854.484533375995</v>
      </c>
    </row>
    <row r="13" spans="1:7" x14ac:dyDescent="0.25">
      <c r="A13"/>
      <c r="B13"/>
      <c r="C13" s="1">
        <f>(D13/$D$12)*$C$12</f>
        <v>76201.216322281762</v>
      </c>
      <c r="D13" s="2">
        <v>1500000</v>
      </c>
      <c r="E13" s="9">
        <f>C13/$B$2</f>
        <v>4.5047415089509188</v>
      </c>
      <c r="F13" s="2">
        <f>C13*$B$3</f>
        <v>47052.428345914559</v>
      </c>
      <c r="G13" s="2">
        <f ca="1">IF(DATEDIF($B$4,TODAY(),"d") &gt; 365, 0.8*F13, 0.63*F13)</f>
        <v>37641.942676731647</v>
      </c>
    </row>
    <row r="14" spans="1:7" x14ac:dyDescent="0.25">
      <c r="A14"/>
      <c r="B14"/>
      <c r="C14" s="1">
        <f>(D14/$D$12)*$C$12</f>
        <v>91441.459586738114</v>
      </c>
      <c r="D14" s="2">
        <v>1800000</v>
      </c>
      <c r="E14" s="9">
        <f>C14/$B$2</f>
        <v>5.4056898107411024</v>
      </c>
      <c r="F14" s="2">
        <f>C14*$B$3</f>
        <v>56462.914015097471</v>
      </c>
      <c r="G14" s="2">
        <f ca="1">IF(DATEDIF($B$4,TODAY(),"d") &gt; 365, 0.8*F14, 0.63*F14)</f>
        <v>45170.331212077981</v>
      </c>
    </row>
    <row r="15" spans="1:7" x14ac:dyDescent="0.25">
      <c r="A15"/>
      <c r="B15"/>
      <c r="C15" s="1">
        <f>(D15/$D$12)*$C$12</f>
        <v>101601.62176304235</v>
      </c>
      <c r="D15" s="2">
        <v>2000000</v>
      </c>
      <c r="E15" s="9">
        <f>C15/$B$2</f>
        <v>6.0063220119345582</v>
      </c>
      <c r="F15" s="2">
        <f>C15*$B$3</f>
        <v>62736.571127886076</v>
      </c>
      <c r="G15" s="2">
        <f ca="1">IF(DATEDIF($B$4,TODAY(),"d") &gt; 365, 0.8*F15, 0.63*F15)</f>
        <v>50189.256902308865</v>
      </c>
    </row>
    <row r="16" spans="1:7" x14ac:dyDescent="0.25">
      <c r="A16"/>
      <c r="B16"/>
    </row>
  </sheetData>
  <hyperlinks>
    <hyperlink ref="E9" r:id="rId1" xr:uid="{583B3C16-A583-4E08-9131-260CB6E48652}"/>
    <hyperlink ref="F9" r:id="rId2" xr:uid="{A9F329CA-7198-443D-A186-D778DCCDC05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515E-E383-4ECC-BA14-36988C6FE709}">
  <sheetPr>
    <tabColor rgb="FF00B0F0"/>
  </sheetPr>
  <dimension ref="A1:G16"/>
  <sheetViews>
    <sheetView zoomScale="265" zoomScaleNormal="26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29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6.3220600000000002E-2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100000</v>
      </c>
      <c r="C3" s="1"/>
      <c r="D3" s="10" t="s">
        <v>99</v>
      </c>
      <c r="E3" s="11">
        <v>7</v>
      </c>
      <c r="F3" s="11">
        <v>7</v>
      </c>
    </row>
    <row r="4" spans="1:7" s="11" customFormat="1" x14ac:dyDescent="0.25">
      <c r="A4" s="1" t="s">
        <v>61</v>
      </c>
      <c r="B4" s="8">
        <f>VLOOKUP($B$1,portfolio!A:H,8,FALSE)</f>
        <v>45034</v>
      </c>
      <c r="C4" s="1"/>
      <c r="D4" s="10" t="s">
        <v>100</v>
      </c>
      <c r="E4" s="11">
        <v>10</v>
      </c>
      <c r="F4" s="11">
        <v>10</v>
      </c>
    </row>
    <row r="5" spans="1:7" s="10" customFormat="1" x14ac:dyDescent="0.25">
      <c r="A5" s="1" t="s">
        <v>93</v>
      </c>
      <c r="B5" s="3">
        <f>VLOOKUP($B$1, prc_data!A:C, 2, FALSE)</f>
        <v>0.124254</v>
      </c>
      <c r="C5" s="1"/>
      <c r="D5" s="10" t="s">
        <v>101</v>
      </c>
      <c r="E5" s="10">
        <f>E3*$B$6</f>
        <v>29413.899000040095</v>
      </c>
      <c r="F5" s="10">
        <f>$B$6*F3</f>
        <v>29413.899000040095</v>
      </c>
    </row>
    <row r="6" spans="1:7" s="10" customFormat="1" x14ac:dyDescent="0.25">
      <c r="A6" s="1" t="s">
        <v>94</v>
      </c>
      <c r="B6" s="3">
        <f>VLOOKUP($B$1, prc_data!A:C, 3, FALSE)/1000000</f>
        <v>4201.9855714342993</v>
      </c>
      <c r="C6" s="1" t="s">
        <v>7</v>
      </c>
      <c r="D6" s="10" t="s">
        <v>102</v>
      </c>
      <c r="E6" s="10">
        <f>E4*$B$6</f>
        <v>42019.855714342993</v>
      </c>
      <c r="F6" s="10">
        <f>$B$6*F4</f>
        <v>42019.855714342993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0.86977800000000005</v>
      </c>
      <c r="F7" s="14">
        <f>$B$5*F3</f>
        <v>0.86977800000000005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1.24254</v>
      </c>
      <c r="F8" s="14">
        <f>F4*$B$5</f>
        <v>1.24254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0.124254</v>
      </c>
      <c r="D12" s="2">
        <f>B6</f>
        <v>4201.9855714342993</v>
      </c>
      <c r="E12" s="9">
        <f>C12/$B$2</f>
        <v>1.9654036817113409</v>
      </c>
      <c r="F12" s="2">
        <f>C12*$B$3</f>
        <v>12425.4</v>
      </c>
      <c r="G12" s="2">
        <f ca="1">IF(DATEDIF($B$4,TODAY(),"d") &gt; 365, 0.8*F12, 0.63*F12)</f>
        <v>7828.0019999999995</v>
      </c>
    </row>
    <row r="13" spans="1:7" x14ac:dyDescent="0.25">
      <c r="A13"/>
      <c r="B13"/>
      <c r="C13" s="1">
        <f>(D13/$D$12)*$C$12</f>
        <v>0.29570306201119895</v>
      </c>
      <c r="D13" s="2">
        <v>10000</v>
      </c>
      <c r="E13" s="9">
        <f>C13/$B$2</f>
        <v>4.6773213479656777</v>
      </c>
      <c r="F13" s="2">
        <f>C13*$B$3</f>
        <v>29570.306201119896</v>
      </c>
      <c r="G13" s="2">
        <f ca="1">IF(DATEDIF($B$4,TODAY(),"d") &gt; 365, 0.8*F13, 0.63*F13)</f>
        <v>18629.292906705534</v>
      </c>
    </row>
    <row r="14" spans="1:7" x14ac:dyDescent="0.25">
      <c r="A14"/>
      <c r="B14"/>
      <c r="C14" s="1">
        <f>(D14/$D$12)*$C$12</f>
        <v>0.4435545930167985</v>
      </c>
      <c r="D14" s="2">
        <v>15000</v>
      </c>
      <c r="E14" s="9">
        <f>C14/$B$2</f>
        <v>7.0159820219485178</v>
      </c>
      <c r="F14" s="2">
        <f>C14*$B$3</f>
        <v>44355.459301679854</v>
      </c>
      <c r="G14" s="2">
        <f ca="1">IF(DATEDIF($B$4,TODAY(),"d") &gt; 365, 0.8*F14, 0.63*F14)</f>
        <v>27943.939360058306</v>
      </c>
    </row>
    <row r="15" spans="1:7" x14ac:dyDescent="0.25">
      <c r="A15"/>
      <c r="B15"/>
      <c r="C15" s="1">
        <f>(D15/$D$12)*$C$12</f>
        <v>0.59140612402239789</v>
      </c>
      <c r="D15" s="2">
        <v>20000</v>
      </c>
      <c r="E15" s="9">
        <f>C15/$B$2</f>
        <v>9.3546426959313553</v>
      </c>
      <c r="F15" s="2">
        <f>C15*$B$3</f>
        <v>59140.612402239793</v>
      </c>
      <c r="G15" s="2">
        <f ca="1">IF(DATEDIF($B$4,TODAY(),"d") &gt; 365, 0.8*F15, 0.63*F15)</f>
        <v>37258.585813411068</v>
      </c>
    </row>
    <row r="16" spans="1:7" x14ac:dyDescent="0.25">
      <c r="A16"/>
      <c r="B16"/>
    </row>
  </sheetData>
  <hyperlinks>
    <hyperlink ref="E9" r:id="rId1" xr:uid="{DA29552D-B5CE-45D9-B7A5-FF28A560FC5E}"/>
    <hyperlink ref="F9" r:id="rId2" xr:uid="{682214E2-A097-4211-8795-89326DFEE2C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5F64-0347-4D93-ADF3-3A05C64596A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0.02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124000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44188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7.1714700000000001E-3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34.329426221419794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7.1714700000000001E-3</v>
      </c>
      <c r="D12" s="2">
        <f>B6</f>
        <v>34.329426221419794</v>
      </c>
      <c r="E12" s="9">
        <f>C12/$B$2</f>
        <v>0.35857349999999999</v>
      </c>
      <c r="F12" s="2">
        <f>C12*$B$3</f>
        <v>889.26228000000003</v>
      </c>
      <c r="G12" s="2">
        <f ca="1">IF(DATEDIF($B$4,TODAY(),"d") &gt; 365, 0.8*F12, 0.63*F12)</f>
        <v>711.40982400000007</v>
      </c>
    </row>
    <row r="13" spans="1:7" x14ac:dyDescent="0.25">
      <c r="A13"/>
      <c r="B13"/>
      <c r="C13" s="1">
        <f>(D13/$D$12)*$C$12</f>
        <v>1.0445076992759891E-2</v>
      </c>
      <c r="D13" s="2">
        <v>50</v>
      </c>
      <c r="E13" s="9">
        <f>C13/$B$2</f>
        <v>0.52225384963799448</v>
      </c>
      <c r="F13" s="2">
        <f>C13*$B$3</f>
        <v>1295.1895471022265</v>
      </c>
      <c r="G13" s="2">
        <f ca="1">IF(DATEDIF($B$4,TODAY(),"d") &gt; 365, 0.8*F13, 0.63*F13)</f>
        <v>1036.1516376817813</v>
      </c>
    </row>
    <row r="14" spans="1:7" x14ac:dyDescent="0.25">
      <c r="A14"/>
      <c r="B14"/>
      <c r="C14" s="1">
        <f>(D14/$D$12)*$C$12</f>
        <v>2.0890153985519782E-2</v>
      </c>
      <c r="D14" s="2">
        <v>100</v>
      </c>
      <c r="E14" s="9">
        <f>C14/$B$2</f>
        <v>1.044507699275989</v>
      </c>
      <c r="F14" s="2">
        <f>C14*$B$3</f>
        <v>2590.3790942044529</v>
      </c>
      <c r="G14" s="2">
        <f ca="1">IF(DATEDIF($B$4,TODAY(),"d") &gt; 365, 0.8*F14, 0.63*F14)</f>
        <v>2072.3032753635625</v>
      </c>
    </row>
    <row r="15" spans="1:7" x14ac:dyDescent="0.25">
      <c r="A15"/>
      <c r="B15"/>
      <c r="C15" s="1">
        <f>(D15/$D$12)*$C$12</f>
        <v>5.222538496379945E-2</v>
      </c>
      <c r="D15" s="2">
        <v>250</v>
      </c>
      <c r="E15" s="9">
        <f>C15/$B$2</f>
        <v>2.6112692481899726</v>
      </c>
      <c r="F15" s="2">
        <f>C15*$B$3</f>
        <v>6475.9477355111321</v>
      </c>
      <c r="G15" s="2">
        <f ca="1">IF(DATEDIF($B$4,TODAY(),"d") &gt; 365, 0.8*F15, 0.63*F15)</f>
        <v>5180.7581884089059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1D91-B86D-4A18-8E9A-5DB193E38B5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31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0.12799616599999999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31720</v>
      </c>
      <c r="C3" s="1"/>
      <c r="D3" s="10" t="s">
        <v>99</v>
      </c>
      <c r="E3" s="11">
        <v>13</v>
      </c>
      <c r="F3" s="11">
        <v>13</v>
      </c>
    </row>
    <row r="4" spans="1:7" s="11" customFormat="1" x14ac:dyDescent="0.25">
      <c r="A4" s="1" t="s">
        <v>61</v>
      </c>
      <c r="B4" s="8">
        <f>VLOOKUP($B$1,portfolio!A:H,8,FALSE)</f>
        <v>45274</v>
      </c>
      <c r="C4" s="1"/>
      <c r="D4" s="10" t="s">
        <v>100</v>
      </c>
      <c r="E4" s="11">
        <v>15</v>
      </c>
      <c r="F4" s="11">
        <v>15</v>
      </c>
    </row>
    <row r="5" spans="1:7" s="10" customFormat="1" x14ac:dyDescent="0.25">
      <c r="A5" s="1" t="s">
        <v>93</v>
      </c>
      <c r="B5" s="3">
        <f>VLOOKUP($B$1, prc_data!A:C, 2, FALSE)</f>
        <v>0.14696200000000001</v>
      </c>
      <c r="C5" s="1"/>
      <c r="D5" s="10" t="s">
        <v>101</v>
      </c>
      <c r="E5" s="10">
        <f>E3*$B$6</f>
        <v>44216.613790727861</v>
      </c>
      <c r="F5" s="10">
        <f>$B$6*F3</f>
        <v>44216.613790727861</v>
      </c>
    </row>
    <row r="6" spans="1:7" s="10" customFormat="1" x14ac:dyDescent="0.25">
      <c r="A6" s="1" t="s">
        <v>94</v>
      </c>
      <c r="B6" s="3">
        <f>VLOOKUP($B$1, prc_data!A:C, 3, FALSE)/1000000</f>
        <v>3401.2779839021432</v>
      </c>
      <c r="C6" s="1" t="s">
        <v>7</v>
      </c>
      <c r="D6" s="10" t="s">
        <v>102</v>
      </c>
      <c r="E6" s="10">
        <f>E4*$B$6</f>
        <v>51019.169758532145</v>
      </c>
      <c r="F6" s="10">
        <f>$B$6*F4</f>
        <v>51019.169758532145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1.910506</v>
      </c>
      <c r="F7" s="14">
        <f>$B$5*F3</f>
        <v>1.910506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2.2044300000000003</v>
      </c>
      <c r="F8" s="14">
        <f>F4*$B$5</f>
        <v>2.2044300000000003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0.14696200000000001</v>
      </c>
      <c r="D12" s="2">
        <f>B6</f>
        <v>3401.2779839021432</v>
      </c>
      <c r="E12" s="9">
        <f>C12/$B$2</f>
        <v>1.148175016429789</v>
      </c>
      <c r="F12" s="2">
        <f>C12*$B$3</f>
        <v>4661.6346400000002</v>
      </c>
      <c r="G12" s="2">
        <f ca="1">IF(DATEDIF($B$4,TODAY(),"d") &gt; 365, 0.8*F12, 0.63*F12)</f>
        <v>2936.8298232000002</v>
      </c>
    </row>
    <row r="13" spans="1:7" x14ac:dyDescent="0.25">
      <c r="A13"/>
      <c r="B13"/>
      <c r="C13" s="1">
        <f>(D13/$D$12)*$C$12</f>
        <v>0.43207876773246473</v>
      </c>
      <c r="D13" s="2">
        <v>10000</v>
      </c>
      <c r="E13" s="9">
        <f>C13/$B$2</f>
        <v>3.3757164861677555</v>
      </c>
      <c r="F13" s="2">
        <f>C13*$B$3</f>
        <v>13705.53851247378</v>
      </c>
      <c r="G13" s="2">
        <f ca="1">IF(DATEDIF($B$4,TODAY(),"d") &gt; 365, 0.8*F13, 0.63*F13)</f>
        <v>8634.4892628584821</v>
      </c>
    </row>
    <row r="14" spans="1:7" x14ac:dyDescent="0.25">
      <c r="A14"/>
      <c r="B14"/>
      <c r="C14" s="1">
        <f>(D14/$D$12)*$C$12</f>
        <v>1.0801969193311618</v>
      </c>
      <c r="D14" s="2">
        <v>25000</v>
      </c>
      <c r="E14" s="9">
        <f>C14/$B$2</f>
        <v>8.439291215419388</v>
      </c>
      <c r="F14" s="2">
        <f>C14*$B$3</f>
        <v>34263.846281184451</v>
      </c>
      <c r="G14" s="2">
        <f ca="1">IF(DATEDIF($B$4,TODAY(),"d") &gt; 365, 0.8*F14, 0.63*F14)</f>
        <v>21586.223157146203</v>
      </c>
    </row>
    <row r="15" spans="1:7" x14ac:dyDescent="0.25">
      <c r="A15"/>
      <c r="B15"/>
      <c r="C15" s="1">
        <f>(D15/$D$12)*$C$12</f>
        <v>2.1603938386623236</v>
      </c>
      <c r="D15" s="2">
        <v>50000</v>
      </c>
      <c r="E15" s="9">
        <f>C15/$B$2</f>
        <v>16.878582430838776</v>
      </c>
      <c r="F15" s="2">
        <f>C15*$B$3</f>
        <v>68527.692562368902</v>
      </c>
      <c r="G15" s="2">
        <f ca="1">IF(DATEDIF($B$4,TODAY(),"d") &gt; 365, 0.8*F15, 0.63*F15)</f>
        <v>43172.446314292407</v>
      </c>
    </row>
    <row r="16" spans="1:7" x14ac:dyDescent="0.25">
      <c r="A16"/>
      <c r="B16"/>
    </row>
  </sheetData>
  <hyperlinks>
    <hyperlink ref="E9" r:id="rId1" xr:uid="{4C200C30-7756-47E1-BA1A-7A3F905BA7A8}"/>
    <hyperlink ref="F9" r:id="rId2" xr:uid="{C06B9842-4ADA-4047-9EF8-BABDA7329F0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9A82-EF4A-4762-A202-031B0A65EDB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40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0.1212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10000</v>
      </c>
      <c r="C3" s="1"/>
      <c r="D3" s="10" t="s">
        <v>99</v>
      </c>
      <c r="E3" s="11">
        <v>10</v>
      </c>
      <c r="F3" s="11">
        <v>10</v>
      </c>
    </row>
    <row r="4" spans="1:7" s="11" customFormat="1" x14ac:dyDescent="0.25">
      <c r="A4" s="1" t="s">
        <v>61</v>
      </c>
      <c r="B4" s="8">
        <f>VLOOKUP($B$1,portfolio!A:H,8,FALSE)</f>
        <v>45182</v>
      </c>
      <c r="C4" s="1"/>
      <c r="D4" s="10" t="s">
        <v>100</v>
      </c>
      <c r="E4" s="11">
        <v>15</v>
      </c>
      <c r="F4" s="11">
        <v>15</v>
      </c>
    </row>
    <row r="5" spans="1:7" s="10" customFormat="1" x14ac:dyDescent="0.25">
      <c r="A5" s="1" t="s">
        <v>93</v>
      </c>
      <c r="B5" s="3">
        <f>VLOOKUP($B$1, prc_data!A:C, 2, FALSE)</f>
        <v>0.85435099999999997</v>
      </c>
      <c r="C5" s="1"/>
      <c r="D5" s="10" t="s">
        <v>101</v>
      </c>
      <c r="E5" s="10">
        <f>E3*$B$6</f>
        <v>21870.903758493314</v>
      </c>
      <c r="F5" s="10">
        <f>$B$6*F3</f>
        <v>21870.903758493314</v>
      </c>
    </row>
    <row r="6" spans="1:7" s="10" customFormat="1" x14ac:dyDescent="0.25">
      <c r="A6" s="1" t="s">
        <v>94</v>
      </c>
      <c r="B6" s="3">
        <f>VLOOKUP($B$1, prc_data!A:C, 3, FALSE)/1000000</f>
        <v>2187.0903758493314</v>
      </c>
      <c r="C6" s="1" t="s">
        <v>7</v>
      </c>
      <c r="D6" s="10" t="s">
        <v>102</v>
      </c>
      <c r="E6" s="10">
        <f>E4*$B$6</f>
        <v>32806.355637739973</v>
      </c>
      <c r="F6" s="10">
        <f>$B$6*F4</f>
        <v>32806.355637739973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8.5435099999999995</v>
      </c>
      <c r="F7" s="14">
        <f>$B$5*F3</f>
        <v>8.5435099999999995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12.815265</v>
      </c>
      <c r="F8" s="14">
        <f>F4*$B$5</f>
        <v>12.815265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0.85435099999999997</v>
      </c>
      <c r="D12" s="2">
        <f>B6</f>
        <v>2187.0903758493314</v>
      </c>
      <c r="E12" s="9">
        <f>C12/$B$2</f>
        <v>7.0491006600660064</v>
      </c>
      <c r="F12" s="2">
        <f>C12*$B$3</f>
        <v>8543.51</v>
      </c>
      <c r="G12" s="2">
        <f ca="1">IF(DATEDIF($B$4,TODAY(),"d") &gt; 365, 0.8*F12, 0.63*F12)</f>
        <v>5382.4112999999998</v>
      </c>
    </row>
    <row r="13" spans="1:7" x14ac:dyDescent="0.25">
      <c r="A13"/>
      <c r="B13"/>
      <c r="C13" s="1">
        <f>(D13/$D$12)*$C$12</f>
        <v>1.1719008177724104</v>
      </c>
      <c r="D13" s="2">
        <v>3000</v>
      </c>
      <c r="E13" s="9">
        <f>C13/$B$2</f>
        <v>9.6691486614885349</v>
      </c>
      <c r="F13" s="2">
        <f>C13*$B$3</f>
        <v>11719.008177724105</v>
      </c>
      <c r="G13" s="2">
        <f ca="1">IF(DATEDIF($B$4,TODAY(),"d") &gt; 365, 0.8*F13, 0.63*F13)</f>
        <v>7382.9751519661859</v>
      </c>
    </row>
    <row r="14" spans="1:7" x14ac:dyDescent="0.25">
      <c r="A14"/>
      <c r="B14"/>
      <c r="C14" s="1">
        <f>(D14/$D$12)*$C$12</f>
        <v>1.9531680296206839</v>
      </c>
      <c r="D14" s="2">
        <v>5000</v>
      </c>
      <c r="E14" s="9">
        <f>C14/$B$2</f>
        <v>16.115247769147558</v>
      </c>
      <c r="F14" s="2">
        <f>C14*$B$3</f>
        <v>19531.68029620684</v>
      </c>
      <c r="G14" s="2">
        <f ca="1">IF(DATEDIF($B$4,TODAY(),"d") &gt; 365, 0.8*F14, 0.63*F14)</f>
        <v>12304.95858661031</v>
      </c>
    </row>
    <row r="15" spans="1:7" x14ac:dyDescent="0.25">
      <c r="A15"/>
      <c r="B15"/>
      <c r="C15" s="1">
        <f>(D15/$D$12)*$C$12</f>
        <v>3.9063360592413678</v>
      </c>
      <c r="D15" s="2">
        <v>10000</v>
      </c>
      <c r="E15" s="9">
        <f>C15/$B$2</f>
        <v>32.230495538295116</v>
      </c>
      <c r="F15" s="2">
        <f>C15*$B$3</f>
        <v>39063.360592413679</v>
      </c>
      <c r="G15" s="2">
        <f ca="1">IF(DATEDIF($B$4,TODAY(),"d") &gt; 365, 0.8*F15, 0.63*F15)</f>
        <v>24609.91717322062</v>
      </c>
    </row>
    <row r="16" spans="1:7" x14ac:dyDescent="0.25">
      <c r="A16"/>
      <c r="B16"/>
    </row>
  </sheetData>
  <hyperlinks>
    <hyperlink ref="E9" r:id="rId1" xr:uid="{D571AE08-18D1-4450-9681-3C0464414951}"/>
    <hyperlink ref="F9" r:id="rId2" xr:uid="{B8993823-C4FA-4005-8E21-05EED0304BA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EC9F-C969-47F3-ADDC-D0768599B1E7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42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0.49261083700000002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10150</v>
      </c>
      <c r="C3" s="1"/>
      <c r="D3" s="10" t="s">
        <v>99</v>
      </c>
      <c r="E3" s="11">
        <v>10</v>
      </c>
      <c r="F3" s="11">
        <v>10</v>
      </c>
    </row>
    <row r="4" spans="1:7" s="11" customFormat="1" x14ac:dyDescent="0.25">
      <c r="A4" s="1" t="s">
        <v>61</v>
      </c>
      <c r="B4" s="8">
        <f>VLOOKUP($B$1,portfolio!A:H,8,FALSE)</f>
        <v>45175</v>
      </c>
      <c r="C4" s="1"/>
      <c r="D4" s="10" t="s">
        <v>100</v>
      </c>
      <c r="E4" s="11">
        <v>15</v>
      </c>
      <c r="F4" s="11">
        <v>15</v>
      </c>
    </row>
    <row r="5" spans="1:7" s="10" customFormat="1" x14ac:dyDescent="0.25">
      <c r="A5" s="1" t="s">
        <v>93</v>
      </c>
      <c r="B5" s="3">
        <f>VLOOKUP($B$1, prc_data!A:C, 2, FALSE)</f>
        <v>1.55</v>
      </c>
      <c r="C5" s="1"/>
      <c r="D5" s="10" t="s">
        <v>101</v>
      </c>
      <c r="E5" s="10">
        <f>E3*$B$6</f>
        <v>19029.078284518528</v>
      </c>
      <c r="F5" s="10">
        <f>$B$6*F3</f>
        <v>19029.078284518528</v>
      </c>
    </row>
    <row r="6" spans="1:7" s="10" customFormat="1" x14ac:dyDescent="0.25">
      <c r="A6" s="1" t="s">
        <v>94</v>
      </c>
      <c r="B6" s="3">
        <f>VLOOKUP($B$1, prc_data!A:C, 3, FALSE)/1000000</f>
        <v>1902.9078284518528</v>
      </c>
      <c r="C6" s="1" t="s">
        <v>7</v>
      </c>
      <c r="D6" s="10" t="s">
        <v>102</v>
      </c>
      <c r="E6" s="10">
        <f>E4*$B$6</f>
        <v>28543.61742677779</v>
      </c>
      <c r="F6" s="10">
        <f>$B$6*F4</f>
        <v>28543.61742677779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15.5</v>
      </c>
      <c r="F7" s="14">
        <f>$B$5*F3</f>
        <v>15.5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23.25</v>
      </c>
      <c r="F8" s="14">
        <f>F4*$B$5</f>
        <v>23.25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1.55</v>
      </c>
      <c r="D12" s="2">
        <f>B6</f>
        <v>1902.9078284518528</v>
      </c>
      <c r="E12" s="9">
        <f>C12/$B$2</f>
        <v>3.1465000028003849</v>
      </c>
      <c r="F12" s="2">
        <f>C12*$B$3</f>
        <v>15732.5</v>
      </c>
      <c r="G12" s="2">
        <f ca="1">IF(DATEDIF($B$4,TODAY(),"d") &gt; 365, 0.8*F12, 0.63*F12)</f>
        <v>9911.4750000000004</v>
      </c>
    </row>
    <row r="13" spans="1:7" x14ac:dyDescent="0.25">
      <c r="A13"/>
      <c r="B13"/>
      <c r="C13" s="1">
        <f>(D13/$D$12)*$C$12</f>
        <v>2.4436286038000574</v>
      </c>
      <c r="D13" s="2">
        <v>3000</v>
      </c>
      <c r="E13" s="9">
        <f>C13/$B$2</f>
        <v>4.96056607012902</v>
      </c>
      <c r="F13" s="2">
        <f>C13*$B$3</f>
        <v>24802.830328570584</v>
      </c>
      <c r="G13" s="2">
        <f ca="1">IF(DATEDIF($B$4,TODAY(),"d") &gt; 365, 0.8*F13, 0.63*F13)</f>
        <v>15625.783106999468</v>
      </c>
    </row>
    <row r="14" spans="1:7" x14ac:dyDescent="0.25">
      <c r="A14"/>
      <c r="B14"/>
      <c r="C14" s="1">
        <f>(D14/$D$12)*$C$12</f>
        <v>4.0727143396667627</v>
      </c>
      <c r="D14" s="2">
        <v>5000</v>
      </c>
      <c r="E14" s="9">
        <f>C14/$B$2</f>
        <v>8.2676101168817002</v>
      </c>
      <c r="F14" s="2">
        <f>C14*$B$3</f>
        <v>41338.05054761764</v>
      </c>
      <c r="G14" s="2">
        <f ca="1">IF(DATEDIF($B$4,TODAY(),"d") &gt; 365, 0.8*F14, 0.63*F14)</f>
        <v>26042.971844999112</v>
      </c>
    </row>
    <row r="15" spans="1:7" x14ac:dyDescent="0.25">
      <c r="A15"/>
      <c r="B15"/>
      <c r="C15" s="1">
        <f>(D15/$D$12)*$C$12</f>
        <v>8.1454286793335253</v>
      </c>
      <c r="D15" s="2">
        <v>10000</v>
      </c>
      <c r="E15" s="9">
        <f>C15/$B$2</f>
        <v>16.5352202337634</v>
      </c>
      <c r="F15" s="2">
        <f>C15*$B$3</f>
        <v>82676.101095235281</v>
      </c>
      <c r="G15" s="2">
        <f ca="1">IF(DATEDIF($B$4,TODAY(),"d") &gt; 365, 0.8*F15, 0.63*F15)</f>
        <v>52085.943689998225</v>
      </c>
    </row>
    <row r="16" spans="1:7" x14ac:dyDescent="0.25">
      <c r="A16"/>
      <c r="B16"/>
    </row>
  </sheetData>
  <hyperlinks>
    <hyperlink ref="E9" r:id="rId1" xr:uid="{D28D9EA2-EFF5-4F4C-8AFD-375F3856491D}"/>
    <hyperlink ref="F9" r:id="rId2" xr:uid="{1713F89B-E4B1-4A8C-8F18-7CF7AE30BEE6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DCE4-0B17-47A5-BA28-4DCF0359C311}">
  <sheetPr>
    <tabColor theme="1" tint="0.499984740745262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46</v>
      </c>
      <c r="C1" s="1"/>
      <c r="D1" s="10"/>
      <c r="E1" s="11" t="s">
        <v>98</v>
      </c>
      <c r="F1" s="10" t="s">
        <v>108</v>
      </c>
      <c r="G1" s="10"/>
    </row>
    <row r="2" spans="1:7" s="13" customFormat="1" x14ac:dyDescent="0.25">
      <c r="A2" s="1" t="s">
        <v>5</v>
      </c>
      <c r="B2" s="3">
        <f>VLOOKUP(B1,portfolio!A:H,3,FALSE)</f>
        <v>1.5062712000000001E-2</v>
      </c>
      <c r="C2" s="1"/>
      <c r="D2" s="13" t="s">
        <v>97</v>
      </c>
      <c r="E2" s="13">
        <v>45352</v>
      </c>
      <c r="F2" s="13">
        <v>45353</v>
      </c>
    </row>
    <row r="3" spans="1:7" s="11" customFormat="1" x14ac:dyDescent="0.25">
      <c r="A3" s="1" t="s">
        <v>59</v>
      </c>
      <c r="B3" s="5">
        <f>VLOOKUP(B1,portfolio!A:H,2,FALSE)</f>
        <v>177000</v>
      </c>
      <c r="C3" s="1"/>
      <c r="D3" s="10" t="s">
        <v>99</v>
      </c>
      <c r="E3" s="11">
        <v>8</v>
      </c>
      <c r="F3" s="11">
        <v>8</v>
      </c>
    </row>
    <row r="4" spans="1:7" s="11" customFormat="1" x14ac:dyDescent="0.25">
      <c r="A4" s="1" t="s">
        <v>61</v>
      </c>
      <c r="B4" s="8">
        <f>VLOOKUP($B$1,portfolio!A:H,8,FALSE)</f>
        <v>45087</v>
      </c>
      <c r="C4" s="1"/>
      <c r="D4" s="10" t="s">
        <v>100</v>
      </c>
      <c r="E4" s="11">
        <v>10</v>
      </c>
      <c r="F4" s="11">
        <v>10</v>
      </c>
    </row>
    <row r="5" spans="1:7" s="10" customFormat="1" x14ac:dyDescent="0.25">
      <c r="A5" s="1" t="s">
        <v>93</v>
      </c>
      <c r="B5" s="3">
        <f>VLOOKUP($B$1, prc_data!A:C, 2, FALSE)</f>
        <v>4.7400669999999999E-2</v>
      </c>
      <c r="C5" s="1"/>
      <c r="D5" s="10" t="s">
        <v>101</v>
      </c>
      <c r="E5" s="10">
        <f>E3*$B$6</f>
        <v>27713.649561376867</v>
      </c>
      <c r="F5" s="10">
        <f>$B$6*F3</f>
        <v>27713.649561376867</v>
      </c>
    </row>
    <row r="6" spans="1:7" s="10" customFormat="1" x14ac:dyDescent="0.25">
      <c r="A6" s="1" t="s">
        <v>94</v>
      </c>
      <c r="B6" s="3">
        <f>VLOOKUP($B$1, prc_data!A:C, 3, FALSE)/1000000</f>
        <v>3464.2061951721084</v>
      </c>
      <c r="C6" s="1" t="s">
        <v>7</v>
      </c>
      <c r="D6" s="10" t="s">
        <v>102</v>
      </c>
      <c r="E6" s="10">
        <f>E4*$B$6</f>
        <v>34642.061951721087</v>
      </c>
      <c r="F6" s="10">
        <f>$B$6*F4</f>
        <v>34642.061951721087</v>
      </c>
    </row>
    <row r="7" spans="1:7" s="14" customFormat="1" x14ac:dyDescent="0.25">
      <c r="A7" s="1"/>
      <c r="B7" s="1"/>
      <c r="C7" s="1"/>
      <c r="D7" s="10" t="s">
        <v>103</v>
      </c>
      <c r="E7" s="14">
        <f>E3*$B$5</f>
        <v>0.37920535999999999</v>
      </c>
      <c r="F7" s="14">
        <f>$B$5*F3</f>
        <v>0.37920535999999999</v>
      </c>
    </row>
    <row r="8" spans="1:7" s="14" customFormat="1" x14ac:dyDescent="0.25">
      <c r="A8" s="1"/>
      <c r="B8" s="1"/>
      <c r="C8" s="1"/>
      <c r="D8" s="10" t="s">
        <v>104</v>
      </c>
      <c r="E8" s="14">
        <f>E4*$B$5</f>
        <v>0.4740067</v>
      </c>
      <c r="F8" s="14">
        <f>F4*$B$5</f>
        <v>0.4740067</v>
      </c>
    </row>
    <row r="9" spans="1:7" s="12" customFormat="1" x14ac:dyDescent="0.25">
      <c r="A9" s="1"/>
      <c r="B9" s="1"/>
      <c r="C9" s="1"/>
      <c r="D9" s="10" t="s">
        <v>105</v>
      </c>
      <c r="E9" s="15" t="s">
        <v>106</v>
      </c>
      <c r="F9" s="16" t="s">
        <v>107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4.7400669999999999E-2</v>
      </c>
      <c r="D12" s="2">
        <f>B6</f>
        <v>3464.2061951721084</v>
      </c>
      <c r="E12" s="9">
        <f>C12/$B$2</f>
        <v>3.146888156661297</v>
      </c>
      <c r="F12" s="2">
        <f>C12*$B$3</f>
        <v>8389.9185899999993</v>
      </c>
      <c r="G12" s="2">
        <f ca="1">IF(DATEDIF($B$4,TODAY(),"d") &gt; 365, 0.8*F12, 0.63*F12)</f>
        <v>5285.6487116999997</v>
      </c>
    </row>
    <row r="13" spans="1:7" x14ac:dyDescent="0.25">
      <c r="A13"/>
      <c r="B13"/>
      <c r="C13" s="1">
        <f>(D13/$D$12)*$C$12</f>
        <v>6.8414908538152186E-2</v>
      </c>
      <c r="D13" s="2">
        <v>5000</v>
      </c>
      <c r="E13" s="9">
        <f>C13/$B$2</f>
        <v>4.5420046893382935</v>
      </c>
      <c r="F13" s="2">
        <f>C13*$B$3</f>
        <v>12109.438811252938</v>
      </c>
      <c r="G13" s="2">
        <f ca="1">IF(DATEDIF($B$4,TODAY(),"d") &gt; 365, 0.8*F13, 0.63*F13)</f>
        <v>7628.9464510893504</v>
      </c>
    </row>
    <row r="14" spans="1:7" x14ac:dyDescent="0.25">
      <c r="A14"/>
      <c r="B14"/>
      <c r="C14" s="1">
        <f>(D14/$D$12)*$C$12</f>
        <v>0.13682981707630437</v>
      </c>
      <c r="D14" s="2">
        <v>10000</v>
      </c>
      <c r="E14" s="9">
        <f>C14/$B$2</f>
        <v>9.084009378676587</v>
      </c>
      <c r="F14" s="2">
        <f>C14*$B$3</f>
        <v>24218.877622505875</v>
      </c>
      <c r="G14" s="2">
        <f ca="1">IF(DATEDIF($B$4,TODAY(),"d") &gt; 365, 0.8*F14, 0.63*F14)</f>
        <v>15257.892902178701</v>
      </c>
    </row>
    <row r="15" spans="1:7" x14ac:dyDescent="0.25">
      <c r="A15"/>
      <c r="B15"/>
      <c r="C15" s="1">
        <f>(D15/$D$12)*$C$12</f>
        <v>0.20524472561445656</v>
      </c>
      <c r="D15" s="2">
        <v>15000</v>
      </c>
      <c r="E15" s="9">
        <f>C15/$B$2</f>
        <v>13.62601406801488</v>
      </c>
      <c r="F15" s="2">
        <f>C15*$B$3</f>
        <v>36328.31643375881</v>
      </c>
      <c r="G15" s="2">
        <f ca="1">IF(DATEDIF($B$4,TODAY(),"d") &gt; 365, 0.8*F15, 0.63*F15)</f>
        <v>22886.839353268049</v>
      </c>
    </row>
    <row r="16" spans="1:7" x14ac:dyDescent="0.25">
      <c r="A16"/>
      <c r="B16"/>
    </row>
  </sheetData>
  <hyperlinks>
    <hyperlink ref="E9" r:id="rId1" xr:uid="{16B824FC-D484-403E-BCD5-1EE766361A8C}"/>
    <hyperlink ref="F9" r:id="rId2" xr:uid="{484246A1-1C38-43CC-AF1B-6285C9E93E5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C3B0-A8DE-4087-9407-AC38A6DC3C99}">
  <sheetPr>
    <tabColor theme="1" tint="0.499984740745262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3.7106999999999999E-3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45123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1.2609769999999999E-2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175.3707899650922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1.2609769999999999E-2</v>
      </c>
      <c r="D12" s="2">
        <f>B6</f>
        <v>175.3707899650922</v>
      </c>
      <c r="E12" s="9">
        <f>C12/$B$2</f>
        <v>3.3982186649419246</v>
      </c>
      <c r="F12" s="2">
        <f>C12*$B$3</f>
        <v>6304.8849999999993</v>
      </c>
      <c r="G12" s="2">
        <f ca="1">IF(DATEDIF($B$4,TODAY(),"d") &gt; 365, 0.8*F12, 0.63*F12)</f>
        <v>3972.0775499999995</v>
      </c>
    </row>
    <row r="13" spans="1:7" x14ac:dyDescent="0.25">
      <c r="A13"/>
      <c r="B13"/>
      <c r="C13" s="1">
        <f>(D13/$D$12)*$C$12</f>
        <v>3.5951739746710364E-2</v>
      </c>
      <c r="D13" s="2">
        <v>500</v>
      </c>
      <c r="E13" s="9">
        <f>C13/$B$2</f>
        <v>9.6886678380656921</v>
      </c>
      <c r="F13" s="2">
        <f>C13*$B$3</f>
        <v>17975.869873355183</v>
      </c>
      <c r="G13" s="2">
        <f ca="1">IF(DATEDIF($B$4,TODAY(),"d") &gt; 365, 0.8*F13, 0.63*F13)</f>
        <v>11324.798020213766</v>
      </c>
    </row>
    <row r="14" spans="1:7" x14ac:dyDescent="0.25">
      <c r="A14"/>
      <c r="B14"/>
      <c r="C14" s="1">
        <f>(D14/$D$12)*$C$12</f>
        <v>5.3927609620065535E-2</v>
      </c>
      <c r="D14" s="2">
        <v>750</v>
      </c>
      <c r="E14" s="9">
        <f>C14/$B$2</f>
        <v>14.533001757098535</v>
      </c>
      <c r="F14" s="2">
        <f>C14*$B$3</f>
        <v>26963.804810032769</v>
      </c>
      <c r="G14" s="2">
        <f ca="1">IF(DATEDIF($B$4,TODAY(),"d") &gt; 365, 0.8*F14, 0.63*F14)</f>
        <v>16987.197030320644</v>
      </c>
    </row>
    <row r="15" spans="1:7" x14ac:dyDescent="0.25">
      <c r="A15"/>
      <c r="B15"/>
      <c r="C15" s="1">
        <f>(D15/$D$12)*$C$12</f>
        <v>7.1903479493420727E-2</v>
      </c>
      <c r="D15" s="2">
        <v>1000</v>
      </c>
      <c r="E15" s="9">
        <f>C15/$B$2</f>
        <v>19.377335676131384</v>
      </c>
      <c r="F15" s="2">
        <f>C15*$B$3</f>
        <v>35951.739746710366</v>
      </c>
      <c r="G15" s="2">
        <f ca="1">IF(DATEDIF($B$4,TODAY(),"d") &gt; 365, 0.8*F15, 0.63*F15)</f>
        <v>22649.596040427532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03F-3E33-479D-9404-3AFBD2C0E3F2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4.6955699999999996E-3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511120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45275</v>
      </c>
      <c r="C4" s="1"/>
      <c r="D4" s="10" t="s">
        <v>100</v>
      </c>
    </row>
    <row r="5" spans="1:7" s="10" customFormat="1" x14ac:dyDescent="0.25">
      <c r="A5" s="1" t="s">
        <v>93</v>
      </c>
      <c r="B5" s="3" t="e">
        <f>VLOOKUP($B$1, prc_data!A:C, 2, FALSE)</f>
        <v>#N/A</v>
      </c>
      <c r="C5" s="1"/>
      <c r="D5" s="10" t="s">
        <v>101</v>
      </c>
    </row>
    <row r="6" spans="1:7" s="10" customFormat="1" x14ac:dyDescent="0.25">
      <c r="A6" s="1" t="s">
        <v>94</v>
      </c>
      <c r="B6" s="3" t="e">
        <f>VLOOKUP($B$1, prc_data!A:C, 3, FALSE)/1000000</f>
        <v>#N/A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EF1E-EDF3-4C56-84DC-7BF5EFFD3546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5.2499999999999995E-7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1000000000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45087</v>
      </c>
      <c r="C4" s="1"/>
      <c r="D4" s="10" t="s">
        <v>100</v>
      </c>
    </row>
    <row r="5" spans="1:7" s="10" customFormat="1" x14ac:dyDescent="0.25">
      <c r="A5" s="1" t="s">
        <v>93</v>
      </c>
      <c r="B5" s="3" t="e">
        <f>VLOOKUP($B$1, prc_data!A:C, 2, FALSE)</f>
        <v>#N/A</v>
      </c>
      <c r="C5" s="1"/>
      <c r="D5" s="10" t="s">
        <v>101</v>
      </c>
    </row>
    <row r="6" spans="1:7" s="10" customFormat="1" x14ac:dyDescent="0.25">
      <c r="A6" s="1" t="s">
        <v>94</v>
      </c>
      <c r="B6" s="3" t="e">
        <f>VLOOKUP($B$1, prc_data!A:C, 3, FALSE)/1000000</f>
        <v>#N/A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2000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3000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14E-27E3-4145-A4E9-3CC7E358CF77}">
  <sheetPr>
    <tabColor theme="5" tint="-0.249977111117893"/>
  </sheetPr>
  <dimension ref="A1:G20"/>
  <sheetViews>
    <sheetView zoomScale="235" zoomScaleNormal="23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1.432224E-3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2095000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45324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0.4249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62.394172841712091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0.4249</v>
      </c>
      <c r="D12" s="2">
        <f>B6</f>
        <v>62.394172841712091</v>
      </c>
      <c r="E12" s="9">
        <f>C12/$B$2</f>
        <v>296.67147038452089</v>
      </c>
      <c r="F12" s="2">
        <f>C12*$B$3</f>
        <v>890165.5</v>
      </c>
      <c r="G12" s="2">
        <f ca="1">IF(DATEDIF($B$4,TODAY(),"d") &gt; 365, 0.8*F12, 0.63*F12)</f>
        <v>560804.26500000001</v>
      </c>
    </row>
    <row r="13" spans="1:7" x14ac:dyDescent="0.25">
      <c r="A13"/>
      <c r="B13"/>
      <c r="C13" s="1">
        <f>(D13/$D$12)*$C$12</f>
        <v>0.68099308100121736</v>
      </c>
      <c r="D13" s="2">
        <v>100</v>
      </c>
      <c r="E13" s="9">
        <f>C13/$B$2</f>
        <v>475.47945084094204</v>
      </c>
      <c r="F13" s="2">
        <f>C13*$B$3</f>
        <v>1426680.5046975503</v>
      </c>
      <c r="G13" s="2">
        <f ca="1">IF(DATEDIF($B$4,TODAY(),"d") &gt; 365, 0.8*F13, 0.63*F13)</f>
        <v>898808.71795945673</v>
      </c>
    </row>
    <row r="14" spans="1:7" x14ac:dyDescent="0.25">
      <c r="A14"/>
      <c r="B14"/>
      <c r="C14" s="1">
        <f>(D14/$D$12)*$C$12</f>
        <v>1.3619861620024347</v>
      </c>
      <c r="D14" s="2">
        <v>200</v>
      </c>
      <c r="E14" s="9">
        <f>C14/$B$2</f>
        <v>950.95890168188407</v>
      </c>
      <c r="F14" s="2">
        <f>C14*$B$3</f>
        <v>2853361.0093951006</v>
      </c>
      <c r="G14" s="2">
        <f ca="1">IF(DATEDIF($B$4,TODAY(),"d") &gt; 365, 0.8*F14, 0.63*F14)</f>
        <v>1797617.4359189135</v>
      </c>
    </row>
    <row r="15" spans="1:7" x14ac:dyDescent="0.25">
      <c r="A15"/>
      <c r="B15"/>
      <c r="C15" s="1">
        <f>(D15/$D$12)*$C$12</f>
        <v>2.0429792430036522</v>
      </c>
      <c r="D15" s="2">
        <v>300</v>
      </c>
      <c r="E15" s="9">
        <f>C15/$B$2</f>
        <v>1426.4383525228261</v>
      </c>
      <c r="F15" s="2">
        <f>C15*$B$3</f>
        <v>4280041.5140926512</v>
      </c>
      <c r="G15" s="2">
        <f ca="1">IF(DATEDIF($B$4,TODAY(),"d") &gt; 365, 0.8*F15, 0.63*F15)</f>
        <v>2696426.1538783703</v>
      </c>
    </row>
    <row r="16" spans="1:7" x14ac:dyDescent="0.25">
      <c r="A16"/>
      <c r="B16"/>
      <c r="C16" s="1">
        <f t="shared" ref="C16:C20" si="0">(D16/$D$12)*$C$12</f>
        <v>2.7239723240048694</v>
      </c>
      <c r="D16" s="2">
        <v>400</v>
      </c>
      <c r="E16" s="9">
        <f t="shared" ref="E16:E20" si="1">C16/$B$2</f>
        <v>1901.9178033637681</v>
      </c>
      <c r="F16" s="2">
        <f t="shared" ref="F16:F20" si="2">C16*$B$3</f>
        <v>5706722.0187902013</v>
      </c>
      <c r="G16" s="2">
        <f t="shared" ref="G16:G20" ca="1" si="3">IF(DATEDIF($B$4,TODAY(),"d") &gt; 365, 0.8*F16, 0.63*F16)</f>
        <v>3595234.8718378269</v>
      </c>
    </row>
    <row r="17" spans="3:7" x14ac:dyDescent="0.25">
      <c r="C17" s="1">
        <f t="shared" si="0"/>
        <v>3.4049654050060871</v>
      </c>
      <c r="D17" s="2">
        <v>500</v>
      </c>
      <c r="E17" s="9">
        <f t="shared" si="1"/>
        <v>2377.3972542047104</v>
      </c>
      <c r="F17" s="2">
        <f t="shared" si="2"/>
        <v>7133402.5234877523</v>
      </c>
      <c r="G17" s="2">
        <f t="shared" ca="1" si="3"/>
        <v>4494043.5897972835</v>
      </c>
    </row>
    <row r="18" spans="3:7" x14ac:dyDescent="0.25">
      <c r="C18" s="1">
        <f t="shared" si="0"/>
        <v>4.0859584860073044</v>
      </c>
      <c r="D18" s="2">
        <v>600</v>
      </c>
      <c r="E18" s="9">
        <f t="shared" si="1"/>
        <v>2852.8767050456522</v>
      </c>
      <c r="F18" s="2">
        <f t="shared" si="2"/>
        <v>8560083.0281853024</v>
      </c>
      <c r="G18" s="2">
        <f t="shared" ca="1" si="3"/>
        <v>5392852.3077567406</v>
      </c>
    </row>
    <row r="19" spans="3:7" x14ac:dyDescent="0.25">
      <c r="C19" s="1">
        <f t="shared" si="0"/>
        <v>4.7669515670085216</v>
      </c>
      <c r="D19" s="2">
        <v>700</v>
      </c>
      <c r="E19" s="9">
        <f t="shared" si="1"/>
        <v>3328.3561558865945</v>
      </c>
      <c r="F19" s="2">
        <f t="shared" si="2"/>
        <v>9986763.5328828525</v>
      </c>
      <c r="G19" s="2">
        <f t="shared" ca="1" si="3"/>
        <v>6291661.0257161967</v>
      </c>
    </row>
    <row r="20" spans="3:7" x14ac:dyDescent="0.25">
      <c r="C20" s="1">
        <f t="shared" si="0"/>
        <v>5.4479446480097389</v>
      </c>
      <c r="D20" s="2">
        <v>800</v>
      </c>
      <c r="E20" s="9">
        <f t="shared" si="1"/>
        <v>3803.8356067275363</v>
      </c>
      <c r="F20" s="2">
        <f t="shared" si="2"/>
        <v>11413444.037580403</v>
      </c>
      <c r="G20" s="2">
        <f t="shared" ca="1" si="3"/>
        <v>7190469.7436756538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3FE-B096-4228-97DB-549BD9AB9679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300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45292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48.27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491.20630467226772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48.27</v>
      </c>
      <c r="D12" s="2">
        <f>B6</f>
        <v>491.20630467226772</v>
      </c>
      <c r="E12" s="9">
        <f>C12/$B$2</f>
        <v>0.16090000000000002</v>
      </c>
      <c r="F12" s="2">
        <f>C12*$B$3</f>
        <v>4827</v>
      </c>
      <c r="G12" s="2">
        <f ca="1">IF(DATEDIF($B$4,TODAY(),"d") &gt; 365, 0.8*F12, 0.63*F12)</f>
        <v>3041.01</v>
      </c>
    </row>
    <row r="13" spans="1:7" x14ac:dyDescent="0.25">
      <c r="A13"/>
      <c r="B13"/>
      <c r="C13" s="1">
        <f>(D13/$D$12)*$C$12</f>
        <v>98.268282676472751</v>
      </c>
      <c r="D13" s="2">
        <v>1000</v>
      </c>
      <c r="E13" s="9">
        <f>C13/$B$2</f>
        <v>0.32756094225490917</v>
      </c>
      <c r="F13" s="2">
        <f>C13*$B$3</f>
        <v>9826.8282676472754</v>
      </c>
      <c r="G13" s="2">
        <f ca="1">IF(DATEDIF($B$4,TODAY(),"d") &gt; 365, 0.8*F13, 0.63*F13)</f>
        <v>6190.9018086177839</v>
      </c>
    </row>
    <row r="14" spans="1:7" x14ac:dyDescent="0.25">
      <c r="A14"/>
      <c r="B14"/>
      <c r="C14" s="1">
        <f>(D14/$D$12)*$C$12</f>
        <v>196.5365653529455</v>
      </c>
      <c r="D14" s="2">
        <v>2000</v>
      </c>
      <c r="E14" s="9">
        <f>C14/$B$2</f>
        <v>0.65512188450981834</v>
      </c>
      <c r="F14" s="2">
        <f>C14*$B$3</f>
        <v>19653.656535294551</v>
      </c>
      <c r="G14" s="2">
        <f ca="1">IF(DATEDIF($B$4,TODAY(),"d") &gt; 365, 0.8*F14, 0.63*F14)</f>
        <v>12381.803617235568</v>
      </c>
    </row>
    <row r="15" spans="1:7" x14ac:dyDescent="0.25">
      <c r="A15"/>
      <c r="B15"/>
      <c r="C15" s="1">
        <f>(D15/$D$12)*$C$12</f>
        <v>491.34141338236373</v>
      </c>
      <c r="D15" s="2">
        <v>5000</v>
      </c>
      <c r="E15" s="9">
        <f>C15/$B$2</f>
        <v>1.6378047112745457</v>
      </c>
      <c r="F15" s="2">
        <f>C15*$B$3</f>
        <v>49134.141338236375</v>
      </c>
      <c r="G15" s="2">
        <f ca="1">IF(DATEDIF($B$4,TODAY(),"d") &gt; 365, 0.8*F15, 0.63*F15)</f>
        <v>30954.509043088918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03A3-23A1-4D9F-8679-882E9D6BE0B0}">
  <dimension ref="A1:G16"/>
  <sheetViews>
    <sheetView zoomScale="190" zoomScaleNormal="19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5.0100800000000005E-4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3991950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45083</v>
      </c>
      <c r="C4" s="1"/>
      <c r="D4" s="10" t="s">
        <v>100</v>
      </c>
    </row>
    <row r="5" spans="1:7" s="10" customFormat="1" x14ac:dyDescent="0.25">
      <c r="A5" s="1" t="s">
        <v>93</v>
      </c>
      <c r="B5" s="3" t="e">
        <f>VLOOKUP($B$1, prc_data!A:C, 2, FALSE)</f>
        <v>#N/A</v>
      </c>
      <c r="C5" s="1"/>
      <c r="D5" s="10" t="s">
        <v>101</v>
      </c>
    </row>
    <row r="6" spans="1:7" s="10" customFormat="1" x14ac:dyDescent="0.25">
      <c r="A6" s="1" t="s">
        <v>94</v>
      </c>
      <c r="B6" s="3" t="e">
        <f>VLOOKUP($B$1, prc_data!A:C, 3, FALSE)/1000000</f>
        <v>#N/A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47F3-751A-4F27-A23B-6D028AF5E993}">
  <sheetPr>
    <tabColor theme="5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1.1399999999999999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800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45273</v>
      </c>
      <c r="C4" s="1"/>
      <c r="D4" s="10" t="s">
        <v>100</v>
      </c>
    </row>
    <row r="5" spans="1:7" s="10" customFormat="1" x14ac:dyDescent="0.25">
      <c r="A5" s="1" t="s">
        <v>93</v>
      </c>
      <c r="B5" s="3" t="e">
        <f>VLOOKUP($B$1, prc_data!A:C, 2, FALSE)</f>
        <v>#N/A</v>
      </c>
      <c r="C5" s="1"/>
      <c r="D5" s="10" t="s">
        <v>101</v>
      </c>
    </row>
    <row r="6" spans="1:7" s="10" customFormat="1" x14ac:dyDescent="0.25">
      <c r="A6" s="1" t="s">
        <v>94</v>
      </c>
      <c r="B6" s="3" t="e">
        <f>VLOOKUP($B$1, prc_data!A:C, 3, FALSE)/1000000</f>
        <v>#N/A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E454-3917-4E91-B503-A91B0681B645}">
  <sheetPr>
    <tabColor theme="5" tint="-0.249977111117893"/>
  </sheetPr>
  <dimension ref="A1:G18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2.3863458000000001E-2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50000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45276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2.2861490000000002E-2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6.1974680953771362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2.2861490000000002E-2</v>
      </c>
      <c r="D12" s="2">
        <f>B6</f>
        <v>6.1974680953771362</v>
      </c>
      <c r="E12" s="9">
        <f>C12/$B$2</f>
        <v>0.95801245569690696</v>
      </c>
      <c r="F12" s="2">
        <f>C12*$B$3</f>
        <v>1143.0745000000002</v>
      </c>
      <c r="G12" s="2">
        <f ca="1">IF(DATEDIF($B$4,TODAY(),"d") &gt; 365, 0.8*F12, 0.63*F12)</f>
        <v>720.13693500000011</v>
      </c>
    </row>
    <row r="13" spans="1:7" x14ac:dyDescent="0.25">
      <c r="A13"/>
      <c r="B13"/>
      <c r="C13" s="1">
        <f>(D13/$D$12)*$C$12</f>
        <v>0.1844421758060604</v>
      </c>
      <c r="D13" s="2">
        <v>50</v>
      </c>
      <c r="E13" s="9">
        <f>C13/$B$2</f>
        <v>7.7290632315760943</v>
      </c>
      <c r="F13" s="2">
        <f>C13*$B$3</f>
        <v>9222.1087903030202</v>
      </c>
      <c r="G13" s="2">
        <f ca="1">IF(DATEDIF($B$4,TODAY(),"d") &gt; 365, 0.8*F13, 0.63*F13)</f>
        <v>5809.9285378909026</v>
      </c>
    </row>
    <row r="14" spans="1:7" x14ac:dyDescent="0.25">
      <c r="A14"/>
      <c r="B14"/>
      <c r="C14" s="1">
        <f>(D14/$D$12)*$C$12</f>
        <v>0.3688843516121208</v>
      </c>
      <c r="D14" s="2">
        <v>100</v>
      </c>
      <c r="E14" s="9">
        <f>C14/$B$2</f>
        <v>15.458126463152189</v>
      </c>
      <c r="F14" s="2">
        <f>C14*$B$3</f>
        <v>18444.21758060604</v>
      </c>
      <c r="G14" s="2">
        <f ca="1">IF(DATEDIF($B$4,TODAY(),"d") &gt; 365, 0.8*F14, 0.63*F14)</f>
        <v>11619.857075781805</v>
      </c>
    </row>
    <row r="15" spans="1:7" x14ac:dyDescent="0.25">
      <c r="A15"/>
      <c r="B15"/>
      <c r="C15" s="1">
        <f>(D15/$D$12)*$C$12</f>
        <v>0.55332652741818122</v>
      </c>
      <c r="D15" s="2">
        <v>150</v>
      </c>
      <c r="E15" s="9">
        <f>C15/$B$2</f>
        <v>23.187189694728282</v>
      </c>
      <c r="F15" s="2">
        <f>C15*$B$3</f>
        <v>27666.326370909061</v>
      </c>
      <c r="G15" s="2">
        <f ca="1">IF(DATEDIF($B$4,TODAY(),"d") &gt; 365, 0.8*F15, 0.63*F15)</f>
        <v>17429.78561367271</v>
      </c>
    </row>
    <row r="16" spans="1:7" x14ac:dyDescent="0.25">
      <c r="A16"/>
      <c r="B16"/>
      <c r="C16" s="1">
        <f t="shared" ref="C16:C18" si="0">(D16/$D$12)*$C$12</f>
        <v>0.7377687032242416</v>
      </c>
      <c r="D16" s="2">
        <v>200</v>
      </c>
      <c r="E16" s="9">
        <f t="shared" ref="E16:E18" si="1">C16/$B$2</f>
        <v>30.916252926304377</v>
      </c>
      <c r="F16" s="2">
        <f t="shared" ref="F16:F18" si="2">C16*$B$3</f>
        <v>36888.435161212081</v>
      </c>
      <c r="G16" s="2">
        <f t="shared" ref="G16:G18" ca="1" si="3">IF(DATEDIF($B$4,TODAY(),"d") &gt; 365, 0.8*F16, 0.63*F16)</f>
        <v>23239.71415156361</v>
      </c>
    </row>
    <row r="17" spans="3:7" x14ac:dyDescent="0.25">
      <c r="C17" s="1">
        <f t="shared" si="0"/>
        <v>0.92221087903030208</v>
      </c>
      <c r="D17" s="2">
        <v>250</v>
      </c>
      <c r="E17" s="9">
        <f t="shared" si="1"/>
        <v>38.645316157880472</v>
      </c>
      <c r="F17" s="2">
        <f t="shared" si="2"/>
        <v>46110.543951515101</v>
      </c>
      <c r="G17" s="2">
        <f t="shared" ca="1" si="3"/>
        <v>29049.642689454515</v>
      </c>
    </row>
    <row r="18" spans="3:7" x14ac:dyDescent="0.25">
      <c r="C18" s="1">
        <f t="shared" si="0"/>
        <v>1.1066530548363624</v>
      </c>
      <c r="D18" s="2">
        <v>300</v>
      </c>
      <c r="E18" s="9">
        <f t="shared" si="1"/>
        <v>46.374379389456564</v>
      </c>
      <c r="F18" s="2">
        <f t="shared" si="2"/>
        <v>55332.652741818121</v>
      </c>
      <c r="G18" s="2">
        <f t="shared" ca="1" si="3"/>
        <v>34859.571227345419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0DCB-832C-4540-8855-D8952F57349B}">
  <sheetPr>
    <tabColor theme="5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1.5193618000000001E-2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134750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45273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2.9932139999999999E-2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23.949730987871927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2.9932139999999999E-2</v>
      </c>
      <c r="D12" s="2">
        <f>B6</f>
        <v>23.949730987871927</v>
      </c>
      <c r="E12" s="9">
        <f>C12/$B$2</f>
        <v>1.9700468973222836</v>
      </c>
      <c r="F12" s="2">
        <f>C12*$B$3</f>
        <v>4033.355865</v>
      </c>
      <c r="G12" s="2">
        <f ca="1">IF(DATEDIF($B$4,TODAY(),"d") &gt; 365, 0.8*F12, 0.63*F12)</f>
        <v>2541.0141949499998</v>
      </c>
    </row>
    <row r="13" spans="1:7" x14ac:dyDescent="0.25">
      <c r="A13"/>
      <c r="B13"/>
      <c r="C13" s="1">
        <f>(D13/$D$12)*$C$12</f>
        <v>6.2489511918020178E-2</v>
      </c>
      <c r="D13" s="2">
        <v>50</v>
      </c>
      <c r="E13" s="9">
        <f>C13/$B$2</f>
        <v>4.1128789678679674</v>
      </c>
      <c r="F13" s="2">
        <f>C13*$B$3</f>
        <v>8420.4617309532186</v>
      </c>
      <c r="G13" s="2">
        <f ca="1">IF(DATEDIF($B$4,TODAY(),"d") &gt; 365, 0.8*F13, 0.63*F13)</f>
        <v>5304.8908905005273</v>
      </c>
    </row>
    <row r="14" spans="1:7" x14ac:dyDescent="0.25">
      <c r="A14"/>
      <c r="B14"/>
      <c r="C14" s="1">
        <f>(D14/$D$12)*$C$12</f>
        <v>0.12497902383604036</v>
      </c>
      <c r="D14" s="2">
        <v>100</v>
      </c>
      <c r="E14" s="9">
        <f>C14/$B$2</f>
        <v>8.2257579357359347</v>
      </c>
      <c r="F14" s="2">
        <f>C14*$B$3</f>
        <v>16840.923461906437</v>
      </c>
      <c r="G14" s="2">
        <f ca="1">IF(DATEDIF($B$4,TODAY(),"d") &gt; 365, 0.8*F14, 0.63*F14)</f>
        <v>10609.781781001055</v>
      </c>
    </row>
    <row r="15" spans="1:7" x14ac:dyDescent="0.25">
      <c r="A15"/>
      <c r="B15"/>
      <c r="C15" s="1">
        <f>(D15/$D$12)*$C$12</f>
        <v>0.18746853575406053</v>
      </c>
      <c r="D15" s="2">
        <v>150</v>
      </c>
      <c r="E15" s="9">
        <f>C15/$B$2</f>
        <v>12.338636903603902</v>
      </c>
      <c r="F15" s="2">
        <f>C15*$B$3</f>
        <v>25261.385192859656</v>
      </c>
      <c r="G15" s="2">
        <f ca="1">IF(DATEDIF($B$4,TODAY(),"d") &gt; 365, 0.8*F15, 0.63*F15)</f>
        <v>15914.672671501583</v>
      </c>
    </row>
    <row r="16" spans="1:7" x14ac:dyDescent="0.25">
      <c r="A16"/>
      <c r="B16"/>
      <c r="C16" s="1">
        <f t="shared" ref="C16:C20" si="0">(D16/$D$12)*$C$12</f>
        <v>0.24995804767208071</v>
      </c>
      <c r="D16" s="2">
        <v>200</v>
      </c>
      <c r="E16" s="9">
        <f t="shared" ref="E16:E20" si="1">C16/$B$2</f>
        <v>16.451515871471869</v>
      </c>
      <c r="F16" s="2">
        <f t="shared" ref="F16:F20" si="2">C16*$B$3</f>
        <v>33681.846923812875</v>
      </c>
      <c r="G16" s="2">
        <f t="shared" ref="G16:G20" ca="1" si="3">IF(DATEDIF($B$4,TODAY(),"d") &gt; 365, 0.8*F16, 0.63*F16)</f>
        <v>21219.563562002109</v>
      </c>
    </row>
    <row r="17" spans="3:7" x14ac:dyDescent="0.25">
      <c r="C17" s="1">
        <f t="shared" si="0"/>
        <v>0.3124475595901009</v>
      </c>
      <c r="D17" s="2">
        <v>250</v>
      </c>
      <c r="E17" s="9">
        <f t="shared" si="1"/>
        <v>20.56439483933984</v>
      </c>
      <c r="F17" s="2">
        <f t="shared" si="2"/>
        <v>42102.308654766093</v>
      </c>
      <c r="G17" s="2">
        <f t="shared" ca="1" si="3"/>
        <v>26524.454452502639</v>
      </c>
    </row>
    <row r="18" spans="3:7" x14ac:dyDescent="0.25">
      <c r="C18" s="1">
        <f t="shared" si="0"/>
        <v>0.37493707150812106</v>
      </c>
      <c r="D18" s="2">
        <v>300</v>
      </c>
      <c r="E18" s="9">
        <f t="shared" si="1"/>
        <v>24.677273807207804</v>
      </c>
      <c r="F18" s="2">
        <f t="shared" si="2"/>
        <v>50522.770385719312</v>
      </c>
      <c r="G18" s="2">
        <f t="shared" ca="1" si="3"/>
        <v>31829.345343003166</v>
      </c>
    </row>
    <row r="19" spans="3:7" x14ac:dyDescent="0.25">
      <c r="C19" s="1">
        <f t="shared" si="0"/>
        <v>0.43742658342614121</v>
      </c>
      <c r="D19" s="2">
        <v>350</v>
      </c>
      <c r="E19" s="9">
        <f t="shared" si="1"/>
        <v>28.790152775075772</v>
      </c>
      <c r="F19" s="2">
        <f t="shared" si="2"/>
        <v>58943.232116672531</v>
      </c>
      <c r="G19" s="2">
        <f t="shared" ca="1" si="3"/>
        <v>37134.236233503696</v>
      </c>
    </row>
    <row r="20" spans="3:7" x14ac:dyDescent="0.25">
      <c r="C20" s="1">
        <f t="shared" si="0"/>
        <v>0.49991609534416143</v>
      </c>
      <c r="D20" s="2">
        <v>400</v>
      </c>
      <c r="E20" s="9">
        <f t="shared" si="1"/>
        <v>32.903031742943739</v>
      </c>
      <c r="F20" s="2">
        <f t="shared" si="2"/>
        <v>67363.693847625749</v>
      </c>
      <c r="G20" s="2">
        <f t="shared" ca="1" si="3"/>
        <v>42439.127124004219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65C-4DED-4C3B-84E0-4117B1320AC2}">
  <sheetPr>
    <tabColor theme="5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3.470653333</v>
      </c>
      <c r="C2" s="1"/>
      <c r="D2" s="13" t="s">
        <v>97</v>
      </c>
    </row>
    <row r="3" spans="1:7" s="11" customFormat="1" x14ac:dyDescent="0.25">
      <c r="A3" s="1" t="s">
        <v>59</v>
      </c>
      <c r="B3" s="5">
        <f>VLOOKUP(B1,portfolio!A:H,2,FALSE)</f>
        <v>1500</v>
      </c>
      <c r="C3" s="1"/>
      <c r="D3" s="10" t="s">
        <v>99</v>
      </c>
    </row>
    <row r="4" spans="1:7" s="11" customFormat="1" x14ac:dyDescent="0.25">
      <c r="A4" s="1" t="s">
        <v>61</v>
      </c>
      <c r="B4" s="8">
        <f>VLOOKUP($B$1,portfolio!A:H,8,FALSE)</f>
        <v>45277</v>
      </c>
      <c r="C4" s="1"/>
      <c r="D4" s="10" t="s">
        <v>100</v>
      </c>
    </row>
    <row r="5" spans="1:7" s="10" customFormat="1" x14ac:dyDescent="0.25">
      <c r="A5" s="1" t="s">
        <v>93</v>
      </c>
      <c r="B5" s="3">
        <f>VLOOKUP($B$1, prc_data!A:C, 2, FALSE)</f>
        <v>3.77</v>
      </c>
      <c r="C5" s="1"/>
      <c r="D5" s="10" t="s">
        <v>101</v>
      </c>
    </row>
    <row r="6" spans="1:7" s="10" customFormat="1" x14ac:dyDescent="0.25">
      <c r="A6" s="1" t="s">
        <v>94</v>
      </c>
      <c r="B6" s="3">
        <f>VLOOKUP($B$1, prc_data!A:C, 3, FALSE)/1000000</f>
        <v>89.992512044895904</v>
      </c>
      <c r="C6" s="1" t="s">
        <v>7</v>
      </c>
      <c r="D6" s="10" t="s">
        <v>102</v>
      </c>
    </row>
    <row r="7" spans="1:7" s="14" customFormat="1" x14ac:dyDescent="0.25">
      <c r="A7" s="1"/>
      <c r="B7" s="1"/>
      <c r="C7" s="1"/>
      <c r="D7" s="10" t="s">
        <v>103</v>
      </c>
    </row>
    <row r="8" spans="1:7" s="14" customFormat="1" x14ac:dyDescent="0.25">
      <c r="A8" s="1"/>
      <c r="B8" s="1"/>
      <c r="C8" s="1"/>
      <c r="D8" s="10" t="s">
        <v>104</v>
      </c>
    </row>
    <row r="9" spans="1:7" s="12" customFormat="1" x14ac:dyDescent="0.25">
      <c r="A9" s="1"/>
      <c r="B9" s="1"/>
      <c r="C9" s="1"/>
      <c r="D9" s="10" t="s">
        <v>105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58</v>
      </c>
      <c r="G11" s="2" t="s">
        <v>60</v>
      </c>
    </row>
    <row r="12" spans="1:7" x14ac:dyDescent="0.25">
      <c r="A12"/>
      <c r="B12"/>
      <c r="C12" s="1">
        <f>B5</f>
        <v>3.77</v>
      </c>
      <c r="D12" s="2">
        <f>B6</f>
        <v>89.992512044895904</v>
      </c>
      <c r="E12" s="9">
        <f>C12/$B$2</f>
        <v>1.0862508116710254</v>
      </c>
      <c r="F12" s="2">
        <f>C12*$B$3</f>
        <v>5655</v>
      </c>
      <c r="G12" s="2">
        <f ca="1">IF(DATEDIF($B$4,TODAY(),"d") &gt; 365, 0.8*F12, 0.63*F12)</f>
        <v>3562.65</v>
      </c>
    </row>
    <row r="13" spans="1:7" x14ac:dyDescent="0.25">
      <c r="A13"/>
      <c r="B13"/>
      <c r="C13" s="1">
        <f>(D13/$D$12)*$C$12</f>
        <v>4.189237431353404</v>
      </c>
      <c r="D13" s="2">
        <v>100</v>
      </c>
      <c r="E13" s="9">
        <f>C13/$B$2</f>
        <v>1.2070457719072354</v>
      </c>
      <c r="F13" s="2">
        <f>C13*$B$3</f>
        <v>6283.8561470301056</v>
      </c>
      <c r="G13" s="2">
        <f ca="1">IF(DATEDIF($B$4,TODAY(),"d") &gt; 365, 0.8*F13, 0.63*F13)</f>
        <v>3958.8293726289667</v>
      </c>
    </row>
    <row r="14" spans="1:7" x14ac:dyDescent="0.25">
      <c r="A14"/>
      <c r="B14"/>
      <c r="C14" s="1">
        <f>(D14/$D$12)*$C$12</f>
        <v>6.2838561470301064</v>
      </c>
      <c r="D14" s="2">
        <v>150</v>
      </c>
      <c r="E14" s="9">
        <f>C14/$B$2</f>
        <v>1.8105686578608531</v>
      </c>
      <c r="F14" s="2">
        <f>C14*$B$3</f>
        <v>9425.7842205451598</v>
      </c>
      <c r="G14" s="2">
        <f ca="1">IF(DATEDIF($B$4,TODAY(),"d") &gt; 365, 0.8*F14, 0.63*F14)</f>
        <v>5938.2440589434509</v>
      </c>
    </row>
    <row r="15" spans="1:7" x14ac:dyDescent="0.25">
      <c r="A15"/>
      <c r="B15"/>
      <c r="C15" s="1">
        <f>(D15/$D$12)*$C$12</f>
        <v>8.378474862706808</v>
      </c>
      <c r="D15" s="2">
        <v>200</v>
      </c>
      <c r="E15" s="9">
        <f>C15/$B$2</f>
        <v>2.4140915438144708</v>
      </c>
      <c r="F15" s="2">
        <f>C15*$B$3</f>
        <v>12567.712294060211</v>
      </c>
      <c r="G15" s="2">
        <f ca="1">IF(DATEDIF($B$4,TODAY(),"d") &gt; 365, 0.8*F15, 0.63*F15)</f>
        <v>7917.6587452579333</v>
      </c>
    </row>
    <row r="16" spans="1:7" x14ac:dyDescent="0.25">
      <c r="A16"/>
      <c r="B16"/>
      <c r="C16" s="1">
        <f t="shared" ref="C16:C21" si="0">(D16/$D$12)*$C$12</f>
        <v>10.47309357838351</v>
      </c>
      <c r="D16" s="2">
        <v>250</v>
      </c>
      <c r="E16" s="9">
        <f t="shared" ref="E16:E21" si="1">C16/$B$2</f>
        <v>3.0176144297680882</v>
      </c>
      <c r="F16" s="2">
        <f t="shared" ref="F16:F21" si="2">C16*$B$3</f>
        <v>15709.640367575266</v>
      </c>
      <c r="G16" s="2">
        <f t="shared" ref="G16:G21" ca="1" si="3">IF(DATEDIF($B$4,TODAY(),"d") &gt; 365, 0.8*F16, 0.63*F16)</f>
        <v>9897.0734315724185</v>
      </c>
    </row>
    <row r="17" spans="3:7" x14ac:dyDescent="0.25">
      <c r="C17" s="1">
        <f t="shared" si="0"/>
        <v>12.567712294060213</v>
      </c>
      <c r="D17" s="2">
        <v>300</v>
      </c>
      <c r="E17" s="9">
        <f t="shared" si="1"/>
        <v>3.6211373157217062</v>
      </c>
      <c r="F17" s="2">
        <f t="shared" si="2"/>
        <v>18851.56844109032</v>
      </c>
      <c r="G17" s="2">
        <f t="shared" ca="1" si="3"/>
        <v>11876.488117886902</v>
      </c>
    </row>
    <row r="18" spans="3:7" x14ac:dyDescent="0.25">
      <c r="C18" s="1">
        <f t="shared" si="0"/>
        <v>14.662331009736914</v>
      </c>
      <c r="D18" s="2">
        <v>350</v>
      </c>
      <c r="E18" s="9">
        <f t="shared" si="1"/>
        <v>4.2246602016753236</v>
      </c>
      <c r="F18" s="2">
        <f t="shared" si="2"/>
        <v>21993.496514605369</v>
      </c>
      <c r="G18" s="2">
        <f t="shared" ca="1" si="3"/>
        <v>13855.902804201383</v>
      </c>
    </row>
    <row r="19" spans="3:7" x14ac:dyDescent="0.25">
      <c r="C19" s="1">
        <f t="shared" si="0"/>
        <v>16.756949725413616</v>
      </c>
      <c r="D19" s="2">
        <v>400</v>
      </c>
      <c r="E19" s="9">
        <f t="shared" si="1"/>
        <v>4.8281830876289415</v>
      </c>
      <c r="F19" s="2">
        <f t="shared" si="2"/>
        <v>25135.424588120422</v>
      </c>
      <c r="G19" s="2">
        <f t="shared" ca="1" si="3"/>
        <v>15835.317490515867</v>
      </c>
    </row>
    <row r="20" spans="3:7" x14ac:dyDescent="0.25">
      <c r="C20" s="1">
        <f t="shared" si="0"/>
        <v>18.851568441090318</v>
      </c>
      <c r="D20" s="2">
        <v>450</v>
      </c>
      <c r="E20" s="9">
        <f t="shared" si="1"/>
        <v>5.4317059735825586</v>
      </c>
      <c r="F20" s="2">
        <f t="shared" si="2"/>
        <v>28277.352661635479</v>
      </c>
      <c r="G20" s="2">
        <f t="shared" ca="1" si="3"/>
        <v>17814.732176830352</v>
      </c>
    </row>
    <row r="21" spans="3:7" x14ac:dyDescent="0.25">
      <c r="C21" s="1">
        <f t="shared" si="0"/>
        <v>20.946187156767021</v>
      </c>
      <c r="D21" s="2">
        <v>500</v>
      </c>
      <c r="E21" s="9">
        <f t="shared" si="1"/>
        <v>6.0352288595361765</v>
      </c>
      <c r="F21" s="2">
        <f t="shared" si="2"/>
        <v>31419.280735150533</v>
      </c>
      <c r="G21" s="2">
        <f t="shared" ca="1" si="3"/>
        <v>19794.146863144837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6 4 4 8 e 6 - 8 a 1 a - 4 e 7 c - 8 f 6 1 - 9 1 1 2 4 4 e 7 1 8 1 3 "   x m l n s = " h t t p : / / s c h e m a s . m i c r o s o f t . c o m / D a t a M a s h u p " > A A A A A D g E A A B Q S w M E F A A C A A g A l z t s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l z t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7 b F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C X O 2 x Y P 7 S n 5 K Q A A A D 2 A A A A E g A A A A A A A A A A A A A A A A A A A A A A Q 2 9 u Z m l n L 1 B h Y 2 t h Z 2 U u e G 1 s U E s B A i 0 A F A A C A A g A l z t s W A / K 6 a u k A A A A 6 Q A A A B M A A A A A A A A A A A A A A A A A 8 A A A A F t D b 2 5 0 Z W 5 0 X 1 R 5 c G V z X S 5 4 b W x Q S w E C L Q A U A A I A C A C X O 2 x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O D h h O T c 3 L W U 2 N m Y t N D Q x N i 0 5 M j J l L T c 4 Y m F l N 2 J j M 2 V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x O j I 4 O j Q 3 L j c y M D Q 1 N D B a I i A v P j x F b n R y e S B U e X B l P S J G a W x s Q 2 9 s d W 1 u V H l w Z X M i I F Z h b H V l P S J z Q m d V R i I g L z 4 8 R W 5 0 c n k g V H l w Z T 0 i R m l s b E N v b H V t b k 5 h b W V z I i B W Y W x 1 Z T 0 i c 1 s m c X V v d D t z e W 1 i b 2 w m c X V v d D s s J n F 1 b 3 Q 7 d X N k J n F 1 b 3 Q 7 L C Z x d W 9 0 O 3 V z Z F 9 t Y X J r Z X R f Y 2 F w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E W 0 f j D l 1 H r k 1 h 4 h b 1 e z 0 A A A A A A g A A A A A A E G Y A A A A B A A A g A A A A 1 k K H o T g b g 5 e / H / x 2 c 5 X Y 4 k 4 9 0 o e 6 z o J X E m k L 6 U 5 A d Z w A A A A A D o A A A A A C A A A g A A A A z J O t B R f M u M 4 M 9 m m V 7 8 a + o X 5 h v T f A 0 M D V m h F n z G Y J 3 u h Q A A A A o t k + w 8 x y L M p x m B 4 b o 0 L x P P 6 p 5 Q 9 V z q p L 6 l T N k h A g 8 B o h p 3 / H I A z / 6 a B C g 2 Z l Q Q 9 H 0 f a a P N f 6 x F d w Q J I c 3 M g M M W l d M 3 Q X D i o i k 4 6 e K 6 V d k S R A A A A A K t U g m I k P a j 6 R 4 4 f r x 6 a o G x 8 E h q n H D f D b R H J h 6 s m g 6 b k A T g S a Y I R b F u 2 Y n z J w n w g + F g 3 K j b s k D w d A 7 k u 7 M D i 2 6 Q = = < / D a t a M a s h u p > 
</file>

<file path=customXml/itemProps1.xml><?xml version="1.0" encoding="utf-8"?>
<ds:datastoreItem xmlns:ds="http://schemas.openxmlformats.org/officeDocument/2006/customXml" ds:itemID="{82E7A078-F931-4C65-AFCE-E31A3DD90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multiples</vt:lpstr>
      <vt:lpstr>portfolio</vt:lpstr>
      <vt:lpstr>prc_data</vt:lpstr>
      <vt:lpstr>ATH</vt:lpstr>
      <vt:lpstr>AXGT</vt:lpstr>
      <vt:lpstr>CRYO</vt:lpstr>
      <vt:lpstr>GENE</vt:lpstr>
      <vt:lpstr>LAKE</vt:lpstr>
      <vt:lpstr>VITA</vt:lpstr>
      <vt:lpstr>APE</vt:lpstr>
      <vt:lpstr>BLOK</vt:lpstr>
      <vt:lpstr>GALA</vt:lpstr>
      <vt:lpstr>GFAL</vt:lpstr>
      <vt:lpstr>ICP</vt:lpstr>
      <vt:lpstr>MBX</vt:lpstr>
      <vt:lpstr>MYRIA</vt:lpstr>
      <vt:lpstr>SIDUS</vt:lpstr>
      <vt:lpstr>UFO</vt:lpstr>
      <vt:lpstr>VRA</vt:lpstr>
      <vt:lpstr>CGPT</vt:lpstr>
      <vt:lpstr>CSIX</vt:lpstr>
      <vt:lpstr>DBC</vt:lpstr>
      <vt:lpstr>DNX</vt:lpstr>
      <vt:lpstr>TRAVA</vt:lpstr>
      <vt:lpstr>LCX</vt:lpstr>
      <vt:lpstr>NXRA</vt:lpstr>
      <vt:lpstr>RIO</vt:lpstr>
      <vt:lpstr>AMP</vt:lpstr>
      <vt:lpstr>CQT</vt:lpstr>
      <vt:lpstr>DFI</vt:lpstr>
      <vt:lpstr>FEG</vt:lpstr>
      <vt:lpstr>KLV</vt:lpstr>
      <vt:lpstr>QNT</vt:lpstr>
      <vt:lpstr>RISE</vt:lpstr>
      <vt:lpstr>XDC</vt:lpstr>
      <vt:lpstr>XLM</vt:lpstr>
      <vt:lpstr>ADA</vt:lpstr>
      <vt:lpstr>ALGO</vt:lpstr>
      <vt:lpstr>ARB</vt:lpstr>
      <vt:lpstr>BTC</vt:lpstr>
      <vt:lpstr>HBAR</vt:lpstr>
      <vt:lpstr>KAI</vt:lpstr>
      <vt:lpstr>KAS</vt:lpstr>
      <vt:lpstr>SEI</vt:lpstr>
      <vt:lpstr>SUI</vt:lpstr>
      <vt:lpstr>VET</vt:lpstr>
      <vt:lpstr>XYO</vt:lpstr>
      <vt:lpstr>BBOX</vt:lpstr>
      <vt:lpstr>BTT</vt:lpstr>
      <vt:lpstr>XCH</vt:lpstr>
      <vt:lpstr>XODEX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2024-02-25T02:00:28Z</dcterms:created>
  <dcterms:modified xsi:type="dcterms:W3CDTF">2024-03-12T11:29:33Z</dcterms:modified>
</cp:coreProperties>
</file>