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eboreum\important-docs\"/>
    </mc:Choice>
  </mc:AlternateContent>
  <xr:revisionPtr revIDLastSave="0" documentId="13_ncr:1_{55D8EB5C-6524-4E06-AE38-62D48CFEFB1C}" xr6:coauthVersionLast="47" xr6:coauthVersionMax="47" xr10:uidLastSave="{00000000-0000-0000-0000-000000000000}"/>
  <bookViews>
    <workbookView xWindow="0" yWindow="5565" windowWidth="60465" windowHeight="15105" tabRatio="817" firstSheet="9" activeTab="14" xr2:uid="{9DE09D3B-8D85-4382-A48F-94C43CA1298B}"/>
  </bookViews>
  <sheets>
    <sheet name="portfolio" sheetId="3" r:id="rId1"/>
    <sheet name="prc_data" sheetId="34" r:id="rId2"/>
    <sheet name="ATH" sheetId="41" r:id="rId3"/>
    <sheet name="AXGT" sheetId="18" r:id="rId4"/>
    <sheet name="CRYO" sheetId="42" r:id="rId5"/>
    <sheet name="GENE" sheetId="40" r:id="rId6"/>
    <sheet name="LAKE" sheetId="36" r:id="rId7"/>
    <sheet name="VITA" sheetId="35" r:id="rId8"/>
    <sheet name="APE" sheetId="11" r:id="rId9"/>
    <sheet name="BLOK" sheetId="44" r:id="rId10"/>
    <sheet name="GALA" sheetId="9" r:id="rId11"/>
    <sheet name="GFAL" sheetId="17" r:id="rId12"/>
    <sheet name="ICP" sheetId="23" r:id="rId13"/>
    <sheet name="MBX" sheetId="50" r:id="rId14"/>
    <sheet name="MYRIA" sheetId="28" r:id="rId15"/>
    <sheet name="SIDUS" sheetId="47" r:id="rId16"/>
    <sheet name="UFO" sheetId="48" r:id="rId17"/>
    <sheet name="VRA" sheetId="30" r:id="rId18"/>
    <sheet name="CGPT" sheetId="27" r:id="rId19"/>
    <sheet name="DBC" sheetId="32" r:id="rId20"/>
    <sheet name="DNX" sheetId="53" r:id="rId21"/>
    <sheet name="OCEAN" sheetId="26" r:id="rId22"/>
    <sheet name="RNDR" sheetId="22" r:id="rId23"/>
    <sheet name="TRAVA" sheetId="43" r:id="rId24"/>
    <sheet name="LCX" sheetId="20" r:id="rId25"/>
    <sheet name="NXRA" sheetId="29" r:id="rId26"/>
    <sheet name="RIO" sheetId="33" r:id="rId27"/>
    <sheet name="AMP" sheetId="55" r:id="rId28"/>
    <sheet name="CQT" sheetId="12" r:id="rId29"/>
    <sheet name="DFI" sheetId="52" r:id="rId30"/>
    <sheet name="FEG" sheetId="38" r:id="rId31"/>
    <sheet name="KLV" sheetId="39" r:id="rId32"/>
    <sheet name="QNT" sheetId="21" r:id="rId33"/>
    <sheet name="RISE" sheetId="45" r:id="rId34"/>
    <sheet name="XDC" sheetId="25" r:id="rId35"/>
    <sheet name="XLM" sheetId="8" r:id="rId36"/>
    <sheet name="ADA" sheetId="1" r:id="rId37"/>
    <sheet name="ALGO" sheetId="4" r:id="rId38"/>
    <sheet name="ARB" sheetId="31" r:id="rId39"/>
    <sheet name="BTC" sheetId="5" r:id="rId40"/>
    <sheet name="HBAR" sheetId="13" r:id="rId41"/>
    <sheet name="KAI" sheetId="51" r:id="rId42"/>
    <sheet name="KAS" sheetId="10" r:id="rId43"/>
    <sheet name="SEI" sheetId="7" r:id="rId44"/>
    <sheet name="SUI" sheetId="6" r:id="rId45"/>
    <sheet name="VET" sheetId="24" r:id="rId46"/>
    <sheet name="XYO" sheetId="19" r:id="rId47"/>
    <sheet name="BBOX" sheetId="49" r:id="rId48"/>
    <sheet name="BTT" sheetId="46" r:id="rId49"/>
    <sheet name="XCH" sheetId="37" r:id="rId50"/>
    <sheet name="XODEX" sheetId="54" r:id="rId51"/>
  </sheets>
  <definedNames>
    <definedName name="ExternalData_2" localSheetId="1" hidden="1">prc_data!$A$1:$C$45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8" l="1"/>
  <c r="F7" i="28"/>
  <c r="F6" i="28"/>
  <c r="F5" i="28"/>
  <c r="F8" i="20"/>
  <c r="F7" i="20"/>
  <c r="F6" i="20"/>
  <c r="F5" i="20"/>
  <c r="F8" i="6"/>
  <c r="F7" i="6"/>
  <c r="F6" i="6"/>
  <c r="F5" i="6"/>
  <c r="F8" i="7"/>
  <c r="F7" i="7"/>
  <c r="F6" i="7"/>
  <c r="F5" i="7"/>
  <c r="F8" i="22"/>
  <c r="F7" i="22"/>
  <c r="F6" i="22"/>
  <c r="F5" i="22"/>
  <c r="F8" i="24"/>
  <c r="F7" i="24"/>
  <c r="F6" i="24"/>
  <c r="F5" i="24"/>
  <c r="F8" i="31"/>
  <c r="F7" i="31"/>
  <c r="F6" i="31"/>
  <c r="F5" i="31"/>
  <c r="F8" i="13"/>
  <c r="F7" i="13"/>
  <c r="F6" i="13"/>
  <c r="F5" i="13"/>
  <c r="F8" i="10"/>
  <c r="F7" i="10"/>
  <c r="F6" i="10"/>
  <c r="F5" i="10"/>
  <c r="F8" i="23"/>
  <c r="F7" i="23"/>
  <c r="F6" i="23"/>
  <c r="F5" i="23"/>
  <c r="F8" i="1"/>
  <c r="F7" i="1"/>
  <c r="F6" i="1"/>
  <c r="F5" i="1"/>
  <c r="F8" i="5"/>
  <c r="F7" i="5"/>
  <c r="F6" i="5"/>
  <c r="F5" i="5"/>
  <c r="E8" i="5"/>
  <c r="E7" i="5"/>
  <c r="E6" i="5"/>
  <c r="E5" i="5"/>
  <c r="E8" i="28"/>
  <c r="E7" i="28"/>
  <c r="E6" i="28"/>
  <c r="E5" i="28"/>
  <c r="E8" i="20"/>
  <c r="E7" i="20"/>
  <c r="E6" i="20"/>
  <c r="E5" i="20"/>
  <c r="E8" i="6"/>
  <c r="E7" i="6"/>
  <c r="E6" i="6"/>
  <c r="E5" i="6"/>
  <c r="E8" i="7"/>
  <c r="E7" i="7"/>
  <c r="E6" i="7"/>
  <c r="E5" i="7"/>
  <c r="E8" i="22"/>
  <c r="E7" i="22"/>
  <c r="E6" i="22"/>
  <c r="E5" i="22"/>
  <c r="E5" i="24"/>
  <c r="E6" i="24"/>
  <c r="E7" i="24"/>
  <c r="E8" i="24"/>
  <c r="E8" i="31"/>
  <c r="E7" i="31"/>
  <c r="E6" i="31"/>
  <c r="E5" i="31"/>
  <c r="E8" i="13"/>
  <c r="E7" i="13"/>
  <c r="E6" i="13"/>
  <c r="E5" i="13"/>
  <c r="E8" i="10"/>
  <c r="E7" i="10"/>
  <c r="E6" i="10"/>
  <c r="E5" i="10"/>
  <c r="E8" i="23"/>
  <c r="E7" i="23"/>
  <c r="E6" i="23"/>
  <c r="E5" i="23"/>
  <c r="E8" i="1"/>
  <c r="E7" i="1"/>
  <c r="E6" i="1"/>
  <c r="E5" i="1"/>
  <c r="C20" i="50"/>
  <c r="F20" i="50" s="1"/>
  <c r="C18" i="23"/>
  <c r="C19" i="23"/>
  <c r="F19" i="23" s="1"/>
  <c r="B6" i="55"/>
  <c r="D12" i="55" s="1"/>
  <c r="B5" i="55"/>
  <c r="C12" i="55" s="1"/>
  <c r="B3" i="55"/>
  <c r="B2" i="55"/>
  <c r="B6" i="54"/>
  <c r="D12" i="54" s="1"/>
  <c r="B5" i="54"/>
  <c r="C12" i="54" s="1"/>
  <c r="B3" i="54"/>
  <c r="B2" i="54"/>
  <c r="B6" i="53"/>
  <c r="D12" i="53" s="1"/>
  <c r="B5" i="53"/>
  <c r="C12" i="53" s="1"/>
  <c r="B4" i="53"/>
  <c r="B3" i="53"/>
  <c r="B2" i="53"/>
  <c r="B6" i="52"/>
  <c r="D12" i="52" s="1"/>
  <c r="B5" i="52"/>
  <c r="C12" i="52" s="1"/>
  <c r="B3" i="52"/>
  <c r="B2" i="52"/>
  <c r="B6" i="51"/>
  <c r="D12" i="51" s="1"/>
  <c r="B5" i="51"/>
  <c r="C12" i="51" s="1"/>
  <c r="B3" i="51"/>
  <c r="B2" i="51"/>
  <c r="B6" i="50"/>
  <c r="D12" i="50" s="1"/>
  <c r="B5" i="50"/>
  <c r="C12" i="50" s="1"/>
  <c r="C19" i="50" s="1"/>
  <c r="B3" i="50"/>
  <c r="B2" i="50"/>
  <c r="B6" i="49"/>
  <c r="D12" i="49" s="1"/>
  <c r="B5" i="49"/>
  <c r="C12" i="49" s="1"/>
  <c r="B3" i="49"/>
  <c r="B2" i="49"/>
  <c r="B6" i="48"/>
  <c r="D12" i="48" s="1"/>
  <c r="B5" i="48"/>
  <c r="C12" i="48" s="1"/>
  <c r="B3" i="48"/>
  <c r="B2" i="48"/>
  <c r="B6" i="47"/>
  <c r="D12" i="47" s="1"/>
  <c r="C20" i="47" s="1"/>
  <c r="B5" i="47"/>
  <c r="C12" i="47" s="1"/>
  <c r="C19" i="47" s="1"/>
  <c r="B3" i="47"/>
  <c r="B2" i="47"/>
  <c r="B6" i="46"/>
  <c r="D12" i="46" s="1"/>
  <c r="B5" i="46"/>
  <c r="C12" i="46" s="1"/>
  <c r="B3" i="46"/>
  <c r="B2" i="46"/>
  <c r="B6" i="45"/>
  <c r="D12" i="45" s="1"/>
  <c r="B5" i="45"/>
  <c r="C12" i="45" s="1"/>
  <c r="B3" i="45"/>
  <c r="B2" i="45"/>
  <c r="B6" i="44"/>
  <c r="D12" i="44" s="1"/>
  <c r="B5" i="44"/>
  <c r="C12" i="44" s="1"/>
  <c r="B3" i="44"/>
  <c r="B2" i="44"/>
  <c r="B6" i="43"/>
  <c r="D12" i="43" s="1"/>
  <c r="B5" i="43"/>
  <c r="C12" i="43" s="1"/>
  <c r="B3" i="43"/>
  <c r="B2" i="43"/>
  <c r="B6" i="42"/>
  <c r="D12" i="42" s="1"/>
  <c r="B5" i="42"/>
  <c r="C12" i="42" s="1"/>
  <c r="B3" i="42"/>
  <c r="B2" i="42"/>
  <c r="B6" i="41"/>
  <c r="D12" i="41" s="1"/>
  <c r="B5" i="41"/>
  <c r="C12" i="41" s="1"/>
  <c r="B3" i="41"/>
  <c r="B2" i="41"/>
  <c r="B6" i="40"/>
  <c r="D12" i="40" s="1"/>
  <c r="B5" i="40"/>
  <c r="C12" i="40" s="1"/>
  <c r="B3" i="40"/>
  <c r="B2" i="40"/>
  <c r="B6" i="39"/>
  <c r="D12" i="39" s="1"/>
  <c r="B5" i="39"/>
  <c r="C12" i="39" s="1"/>
  <c r="B3" i="39"/>
  <c r="B2" i="39"/>
  <c r="B6" i="38"/>
  <c r="D12" i="38" s="1"/>
  <c r="B5" i="38"/>
  <c r="C12" i="38" s="1"/>
  <c r="B3" i="38"/>
  <c r="B2" i="38"/>
  <c r="B6" i="37"/>
  <c r="D12" i="37" s="1"/>
  <c r="B5" i="37"/>
  <c r="C12" i="37" s="1"/>
  <c r="B3" i="37"/>
  <c r="B2" i="37"/>
  <c r="B6" i="36"/>
  <c r="D12" i="36" s="1"/>
  <c r="B5" i="36"/>
  <c r="C12" i="36" s="1"/>
  <c r="B3" i="36"/>
  <c r="B2" i="36"/>
  <c r="B6" i="35"/>
  <c r="D12" i="35" s="1"/>
  <c r="B5" i="35"/>
  <c r="C12" i="35" s="1"/>
  <c r="B3" i="35"/>
  <c r="B2" i="35"/>
  <c r="B6" i="19"/>
  <c r="D12" i="19" s="1"/>
  <c r="B5" i="19"/>
  <c r="C12" i="19" s="1"/>
  <c r="B6" i="8"/>
  <c r="D12" i="8" s="1"/>
  <c r="B5" i="8"/>
  <c r="C12" i="8" s="1"/>
  <c r="B6" i="25"/>
  <c r="D12" i="25" s="1"/>
  <c r="B5" i="25"/>
  <c r="C12" i="25" s="1"/>
  <c r="B6" i="30"/>
  <c r="D12" i="30" s="1"/>
  <c r="C17" i="30" s="1"/>
  <c r="B5" i="30"/>
  <c r="C12" i="30" s="1"/>
  <c r="B6" i="24"/>
  <c r="D12" i="24" s="1"/>
  <c r="B5" i="24"/>
  <c r="C12" i="24" s="1"/>
  <c r="B6" i="7"/>
  <c r="D12" i="7" s="1"/>
  <c r="B5" i="7"/>
  <c r="C12" i="7" s="1"/>
  <c r="B6" i="6"/>
  <c r="D12" i="6" s="1"/>
  <c r="B5" i="6"/>
  <c r="C12" i="6" s="1"/>
  <c r="B6" i="22"/>
  <c r="D12" i="22" s="1"/>
  <c r="C17" i="22" s="1"/>
  <c r="B5" i="22"/>
  <c r="C12" i="22" s="1"/>
  <c r="B6" i="33"/>
  <c r="D12" i="33" s="1"/>
  <c r="B5" i="33"/>
  <c r="C12" i="33" s="1"/>
  <c r="E12" i="33" s="1"/>
  <c r="B6" i="21"/>
  <c r="D12" i="21" s="1"/>
  <c r="B5" i="21"/>
  <c r="C12" i="21" s="1"/>
  <c r="B6" i="26"/>
  <c r="D12" i="26" s="1"/>
  <c r="C17" i="26" s="1"/>
  <c r="B5" i="26"/>
  <c r="C12" i="26" s="1"/>
  <c r="B6" i="29"/>
  <c r="D12" i="29" s="1"/>
  <c r="B5" i="29"/>
  <c r="C12" i="29" s="1"/>
  <c r="B6" i="28"/>
  <c r="D12" i="28" s="1"/>
  <c r="B5" i="28"/>
  <c r="C12" i="28" s="1"/>
  <c r="B6" i="20"/>
  <c r="D12" i="20" s="1"/>
  <c r="B5" i="20"/>
  <c r="C12" i="20" s="1"/>
  <c r="B6" i="10"/>
  <c r="D12" i="10" s="1"/>
  <c r="B5" i="10"/>
  <c r="C12" i="10" s="1"/>
  <c r="B6" i="23"/>
  <c r="D12" i="23" s="1"/>
  <c r="B5" i="23"/>
  <c r="C12" i="23" s="1"/>
  <c r="C17" i="23" s="1"/>
  <c r="B6" i="13"/>
  <c r="D12" i="13" s="1"/>
  <c r="B5" i="13"/>
  <c r="C12" i="13" s="1"/>
  <c r="B6" i="17"/>
  <c r="D12" i="17" s="1"/>
  <c r="B5" i="17"/>
  <c r="C12" i="17" s="1"/>
  <c r="B6" i="9"/>
  <c r="D12" i="9" s="1"/>
  <c r="B5" i="9"/>
  <c r="C12" i="9" s="1"/>
  <c r="B6" i="32"/>
  <c r="D12" i="32" s="1"/>
  <c r="C16" i="32" s="1"/>
  <c r="B5" i="32"/>
  <c r="C12" i="32" s="1"/>
  <c r="B6" i="12"/>
  <c r="D12" i="12" s="1"/>
  <c r="B5" i="12"/>
  <c r="C12" i="12" s="1"/>
  <c r="B6" i="27"/>
  <c r="D12" i="27" s="1"/>
  <c r="C18" i="27" s="1"/>
  <c r="B5" i="27"/>
  <c r="C12" i="27" s="1"/>
  <c r="B6" i="5"/>
  <c r="D12" i="5" s="1"/>
  <c r="B5" i="5"/>
  <c r="C12" i="5" s="1"/>
  <c r="B6" i="18"/>
  <c r="D12" i="18" s="1"/>
  <c r="B5" i="18"/>
  <c r="C12" i="18" s="1"/>
  <c r="B6" i="31"/>
  <c r="D12" i="31" s="1"/>
  <c r="B5" i="31"/>
  <c r="C12" i="31" s="1"/>
  <c r="B6" i="11"/>
  <c r="D12" i="11" s="1"/>
  <c r="B5" i="11"/>
  <c r="C12" i="11" s="1"/>
  <c r="B6" i="4"/>
  <c r="D12" i="4" s="1"/>
  <c r="B5" i="4"/>
  <c r="C12" i="4" s="1"/>
  <c r="B6" i="1"/>
  <c r="D12" i="1" s="1"/>
  <c r="B5" i="1"/>
  <c r="C12" i="1" s="1"/>
  <c r="B3" i="33"/>
  <c r="B2" i="33"/>
  <c r="B4" i="32"/>
  <c r="B3" i="32"/>
  <c r="B2" i="32"/>
  <c r="B3" i="31"/>
  <c r="B2" i="31"/>
  <c r="B4" i="30"/>
  <c r="B3" i="30"/>
  <c r="B2" i="30"/>
  <c r="B3" i="29"/>
  <c r="B2" i="29"/>
  <c r="B3" i="28"/>
  <c r="B2" i="28"/>
  <c r="B3" i="27"/>
  <c r="B2" i="27"/>
  <c r="B3" i="26"/>
  <c r="B2" i="26"/>
  <c r="B3" i="25"/>
  <c r="B2" i="25"/>
  <c r="B3" i="24"/>
  <c r="B2" i="24"/>
  <c r="B3" i="23"/>
  <c r="B2" i="23"/>
  <c r="B3" i="22"/>
  <c r="B2" i="22"/>
  <c r="B3" i="21"/>
  <c r="B2" i="21"/>
  <c r="B3" i="20"/>
  <c r="B2" i="20"/>
  <c r="B4" i="19"/>
  <c r="B3" i="19"/>
  <c r="B2" i="19"/>
  <c r="B3" i="18"/>
  <c r="B2" i="18"/>
  <c r="B3" i="17"/>
  <c r="B2" i="17"/>
  <c r="B3" i="13"/>
  <c r="B2" i="13"/>
  <c r="B3" i="12"/>
  <c r="B2" i="12"/>
  <c r="B3" i="11"/>
  <c r="B2" i="11"/>
  <c r="B3" i="10"/>
  <c r="B2" i="10"/>
  <c r="B3" i="9"/>
  <c r="B2" i="9"/>
  <c r="B3" i="8"/>
  <c r="B2" i="8"/>
  <c r="B3" i="7"/>
  <c r="B2" i="7"/>
  <c r="B4" i="6"/>
  <c r="B3" i="6"/>
  <c r="B2" i="6"/>
  <c r="B3" i="5"/>
  <c r="B2" i="5"/>
  <c r="B3" i="4"/>
  <c r="B2" i="4"/>
  <c r="B3" i="1"/>
  <c r="B2" i="1"/>
  <c r="H3" i="3"/>
  <c r="B4" i="1" s="1"/>
  <c r="H4" i="3"/>
  <c r="B4" i="4" s="1"/>
  <c r="H5" i="3"/>
  <c r="B4" i="55" s="1"/>
  <c r="H6" i="3"/>
  <c r="B4" i="11" s="1"/>
  <c r="H7" i="3"/>
  <c r="B4" i="31" s="1"/>
  <c r="H8" i="3"/>
  <c r="B4" i="41" s="1"/>
  <c r="H9" i="3"/>
  <c r="B4" i="18" s="1"/>
  <c r="H10" i="3"/>
  <c r="B4" i="49" s="1"/>
  <c r="H11" i="3"/>
  <c r="B4" i="44" s="1"/>
  <c r="H12" i="3"/>
  <c r="B4" i="5" s="1"/>
  <c r="H13" i="3"/>
  <c r="B4" i="46" s="1"/>
  <c r="H14" i="3"/>
  <c r="B4" i="27" s="1"/>
  <c r="H15" i="3"/>
  <c r="B4" i="12" s="1"/>
  <c r="H16" i="3"/>
  <c r="B4" i="42" s="1"/>
  <c r="H17" i="3"/>
  <c r="H18" i="3"/>
  <c r="H19" i="3"/>
  <c r="B4" i="9" s="1"/>
  <c r="H20" i="3"/>
  <c r="B4" i="17" s="1"/>
  <c r="H21" i="3"/>
  <c r="B4" i="13" s="1"/>
  <c r="H22" i="3"/>
  <c r="B4" i="51" s="1"/>
  <c r="H23" i="3"/>
  <c r="B4" i="10" s="1"/>
  <c r="H24" i="3"/>
  <c r="B4" i="36" s="1"/>
  <c r="H25" i="3"/>
  <c r="B4" i="20" s="1"/>
  <c r="H26" i="3"/>
  <c r="B4" i="50" s="1"/>
  <c r="H27" i="3"/>
  <c r="B4" i="28" s="1"/>
  <c r="H28" i="3"/>
  <c r="B4" i="29" s="1"/>
  <c r="H29" i="3"/>
  <c r="B4" i="21" s="1"/>
  <c r="H30" i="3"/>
  <c r="B4" i="33" s="1"/>
  <c r="H31" i="3"/>
  <c r="B4" i="45" s="1"/>
  <c r="H32" i="3"/>
  <c r="B4" i="7" s="1"/>
  <c r="H33" i="3"/>
  <c r="B4" i="47" s="1"/>
  <c r="H34" i="3"/>
  <c r="H35" i="3"/>
  <c r="B4" i="43" s="1"/>
  <c r="H36" i="3"/>
  <c r="B4" i="48" s="1"/>
  <c r="H37" i="3"/>
  <c r="B4" i="24" s="1"/>
  <c r="H38" i="3"/>
  <c r="B4" i="35" s="1"/>
  <c r="H39" i="3"/>
  <c r="B4" i="37" s="1"/>
  <c r="H40" i="3"/>
  <c r="B4" i="25" s="1"/>
  <c r="H41" i="3"/>
  <c r="B4" i="8" s="1"/>
  <c r="H42" i="3"/>
  <c r="B4" i="54" s="1"/>
  <c r="H43" i="3"/>
  <c r="H44" i="3"/>
  <c r="B4" i="52" s="1"/>
  <c r="H45" i="3"/>
  <c r="B4" i="38" s="1"/>
  <c r="H46" i="3"/>
  <c r="B4" i="23" s="1"/>
  <c r="H47" i="3"/>
  <c r="B4" i="39" s="1"/>
  <c r="H48" i="3"/>
  <c r="B4" i="26" s="1"/>
  <c r="H49" i="3"/>
  <c r="B4" i="22" s="1"/>
  <c r="H50" i="3"/>
  <c r="H2" i="3"/>
  <c r="B4" i="40" s="1"/>
  <c r="C16" i="9" l="1"/>
  <c r="C16" i="53"/>
  <c r="E16" i="53" s="1"/>
  <c r="C21" i="47"/>
  <c r="C16" i="11"/>
  <c r="C16" i="17"/>
  <c r="C19" i="30"/>
  <c r="E19" i="30" s="1"/>
  <c r="C16" i="50"/>
  <c r="F16" i="50" s="1"/>
  <c r="G16" i="50" s="1"/>
  <c r="C18" i="30"/>
  <c r="F12" i="22"/>
  <c r="C18" i="18"/>
  <c r="C16" i="23"/>
  <c r="C19" i="27"/>
  <c r="C15" i="43"/>
  <c r="C20" i="32"/>
  <c r="E20" i="32" s="1"/>
  <c r="C15" i="55"/>
  <c r="E15" i="55" s="1"/>
  <c r="C19" i="32"/>
  <c r="E19" i="32" s="1"/>
  <c r="C16" i="30"/>
  <c r="E16" i="30" s="1"/>
  <c r="C16" i="27"/>
  <c r="F16" i="27" s="1"/>
  <c r="G16" i="27" s="1"/>
  <c r="C17" i="18"/>
  <c r="C18" i="32"/>
  <c r="E18" i="32" s="1"/>
  <c r="C16" i="18"/>
  <c r="C16" i="26"/>
  <c r="E16" i="26" s="1"/>
  <c r="C16" i="28"/>
  <c r="C18" i="36"/>
  <c r="C17" i="40"/>
  <c r="C16" i="48"/>
  <c r="C17" i="36"/>
  <c r="C18" i="22"/>
  <c r="F18" i="22" s="1"/>
  <c r="G18" i="22" s="1"/>
  <c r="C16" i="36"/>
  <c r="F18" i="23"/>
  <c r="G18" i="23" s="1"/>
  <c r="F21" i="47"/>
  <c r="F20" i="47"/>
  <c r="G20" i="47" s="1"/>
  <c r="F12" i="43"/>
  <c r="G12" i="43" s="1"/>
  <c r="F19" i="30"/>
  <c r="G19" i="30" s="1"/>
  <c r="F18" i="30"/>
  <c r="G18" i="30" s="1"/>
  <c r="F17" i="30"/>
  <c r="G17" i="30" s="1"/>
  <c r="F19" i="27"/>
  <c r="F18" i="27"/>
  <c r="F17" i="18"/>
  <c r="G17" i="18" s="1"/>
  <c r="F18" i="32"/>
  <c r="G18" i="32" s="1"/>
  <c r="F16" i="18"/>
  <c r="G16" i="18" s="1"/>
  <c r="F16" i="26"/>
  <c r="F17" i="36"/>
  <c r="G17" i="36" s="1"/>
  <c r="F16" i="36"/>
  <c r="G16" i="36" s="1"/>
  <c r="F17" i="22"/>
  <c r="G17" i="22" s="1"/>
  <c r="E16" i="9"/>
  <c r="F16" i="9"/>
  <c r="G16" i="9" s="1"/>
  <c r="F18" i="18"/>
  <c r="G18" i="18" s="1"/>
  <c r="E18" i="18"/>
  <c r="F16" i="23"/>
  <c r="G16" i="23" s="1"/>
  <c r="E16" i="23"/>
  <c r="F17" i="23"/>
  <c r="G17" i="23" s="1"/>
  <c r="E17" i="23"/>
  <c r="G20" i="50"/>
  <c r="C20" i="35"/>
  <c r="C21" i="35"/>
  <c r="C16" i="35"/>
  <c r="C19" i="35"/>
  <c r="C17" i="35"/>
  <c r="C18" i="35"/>
  <c r="F19" i="50"/>
  <c r="G19" i="50" s="1"/>
  <c r="E19" i="50"/>
  <c r="F17" i="26"/>
  <c r="G17" i="26" s="1"/>
  <c r="E17" i="26"/>
  <c r="F19" i="47"/>
  <c r="G19" i="47" s="1"/>
  <c r="E19" i="47"/>
  <c r="G16" i="26"/>
  <c r="F16" i="28"/>
  <c r="G16" i="28" s="1"/>
  <c r="E16" i="28"/>
  <c r="F18" i="36"/>
  <c r="G18" i="36" s="1"/>
  <c r="E18" i="36"/>
  <c r="G19" i="23"/>
  <c r="F17" i="40"/>
  <c r="G17" i="40" s="1"/>
  <c r="E17" i="40"/>
  <c r="F16" i="32"/>
  <c r="G16" i="32" s="1"/>
  <c r="E16" i="32"/>
  <c r="F16" i="30"/>
  <c r="G16" i="30" s="1"/>
  <c r="F16" i="48"/>
  <c r="G16" i="48" s="1"/>
  <c r="E16" i="48"/>
  <c r="E16" i="11"/>
  <c r="F16" i="11"/>
  <c r="G16" i="11" s="1"/>
  <c r="F16" i="17"/>
  <c r="G16" i="17" s="1"/>
  <c r="E16" i="17"/>
  <c r="C18" i="50"/>
  <c r="G21" i="47"/>
  <c r="C17" i="27"/>
  <c r="C16" i="22"/>
  <c r="F12" i="44"/>
  <c r="G12" i="44" s="1"/>
  <c r="C15" i="47"/>
  <c r="F15" i="47" s="1"/>
  <c r="G15" i="47" s="1"/>
  <c r="C17" i="50"/>
  <c r="C18" i="47"/>
  <c r="C17" i="32"/>
  <c r="E18" i="22"/>
  <c r="C16" i="40"/>
  <c r="E17" i="18"/>
  <c r="E17" i="36"/>
  <c r="E19" i="23"/>
  <c r="C18" i="28"/>
  <c r="C17" i="47"/>
  <c r="E19" i="27"/>
  <c r="C21" i="53"/>
  <c r="E17" i="22"/>
  <c r="C18" i="40"/>
  <c r="E16" i="18"/>
  <c r="E16" i="36"/>
  <c r="E18" i="23"/>
  <c r="E20" i="50"/>
  <c r="C17" i="28"/>
  <c r="C16" i="47"/>
  <c r="E18" i="30"/>
  <c r="E18" i="27"/>
  <c r="C20" i="53"/>
  <c r="E12" i="20"/>
  <c r="E21" i="47"/>
  <c r="E17" i="30"/>
  <c r="C19" i="53"/>
  <c r="C15" i="51"/>
  <c r="E15" i="51" s="1"/>
  <c r="E20" i="47"/>
  <c r="C18" i="53"/>
  <c r="C19" i="11"/>
  <c r="C19" i="9"/>
  <c r="C21" i="17"/>
  <c r="C21" i="48"/>
  <c r="C17" i="53"/>
  <c r="C18" i="11"/>
  <c r="C18" i="9"/>
  <c r="C20" i="17"/>
  <c r="C20" i="48"/>
  <c r="G12" i="22"/>
  <c r="C17" i="11"/>
  <c r="C17" i="9"/>
  <c r="C19" i="17"/>
  <c r="C19" i="48"/>
  <c r="F12" i="36"/>
  <c r="G12" i="36" s="1"/>
  <c r="C18" i="17"/>
  <c r="C18" i="48"/>
  <c r="C20" i="18"/>
  <c r="C20" i="36"/>
  <c r="C17" i="17"/>
  <c r="C17" i="48"/>
  <c r="G19" i="27"/>
  <c r="C20" i="26"/>
  <c r="C20" i="43"/>
  <c r="C16" i="43"/>
  <c r="C19" i="18"/>
  <c r="C19" i="36"/>
  <c r="G18" i="27"/>
  <c r="C19" i="26"/>
  <c r="C19" i="43"/>
  <c r="C18" i="26"/>
  <c r="C18" i="43"/>
  <c r="C17" i="43"/>
  <c r="C16" i="41"/>
  <c r="C17" i="41"/>
  <c r="F12" i="28"/>
  <c r="G12" i="28" s="1"/>
  <c r="F15" i="55"/>
  <c r="G15" i="55" s="1"/>
  <c r="E12" i="55"/>
  <c r="F12" i="55"/>
  <c r="G12" i="55" s="1"/>
  <c r="C13" i="55"/>
  <c r="C14" i="55"/>
  <c r="F12" i="54"/>
  <c r="G12" i="54" s="1"/>
  <c r="E12" i="54"/>
  <c r="C15" i="54"/>
  <c r="C14" i="54"/>
  <c r="C13" i="54"/>
  <c r="F12" i="53"/>
  <c r="G12" i="53" s="1"/>
  <c r="E12" i="53"/>
  <c r="C15" i="53"/>
  <c r="C13" i="53"/>
  <c r="C14" i="53"/>
  <c r="C15" i="52"/>
  <c r="C14" i="52"/>
  <c r="C13" i="52"/>
  <c r="F12" i="52"/>
  <c r="E12" i="52"/>
  <c r="G12" i="52"/>
  <c r="E12" i="51"/>
  <c r="F12" i="51"/>
  <c r="G12" i="51" s="1"/>
  <c r="C13" i="51"/>
  <c r="C14" i="51"/>
  <c r="E12" i="50"/>
  <c r="F12" i="50"/>
  <c r="G12" i="50" s="1"/>
  <c r="C14" i="50"/>
  <c r="C13" i="50"/>
  <c r="C15" i="50"/>
  <c r="E12" i="49"/>
  <c r="F12" i="49"/>
  <c r="G12" i="49" s="1"/>
  <c r="C15" i="49"/>
  <c r="C14" i="49"/>
  <c r="C13" i="49"/>
  <c r="F12" i="48"/>
  <c r="G12" i="48" s="1"/>
  <c r="E12" i="48"/>
  <c r="C15" i="48"/>
  <c r="C14" i="48"/>
  <c r="C13" i="48"/>
  <c r="F12" i="47"/>
  <c r="G12" i="47" s="1"/>
  <c r="E12" i="47"/>
  <c r="C13" i="47"/>
  <c r="C14" i="47"/>
  <c r="C15" i="46"/>
  <c r="F12" i="46"/>
  <c r="G12" i="46" s="1"/>
  <c r="C14" i="46"/>
  <c r="E12" i="46"/>
  <c r="C13" i="46"/>
  <c r="F12" i="45"/>
  <c r="G12" i="45" s="1"/>
  <c r="E12" i="45"/>
  <c r="C15" i="45"/>
  <c r="C14" i="45"/>
  <c r="C13" i="45"/>
  <c r="C15" i="44"/>
  <c r="F15" i="44" s="1"/>
  <c r="G15" i="44" s="1"/>
  <c r="E12" i="44"/>
  <c r="C13" i="44"/>
  <c r="C14" i="44"/>
  <c r="F15" i="43"/>
  <c r="G15" i="43" s="1"/>
  <c r="E15" i="43"/>
  <c r="C13" i="43"/>
  <c r="C14" i="43"/>
  <c r="E12" i="43"/>
  <c r="E12" i="42"/>
  <c r="F12" i="42"/>
  <c r="G12" i="42" s="1"/>
  <c r="C15" i="42"/>
  <c r="C14" i="42"/>
  <c r="C13" i="42"/>
  <c r="E12" i="41"/>
  <c r="F12" i="41"/>
  <c r="G12" i="41" s="1"/>
  <c r="C15" i="41"/>
  <c r="C13" i="41"/>
  <c r="C14" i="41"/>
  <c r="F12" i="40"/>
  <c r="G12" i="40" s="1"/>
  <c r="E12" i="40"/>
  <c r="C15" i="40"/>
  <c r="C14" i="40"/>
  <c r="C13" i="40"/>
  <c r="F12" i="39"/>
  <c r="G12" i="39" s="1"/>
  <c r="E12" i="39"/>
  <c r="C15" i="39"/>
  <c r="C14" i="39"/>
  <c r="C13" i="39"/>
  <c r="F12" i="38"/>
  <c r="G12" i="38" s="1"/>
  <c r="E12" i="38"/>
  <c r="C15" i="38"/>
  <c r="C14" i="38"/>
  <c r="C13" i="38"/>
  <c r="E12" i="37"/>
  <c r="F12" i="37"/>
  <c r="G12" i="37" s="1"/>
  <c r="C15" i="37"/>
  <c r="C14" i="37"/>
  <c r="C13" i="37"/>
  <c r="C15" i="36"/>
  <c r="C14" i="36"/>
  <c r="C13" i="36"/>
  <c r="E12" i="36"/>
  <c r="E12" i="35"/>
  <c r="F12" i="35"/>
  <c r="G12" i="35" s="1"/>
  <c r="C15" i="35"/>
  <c r="C13" i="35"/>
  <c r="C14" i="35"/>
  <c r="C15" i="4"/>
  <c r="E15" i="4" s="1"/>
  <c r="C15" i="29"/>
  <c r="F15" i="29" s="1"/>
  <c r="G15" i="29" s="1"/>
  <c r="C14" i="33"/>
  <c r="E14" i="33" s="1"/>
  <c r="C15" i="33"/>
  <c r="F15" i="33" s="1"/>
  <c r="G15" i="33" s="1"/>
  <c r="F12" i="33"/>
  <c r="G12" i="33" s="1"/>
  <c r="C13" i="33"/>
  <c r="E12" i="32"/>
  <c r="F12" i="32"/>
  <c r="G12" i="32" s="1"/>
  <c r="C15" i="32"/>
  <c r="C14" i="32"/>
  <c r="C13" i="32"/>
  <c r="F12" i="31"/>
  <c r="G12" i="31" s="1"/>
  <c r="E12" i="31"/>
  <c r="C14" i="31"/>
  <c r="C15" i="31"/>
  <c r="C13" i="31"/>
  <c r="F12" i="30"/>
  <c r="G12" i="30" s="1"/>
  <c r="E12" i="30"/>
  <c r="C15" i="30"/>
  <c r="C14" i="30"/>
  <c r="C13" i="30"/>
  <c r="E12" i="29"/>
  <c r="F12" i="29"/>
  <c r="G12" i="29" s="1"/>
  <c r="C13" i="29"/>
  <c r="C14" i="29"/>
  <c r="C14" i="28"/>
  <c r="C15" i="28"/>
  <c r="C13" i="28"/>
  <c r="E12" i="28"/>
  <c r="C15" i="27"/>
  <c r="C14" i="27"/>
  <c r="C13" i="27"/>
  <c r="F12" i="27"/>
  <c r="G12" i="27" s="1"/>
  <c r="E12" i="27"/>
  <c r="C15" i="26"/>
  <c r="C14" i="26"/>
  <c r="C13" i="26"/>
  <c r="E12" i="26"/>
  <c r="F12" i="26"/>
  <c r="G12" i="26" s="1"/>
  <c r="E12" i="25"/>
  <c r="F12" i="25"/>
  <c r="G12" i="25" s="1"/>
  <c r="C15" i="25"/>
  <c r="C14" i="25"/>
  <c r="C13" i="25"/>
  <c r="C15" i="24"/>
  <c r="C14" i="24"/>
  <c r="C13" i="24"/>
  <c r="E12" i="24"/>
  <c r="F12" i="24"/>
  <c r="G12" i="24" s="1"/>
  <c r="E12" i="23"/>
  <c r="F12" i="23"/>
  <c r="G12" i="23" s="1"/>
  <c r="C15" i="23"/>
  <c r="C14" i="23"/>
  <c r="C13" i="23"/>
  <c r="C15" i="22"/>
  <c r="F15" i="22" s="1"/>
  <c r="G15" i="22" s="1"/>
  <c r="C13" i="22"/>
  <c r="C14" i="22"/>
  <c r="E12" i="22"/>
  <c r="E12" i="21"/>
  <c r="F12" i="21"/>
  <c r="G12" i="21" s="1"/>
  <c r="C15" i="21"/>
  <c r="C14" i="21"/>
  <c r="C13" i="21"/>
  <c r="C14" i="20"/>
  <c r="E14" i="20" s="1"/>
  <c r="C15" i="20"/>
  <c r="F15" i="20" s="1"/>
  <c r="G15" i="20" s="1"/>
  <c r="F12" i="20"/>
  <c r="G12" i="20" s="1"/>
  <c r="C13" i="20"/>
  <c r="C13" i="19"/>
  <c r="F13" i="19" s="1"/>
  <c r="G13" i="19" s="1"/>
  <c r="F12" i="19"/>
  <c r="G12" i="19" s="1"/>
  <c r="E12" i="19"/>
  <c r="C14" i="19"/>
  <c r="C15" i="19"/>
  <c r="E12" i="18"/>
  <c r="F12" i="18"/>
  <c r="G12" i="18" s="1"/>
  <c r="C15" i="18"/>
  <c r="C14" i="18"/>
  <c r="C13" i="18"/>
  <c r="F12" i="17"/>
  <c r="G12" i="17" s="1"/>
  <c r="E12" i="17"/>
  <c r="C15" i="17"/>
  <c r="C14" i="17"/>
  <c r="C13" i="17"/>
  <c r="F12" i="8"/>
  <c r="G12" i="8" s="1"/>
  <c r="F12" i="7"/>
  <c r="G12" i="7" s="1"/>
  <c r="E12" i="7"/>
  <c r="E12" i="6"/>
  <c r="E12" i="10"/>
  <c r="E12" i="13"/>
  <c r="E12" i="9"/>
  <c r="F12" i="9"/>
  <c r="G12" i="9" s="1"/>
  <c r="C15" i="12"/>
  <c r="F15" i="12" s="1"/>
  <c r="G15" i="12" s="1"/>
  <c r="E12" i="5"/>
  <c r="F12" i="5"/>
  <c r="G12" i="5" s="1"/>
  <c r="E12" i="11"/>
  <c r="C15" i="13"/>
  <c r="E15" i="13" s="1"/>
  <c r="F12" i="13"/>
  <c r="G12" i="13" s="1"/>
  <c r="C14" i="13"/>
  <c r="F14" i="13" s="1"/>
  <c r="G14" i="13" s="1"/>
  <c r="C13" i="13"/>
  <c r="E12" i="12"/>
  <c r="F12" i="12"/>
  <c r="G12" i="12" s="1"/>
  <c r="C13" i="12"/>
  <c r="C14" i="12"/>
  <c r="C15" i="11"/>
  <c r="E15" i="11" s="1"/>
  <c r="F12" i="11"/>
  <c r="G12" i="11" s="1"/>
  <c r="C13" i="11"/>
  <c r="C14" i="11"/>
  <c r="F12" i="10"/>
  <c r="G12" i="10" s="1"/>
  <c r="C15" i="10"/>
  <c r="F15" i="10" s="1"/>
  <c r="G15" i="10" s="1"/>
  <c r="C14" i="10"/>
  <c r="C13" i="10"/>
  <c r="C15" i="9"/>
  <c r="E15" i="9" s="1"/>
  <c r="C14" i="9"/>
  <c r="E14" i="9" s="1"/>
  <c r="C13" i="9"/>
  <c r="E12" i="8"/>
  <c r="C15" i="8"/>
  <c r="F15" i="8" s="1"/>
  <c r="G15" i="8" s="1"/>
  <c r="C14" i="8"/>
  <c r="C13" i="8"/>
  <c r="C14" i="7"/>
  <c r="F14" i="7" s="1"/>
  <c r="G14" i="7" s="1"/>
  <c r="C15" i="7"/>
  <c r="F15" i="7" s="1"/>
  <c r="G15" i="7" s="1"/>
  <c r="C13" i="7"/>
  <c r="C15" i="6"/>
  <c r="F15" i="6" s="1"/>
  <c r="G15" i="6" s="1"/>
  <c r="C13" i="6"/>
  <c r="F13" i="6" s="1"/>
  <c r="G13" i="6" s="1"/>
  <c r="F12" i="6"/>
  <c r="G12" i="6" s="1"/>
  <c r="C14" i="6"/>
  <c r="C15" i="5"/>
  <c r="F15" i="5" s="1"/>
  <c r="G15" i="5" s="1"/>
  <c r="C13" i="5"/>
  <c r="C14" i="5"/>
  <c r="E12" i="4"/>
  <c r="F12" i="4"/>
  <c r="G12" i="4" s="1"/>
  <c r="C14" i="4"/>
  <c r="F14" i="4" s="1"/>
  <c r="G14" i="4" s="1"/>
  <c r="C13" i="4"/>
  <c r="F12" i="1"/>
  <c r="G12" i="1" s="1"/>
  <c r="C15" i="1"/>
  <c r="E12" i="1"/>
  <c r="C13" i="1"/>
  <c r="F13" i="1" s="1"/>
  <c r="G13" i="1" s="1"/>
  <c r="C14" i="1"/>
  <c r="F14" i="1" s="1"/>
  <c r="G14" i="1" s="1"/>
  <c r="F16" i="53" l="1"/>
  <c r="G16" i="53" s="1"/>
  <c r="F19" i="32"/>
  <c r="G19" i="32" s="1"/>
  <c r="E16" i="27"/>
  <c r="F20" i="32"/>
  <c r="G20" i="32" s="1"/>
  <c r="E16" i="50"/>
  <c r="F15" i="4"/>
  <c r="G15" i="4" s="1"/>
  <c r="E15" i="47"/>
  <c r="F15" i="51"/>
  <c r="G15" i="51" s="1"/>
  <c r="E16" i="47"/>
  <c r="F16" i="47"/>
  <c r="G16" i="47" s="1"/>
  <c r="E20" i="18"/>
  <c r="F20" i="18"/>
  <c r="G20" i="18" s="1"/>
  <c r="F18" i="50"/>
  <c r="G18" i="50" s="1"/>
  <c r="E18" i="50"/>
  <c r="E17" i="35"/>
  <c r="F17" i="35"/>
  <c r="G17" i="35" s="1"/>
  <c r="E20" i="48"/>
  <c r="F20" i="48"/>
  <c r="G20" i="48" s="1"/>
  <c r="E19" i="53"/>
  <c r="F19" i="53"/>
  <c r="G19" i="53" s="1"/>
  <c r="F19" i="35"/>
  <c r="G19" i="35" s="1"/>
  <c r="E19" i="35"/>
  <c r="E18" i="48"/>
  <c r="F18" i="48"/>
  <c r="G18" i="48" s="1"/>
  <c r="F20" i="17"/>
  <c r="G20" i="17" s="1"/>
  <c r="E20" i="17"/>
  <c r="F16" i="40"/>
  <c r="G16" i="40" s="1"/>
  <c r="E16" i="40"/>
  <c r="E16" i="35"/>
  <c r="F16" i="35"/>
  <c r="G16" i="35" s="1"/>
  <c r="E17" i="11"/>
  <c r="F17" i="11"/>
  <c r="G17" i="11" s="1"/>
  <c r="F19" i="43"/>
  <c r="G19" i="43" s="1"/>
  <c r="E19" i="43"/>
  <c r="F19" i="26"/>
  <c r="G19" i="26" s="1"/>
  <c r="E19" i="26"/>
  <c r="E15" i="44"/>
  <c r="E18" i="9"/>
  <c r="F18" i="9"/>
  <c r="G18" i="9" s="1"/>
  <c r="F21" i="35"/>
  <c r="G21" i="35" s="1"/>
  <c r="E21" i="35"/>
  <c r="E20" i="36"/>
  <c r="F20" i="36"/>
  <c r="G20" i="36" s="1"/>
  <c r="F19" i="36"/>
  <c r="G19" i="36" s="1"/>
  <c r="E19" i="36"/>
  <c r="E18" i="17"/>
  <c r="F18" i="17"/>
  <c r="G18" i="17" s="1"/>
  <c r="E18" i="11"/>
  <c r="F18" i="11"/>
  <c r="G18" i="11" s="1"/>
  <c r="F20" i="35"/>
  <c r="G20" i="35" s="1"/>
  <c r="E20" i="35"/>
  <c r="F19" i="18"/>
  <c r="G19" i="18" s="1"/>
  <c r="E19" i="18"/>
  <c r="F18" i="40"/>
  <c r="G18" i="40" s="1"/>
  <c r="E18" i="40"/>
  <c r="F17" i="32"/>
  <c r="G17" i="32" s="1"/>
  <c r="E17" i="32"/>
  <c r="F16" i="43"/>
  <c r="G16" i="43" s="1"/>
  <c r="E16" i="43"/>
  <c r="E17" i="53"/>
  <c r="F17" i="53"/>
  <c r="G17" i="53" s="1"/>
  <c r="F17" i="43"/>
  <c r="G17" i="43" s="1"/>
  <c r="E17" i="43"/>
  <c r="E20" i="43"/>
  <c r="F20" i="43"/>
  <c r="G20" i="43" s="1"/>
  <c r="E21" i="48"/>
  <c r="F21" i="48"/>
  <c r="G21" i="48" s="1"/>
  <c r="F21" i="53"/>
  <c r="G21" i="53" s="1"/>
  <c r="E21" i="53"/>
  <c r="F18" i="47"/>
  <c r="G18" i="47" s="1"/>
  <c r="E18" i="47"/>
  <c r="F17" i="27"/>
  <c r="G17" i="27" s="1"/>
  <c r="E17" i="27"/>
  <c r="F17" i="17"/>
  <c r="G17" i="17" s="1"/>
  <c r="E17" i="17"/>
  <c r="F17" i="28"/>
  <c r="G17" i="28" s="1"/>
  <c r="E17" i="28"/>
  <c r="E18" i="35"/>
  <c r="F18" i="35"/>
  <c r="G18" i="35" s="1"/>
  <c r="F18" i="43"/>
  <c r="G18" i="43" s="1"/>
  <c r="E18" i="43"/>
  <c r="E20" i="26"/>
  <c r="F20" i="26"/>
  <c r="G20" i="26" s="1"/>
  <c r="E21" i="17"/>
  <c r="F21" i="17"/>
  <c r="G21" i="17" s="1"/>
  <c r="F18" i="26"/>
  <c r="G18" i="26" s="1"/>
  <c r="E18" i="26"/>
  <c r="F19" i="48"/>
  <c r="G19" i="48" s="1"/>
  <c r="E19" i="48"/>
  <c r="F19" i="9"/>
  <c r="G19" i="9" s="1"/>
  <c r="E19" i="9"/>
  <c r="F20" i="53"/>
  <c r="G20" i="53" s="1"/>
  <c r="E20" i="53"/>
  <c r="F17" i="50"/>
  <c r="G17" i="50" s="1"/>
  <c r="E17" i="50"/>
  <c r="E19" i="11"/>
  <c r="F19" i="11"/>
  <c r="G19" i="11" s="1"/>
  <c r="E19" i="17"/>
  <c r="F19" i="17"/>
  <c r="G19" i="17" s="1"/>
  <c r="F17" i="47"/>
  <c r="G17" i="47" s="1"/>
  <c r="E17" i="47"/>
  <c r="F17" i="48"/>
  <c r="G17" i="48" s="1"/>
  <c r="E17" i="48"/>
  <c r="E17" i="9"/>
  <c r="F17" i="9"/>
  <c r="G17" i="9" s="1"/>
  <c r="E18" i="53"/>
  <c r="F18" i="53"/>
  <c r="G18" i="53" s="1"/>
  <c r="F18" i="28"/>
  <c r="G18" i="28" s="1"/>
  <c r="E18" i="28"/>
  <c r="F16" i="22"/>
  <c r="G16" i="22" s="1"/>
  <c r="E16" i="22"/>
  <c r="F17" i="41"/>
  <c r="G17" i="41" s="1"/>
  <c r="E17" i="41"/>
  <c r="F16" i="41"/>
  <c r="G16" i="41" s="1"/>
  <c r="E16" i="41"/>
  <c r="F14" i="55"/>
  <c r="G14" i="55" s="1"/>
  <c r="E14" i="55"/>
  <c r="F13" i="55"/>
  <c r="G13" i="55" s="1"/>
  <c r="E13" i="55"/>
  <c r="F13" i="54"/>
  <c r="G13" i="54" s="1"/>
  <c r="E13" i="54"/>
  <c r="F14" i="54"/>
  <c r="G14" i="54" s="1"/>
  <c r="E14" i="54"/>
  <c r="E15" i="54"/>
  <c r="F15" i="54"/>
  <c r="G15" i="54" s="1"/>
  <c r="F14" i="53"/>
  <c r="G14" i="53" s="1"/>
  <c r="E14" i="53"/>
  <c r="F13" i="53"/>
  <c r="G13" i="53" s="1"/>
  <c r="E13" i="53"/>
  <c r="F15" i="53"/>
  <c r="G15" i="53" s="1"/>
  <c r="E15" i="53"/>
  <c r="F13" i="52"/>
  <c r="G13" i="52" s="1"/>
  <c r="E13" i="52"/>
  <c r="F14" i="52"/>
  <c r="G14" i="52" s="1"/>
  <c r="E14" i="52"/>
  <c r="F15" i="52"/>
  <c r="G15" i="52" s="1"/>
  <c r="E15" i="52"/>
  <c r="F13" i="51"/>
  <c r="G13" i="51" s="1"/>
  <c r="E13" i="51"/>
  <c r="F14" i="51"/>
  <c r="G14" i="51" s="1"/>
  <c r="E14" i="51"/>
  <c r="E15" i="50"/>
  <c r="F15" i="50"/>
  <c r="G15" i="50" s="1"/>
  <c r="F13" i="50"/>
  <c r="G13" i="50" s="1"/>
  <c r="E13" i="50"/>
  <c r="F14" i="50"/>
  <c r="G14" i="50" s="1"/>
  <c r="E14" i="50"/>
  <c r="F13" i="49"/>
  <c r="G13" i="49" s="1"/>
  <c r="E13" i="49"/>
  <c r="F14" i="49"/>
  <c r="G14" i="49" s="1"/>
  <c r="E14" i="49"/>
  <c r="F15" i="49"/>
  <c r="G15" i="49" s="1"/>
  <c r="E15" i="49"/>
  <c r="F13" i="48"/>
  <c r="G13" i="48" s="1"/>
  <c r="E13" i="48"/>
  <c r="F14" i="48"/>
  <c r="G14" i="48" s="1"/>
  <c r="E14" i="48"/>
  <c r="F15" i="48"/>
  <c r="G15" i="48" s="1"/>
  <c r="E15" i="48"/>
  <c r="F14" i="47"/>
  <c r="G14" i="47" s="1"/>
  <c r="E14" i="47"/>
  <c r="F13" i="47"/>
  <c r="G13" i="47" s="1"/>
  <c r="E13" i="47"/>
  <c r="F13" i="46"/>
  <c r="G13" i="46" s="1"/>
  <c r="E13" i="46"/>
  <c r="F14" i="46"/>
  <c r="G14" i="46" s="1"/>
  <c r="E14" i="46"/>
  <c r="F15" i="46"/>
  <c r="G15" i="46" s="1"/>
  <c r="E15" i="46"/>
  <c r="F13" i="45"/>
  <c r="G13" i="45" s="1"/>
  <c r="E13" i="45"/>
  <c r="F14" i="45"/>
  <c r="G14" i="45" s="1"/>
  <c r="E14" i="45"/>
  <c r="E15" i="45"/>
  <c r="F15" i="45"/>
  <c r="G15" i="45" s="1"/>
  <c r="F14" i="44"/>
  <c r="G14" i="44" s="1"/>
  <c r="E14" i="44"/>
  <c r="F13" i="44"/>
  <c r="G13" i="44" s="1"/>
  <c r="E13" i="44"/>
  <c r="E14" i="43"/>
  <c r="F14" i="43"/>
  <c r="G14" i="43" s="1"/>
  <c r="F13" i="43"/>
  <c r="G13" i="43" s="1"/>
  <c r="E13" i="43"/>
  <c r="F15" i="42"/>
  <c r="G15" i="42" s="1"/>
  <c r="E15" i="42"/>
  <c r="F13" i="42"/>
  <c r="G13" i="42" s="1"/>
  <c r="E13" i="42"/>
  <c r="F14" i="42"/>
  <c r="G14" i="42" s="1"/>
  <c r="E14" i="42"/>
  <c r="F14" i="41"/>
  <c r="G14" i="41" s="1"/>
  <c r="E14" i="41"/>
  <c r="E13" i="41"/>
  <c r="F13" i="41"/>
  <c r="G13" i="41" s="1"/>
  <c r="F15" i="41"/>
  <c r="G15" i="41" s="1"/>
  <c r="E15" i="41"/>
  <c r="F13" i="40"/>
  <c r="G13" i="40" s="1"/>
  <c r="E13" i="40"/>
  <c r="F14" i="40"/>
  <c r="G14" i="40" s="1"/>
  <c r="E14" i="40"/>
  <c r="F15" i="40"/>
  <c r="G15" i="40" s="1"/>
  <c r="E15" i="40"/>
  <c r="F13" i="39"/>
  <c r="G13" i="39" s="1"/>
  <c r="E13" i="39"/>
  <c r="F14" i="39"/>
  <c r="G14" i="39" s="1"/>
  <c r="E14" i="39"/>
  <c r="F15" i="39"/>
  <c r="G15" i="39" s="1"/>
  <c r="E15" i="39"/>
  <c r="F13" i="38"/>
  <c r="G13" i="38" s="1"/>
  <c r="E13" i="38"/>
  <c r="F14" i="38"/>
  <c r="G14" i="38" s="1"/>
  <c r="E14" i="38"/>
  <c r="F15" i="38"/>
  <c r="G15" i="38" s="1"/>
  <c r="E15" i="38"/>
  <c r="F14" i="37"/>
  <c r="G14" i="37" s="1"/>
  <c r="E14" i="37"/>
  <c r="F15" i="37"/>
  <c r="G15" i="37" s="1"/>
  <c r="E15" i="37"/>
  <c r="F13" i="37"/>
  <c r="G13" i="37" s="1"/>
  <c r="E13" i="37"/>
  <c r="E13" i="36"/>
  <c r="F13" i="36"/>
  <c r="G13" i="36" s="1"/>
  <c r="F14" i="36"/>
  <c r="G14" i="36" s="1"/>
  <c r="E14" i="36"/>
  <c r="F15" i="36"/>
  <c r="G15" i="36" s="1"/>
  <c r="E15" i="36"/>
  <c r="F15" i="35"/>
  <c r="G15" i="35" s="1"/>
  <c r="E15" i="35"/>
  <c r="F14" i="35"/>
  <c r="G14" i="35" s="1"/>
  <c r="E14" i="35"/>
  <c r="F13" i="35"/>
  <c r="G13" i="35" s="1"/>
  <c r="E13" i="35"/>
  <c r="E15" i="8"/>
  <c r="E15" i="7"/>
  <c r="F14" i="20"/>
  <c r="G14" i="20" s="1"/>
  <c r="F14" i="33"/>
  <c r="G14" i="33" s="1"/>
  <c r="E15" i="29"/>
  <c r="F15" i="11"/>
  <c r="G15" i="11" s="1"/>
  <c r="E15" i="20"/>
  <c r="E15" i="33"/>
  <c r="F13" i="33"/>
  <c r="G13" i="33" s="1"/>
  <c r="E13" i="33"/>
  <c r="F13" i="32"/>
  <c r="G13" i="32" s="1"/>
  <c r="E13" i="32"/>
  <c r="F15" i="32"/>
  <c r="G15" i="32" s="1"/>
  <c r="E15" i="32"/>
  <c r="F14" i="32"/>
  <c r="G14" i="32" s="1"/>
  <c r="E14" i="32"/>
  <c r="F13" i="31"/>
  <c r="G13" i="31" s="1"/>
  <c r="E13" i="31"/>
  <c r="F15" i="31"/>
  <c r="G15" i="31" s="1"/>
  <c r="E15" i="31"/>
  <c r="E14" i="31"/>
  <c r="F14" i="31"/>
  <c r="G14" i="31" s="1"/>
  <c r="F14" i="30"/>
  <c r="G14" i="30" s="1"/>
  <c r="E14" i="30"/>
  <c r="F15" i="30"/>
  <c r="G15" i="30" s="1"/>
  <c r="E15" i="30"/>
  <c r="F13" i="30"/>
  <c r="G13" i="30" s="1"/>
  <c r="E13" i="30"/>
  <c r="E14" i="29"/>
  <c r="F14" i="29"/>
  <c r="G14" i="29" s="1"/>
  <c r="F13" i="29"/>
  <c r="G13" i="29" s="1"/>
  <c r="E13" i="29"/>
  <c r="F13" i="28"/>
  <c r="G13" i="28" s="1"/>
  <c r="E13" i="28"/>
  <c r="E15" i="28"/>
  <c r="F15" i="28"/>
  <c r="G15" i="28" s="1"/>
  <c r="F14" i="28"/>
  <c r="G14" i="28" s="1"/>
  <c r="E14" i="28"/>
  <c r="F13" i="27"/>
  <c r="G13" i="27" s="1"/>
  <c r="E13" i="27"/>
  <c r="F14" i="27"/>
  <c r="G14" i="27" s="1"/>
  <c r="E14" i="27"/>
  <c r="F15" i="27"/>
  <c r="G15" i="27" s="1"/>
  <c r="E15" i="27"/>
  <c r="F15" i="26"/>
  <c r="G15" i="26" s="1"/>
  <c r="E15" i="26"/>
  <c r="F13" i="26"/>
  <c r="G13" i="26" s="1"/>
  <c r="E13" i="26"/>
  <c r="F14" i="26"/>
  <c r="G14" i="26" s="1"/>
  <c r="E14" i="26"/>
  <c r="F13" i="25"/>
  <c r="G13" i="25" s="1"/>
  <c r="E13" i="25"/>
  <c r="F14" i="25"/>
  <c r="G14" i="25" s="1"/>
  <c r="E14" i="25"/>
  <c r="F15" i="25"/>
  <c r="G15" i="25" s="1"/>
  <c r="E15" i="25"/>
  <c r="F13" i="24"/>
  <c r="G13" i="24" s="1"/>
  <c r="E13" i="24"/>
  <c r="F14" i="24"/>
  <c r="G14" i="24" s="1"/>
  <c r="E14" i="24"/>
  <c r="F15" i="24"/>
  <c r="G15" i="24" s="1"/>
  <c r="E15" i="24"/>
  <c r="F14" i="23"/>
  <c r="G14" i="23" s="1"/>
  <c r="E14" i="23"/>
  <c r="F13" i="23"/>
  <c r="G13" i="23" s="1"/>
  <c r="E13" i="23"/>
  <c r="F15" i="23"/>
  <c r="G15" i="23" s="1"/>
  <c r="E15" i="23"/>
  <c r="E15" i="22"/>
  <c r="E14" i="22"/>
  <c r="F14" i="22"/>
  <c r="G14" i="22" s="1"/>
  <c r="F13" i="22"/>
  <c r="G13" i="22" s="1"/>
  <c r="E13" i="22"/>
  <c r="E13" i="21"/>
  <c r="F13" i="21"/>
  <c r="G13" i="21" s="1"/>
  <c r="F15" i="21"/>
  <c r="G15" i="21" s="1"/>
  <c r="E15" i="21"/>
  <c r="F14" i="21"/>
  <c r="G14" i="21" s="1"/>
  <c r="E14" i="21"/>
  <c r="F13" i="20"/>
  <c r="G13" i="20" s="1"/>
  <c r="E13" i="20"/>
  <c r="E13" i="19"/>
  <c r="F15" i="19"/>
  <c r="G15" i="19" s="1"/>
  <c r="E15" i="19"/>
  <c r="F14" i="19"/>
  <c r="G14" i="19" s="1"/>
  <c r="E14" i="19"/>
  <c r="F13" i="18"/>
  <c r="G13" i="18" s="1"/>
  <c r="E13" i="18"/>
  <c r="F14" i="18"/>
  <c r="G14" i="18" s="1"/>
  <c r="E14" i="18"/>
  <c r="E15" i="18"/>
  <c r="F15" i="18"/>
  <c r="G15" i="18" s="1"/>
  <c r="F13" i="17"/>
  <c r="G13" i="17" s="1"/>
  <c r="E13" i="17"/>
  <c r="F14" i="17"/>
  <c r="G14" i="17" s="1"/>
  <c r="E14" i="17"/>
  <c r="F15" i="17"/>
  <c r="G15" i="17" s="1"/>
  <c r="E15" i="17"/>
  <c r="F14" i="9"/>
  <c r="G14" i="9" s="1"/>
  <c r="E15" i="10"/>
  <c r="E14" i="13"/>
  <c r="E14" i="7"/>
  <c r="F15" i="13"/>
  <c r="G15" i="13" s="1"/>
  <c r="E15" i="12"/>
  <c r="F13" i="13"/>
  <c r="G13" i="13" s="1"/>
  <c r="E13" i="13"/>
  <c r="F14" i="12"/>
  <c r="G14" i="12" s="1"/>
  <c r="E14" i="12"/>
  <c r="F13" i="12"/>
  <c r="G13" i="12" s="1"/>
  <c r="E13" i="12"/>
  <c r="F14" i="11"/>
  <c r="G14" i="11" s="1"/>
  <c r="E14" i="11"/>
  <c r="F13" i="11"/>
  <c r="G13" i="11" s="1"/>
  <c r="E13" i="11"/>
  <c r="F13" i="10"/>
  <c r="G13" i="10" s="1"/>
  <c r="E13" i="10"/>
  <c r="F14" i="10"/>
  <c r="G14" i="10" s="1"/>
  <c r="E14" i="10"/>
  <c r="F15" i="9"/>
  <c r="G15" i="9" s="1"/>
  <c r="E13" i="9"/>
  <c r="F13" i="9"/>
  <c r="G13" i="9" s="1"/>
  <c r="F13" i="8"/>
  <c r="G13" i="8" s="1"/>
  <c r="E13" i="8"/>
  <c r="E14" i="8"/>
  <c r="F14" i="8"/>
  <c r="G14" i="8" s="1"/>
  <c r="F13" i="7"/>
  <c r="G13" i="7" s="1"/>
  <c r="E13" i="7"/>
  <c r="E15" i="6"/>
  <c r="E13" i="6"/>
  <c r="F14" i="6"/>
  <c r="G14" i="6" s="1"/>
  <c r="E14" i="6"/>
  <c r="E15" i="5"/>
  <c r="F14" i="5"/>
  <c r="G14" i="5" s="1"/>
  <c r="E14" i="5"/>
  <c r="F13" i="5"/>
  <c r="G13" i="5" s="1"/>
  <c r="E13" i="5"/>
  <c r="E14" i="4"/>
  <c r="F13" i="4"/>
  <c r="G13" i="4" s="1"/>
  <c r="E13" i="4"/>
  <c r="E14" i="1"/>
  <c r="E13" i="1"/>
  <c r="F15" i="1"/>
  <c r="G15" i="1" s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74CDF8-1154-4B36-9FCB-63233A5921D0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<sst xmlns="http://schemas.openxmlformats.org/spreadsheetml/2006/main" count="1329" uniqueCount="111">
  <si>
    <t>pos</t>
  </si>
  <si>
    <t>multiple</t>
  </si>
  <si>
    <t>ADA</t>
  </si>
  <si>
    <t>marketcap (M)</t>
  </si>
  <si>
    <t>target_prc</t>
  </si>
  <si>
    <t xml:space="preserve">Entry price = </t>
  </si>
  <si>
    <t xml:space="preserve">Token = </t>
  </si>
  <si>
    <t>Million</t>
  </si>
  <si>
    <t>symbol</t>
  </si>
  <si>
    <t>entry_price</t>
  </si>
  <si>
    <t>buy_date</t>
  </si>
  <si>
    <t>$GENE</t>
  </si>
  <si>
    <t>ALGO</t>
  </si>
  <si>
    <t>AMP</t>
  </si>
  <si>
    <t>APE</t>
  </si>
  <si>
    <t>ARB</t>
  </si>
  <si>
    <t>ATH</t>
  </si>
  <si>
    <t>AXGT</t>
  </si>
  <si>
    <t>BBOX</t>
  </si>
  <si>
    <t>BLOK</t>
  </si>
  <si>
    <t>BTC</t>
  </si>
  <si>
    <t>BTT</t>
  </si>
  <si>
    <t>CGPT</t>
  </si>
  <si>
    <t>CQT</t>
  </si>
  <si>
    <t>CRYO</t>
  </si>
  <si>
    <t>DBC</t>
  </si>
  <si>
    <t>DNX</t>
  </si>
  <si>
    <t>GALA</t>
  </si>
  <si>
    <t>GFAL</t>
  </si>
  <si>
    <t>HBAR</t>
  </si>
  <si>
    <t>KAI</t>
  </si>
  <si>
    <t>KAS</t>
  </si>
  <si>
    <t>LAKE</t>
  </si>
  <si>
    <t>LCX</t>
  </si>
  <si>
    <t>MBX</t>
  </si>
  <si>
    <t>MYRIA</t>
  </si>
  <si>
    <t>NXRA</t>
  </si>
  <si>
    <t>QNT</t>
  </si>
  <si>
    <t>RIO</t>
  </si>
  <si>
    <t>RISE</t>
  </si>
  <si>
    <t>SEI</t>
  </si>
  <si>
    <t>SIDUS</t>
  </si>
  <si>
    <t>SUI</t>
  </si>
  <si>
    <t>TRAVA</t>
  </si>
  <si>
    <t>UFO</t>
  </si>
  <si>
    <t>1.53E-06</t>
  </si>
  <si>
    <t>VET</t>
  </si>
  <si>
    <t>VITA</t>
  </si>
  <si>
    <t>XCH</t>
  </si>
  <si>
    <t>XDC</t>
  </si>
  <si>
    <t>XLM</t>
  </si>
  <si>
    <t>XODEX</t>
  </si>
  <si>
    <t>XYO</t>
  </si>
  <si>
    <t>DFI</t>
  </si>
  <si>
    <t>FEG</t>
  </si>
  <si>
    <t>ICP</t>
  </si>
  <si>
    <t>KLV</t>
  </si>
  <si>
    <t>OCEAN</t>
  </si>
  <si>
    <t>RNDR</t>
  </si>
  <si>
    <t>VRA</t>
  </si>
  <si>
    <t>gross proceeds</t>
  </si>
  <si>
    <t xml:space="preserve">Position size = </t>
  </si>
  <si>
    <t>net proceeds</t>
  </si>
  <si>
    <t xml:space="preserve">Entry date = </t>
  </si>
  <si>
    <t>date</t>
  </si>
  <si>
    <t>2023</t>
  </si>
  <si>
    <t>12</t>
  </si>
  <si>
    <t>16</t>
  </si>
  <si>
    <t>2024</t>
  </si>
  <si>
    <t>01</t>
  </si>
  <si>
    <t>07</t>
  </si>
  <si>
    <t>2022</t>
  </si>
  <si>
    <t>29</t>
  </si>
  <si>
    <t>10</t>
  </si>
  <si>
    <t>02</t>
  </si>
  <si>
    <t>13</t>
  </si>
  <si>
    <t>15</t>
  </si>
  <si>
    <t>05</t>
  </si>
  <si>
    <t>11</t>
  </si>
  <si>
    <t>09</t>
  </si>
  <si>
    <t>06</t>
  </si>
  <si>
    <t>19</t>
  </si>
  <si>
    <t>18</t>
  </si>
  <si>
    <t>08</t>
  </si>
  <si>
    <t>03</t>
  </si>
  <si>
    <t>04</t>
  </si>
  <si>
    <t>2020</t>
  </si>
  <si>
    <t>23</t>
  </si>
  <si>
    <t>14</t>
  </si>
  <si>
    <t>17</t>
  </si>
  <si>
    <t>27</t>
  </si>
  <si>
    <t>2021</t>
  </si>
  <si>
    <t>year</t>
  </si>
  <si>
    <t>month</t>
  </si>
  <si>
    <t>day</t>
  </si>
  <si>
    <t>Today's Price =</t>
  </si>
  <si>
    <t>Today's Market cap =</t>
  </si>
  <si>
    <t>usd</t>
  </si>
  <si>
    <t>usd_market_cap</t>
  </si>
  <si>
    <t>Date</t>
  </si>
  <si>
    <t xml:space="preserve"> @wolfaltcoin</t>
  </si>
  <si>
    <t>Multiple (low)</t>
  </si>
  <si>
    <t>Multiple (high)</t>
  </si>
  <si>
    <t>Market Cap (low)</t>
  </si>
  <si>
    <t>Market Cap (high)</t>
  </si>
  <si>
    <t>Price (low)</t>
  </si>
  <si>
    <t>Price (high)</t>
  </si>
  <si>
    <t>URL</t>
  </si>
  <si>
    <t>https://x.com/wolfaltcoin/status/1763551036113821883?s=20</t>
  </si>
  <si>
    <t>https://x.com/web3moe/status/1764128206410449362?s=20</t>
  </si>
  <si>
    <t xml:space="preserve"> @web3moe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</si>
</sst>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_(&quot;$&quot;* #,##0.000000_);_(&quot;$&quot;* \(#,##0.000000\);_(&quot;$&quot;* &quot;-&quot;??????_);_(@_)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2" fontId="0" fillId="0" borderId="0" xfId="0" applyNumberFormat="1"/>
    <xf numFmtId="164" fontId="1" fillId="2" borderId="1" xfId="1" applyNumberFormat="1"/>
    <xf numFmtId="0" fontId="0" fillId="0" borderId="0" xfId="0" quotePrefix="1"/>
    <xf numFmtId="0" fontId="1" fillId="2" borderId="1" xfId="1" applyNumberFormat="1"/>
    <xf numFmtId="14" fontId="0" fillId="0" borderId="0" xfId="0" applyNumberFormat="1"/>
    <xf numFmtId="49" fontId="0" fillId="0" borderId="0" xfId="0" applyNumberFormat="1"/>
    <xf numFmtId="165" fontId="1" fillId="2" borderId="1" xfId="1" applyNumberFormat="1"/>
    <xf numFmtId="2" fontId="0" fillId="0" borderId="0" xfId="0" applyNumberFormat="1"/>
    <xf numFmtId="42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2" fillId="0" borderId="2" xfId="2" applyNumberFormat="1" applyBorder="1"/>
    <xf numFmtId="164" fontId="2" fillId="0" borderId="2" xfId="2" applyNumberFormat="1" applyBorder="1"/>
  </cellXfs>
  <cellStyles count="3">
    <cellStyle name="Hyperlink" xfId="2" builtinId="8"/>
    <cellStyle name="Input" xfId="1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51E4C4F-62AE-4CE4-871E-ABEFDA2DCDFC}" autoFormatId="16" applyNumberFormats="0" applyBorderFormats="0" applyFontFormats="0" applyPatternFormats="0" applyAlignmentFormats="0" applyWidthHeightFormats="0">
  <queryTableRefresh nextId="4">
    <queryTableFields count="3">
      <queryTableField id="1" name="symbol" tableColumnId="1"/>
      <queryTableField id="2" name="usd" tableColumnId="2"/>
      <queryTableField id="3" name="usd_market_ca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23161-9D97-427E-906D-97D7E110200E}" name="prc_data" displayName="prc_data" ref="A1:C45" tableType="queryTable" totalsRowShown="0">
  <autoFilter ref="A1:C45" xr:uid="{7FF23161-9D97-427E-906D-97D7E110200E}"/>
  <tableColumns count="3">
    <tableColumn id="1" xr3:uid="{54502CAF-2B37-47FD-8284-0F67A14D68C0}" uniqueName="1" name="symbol" queryTableFieldId="1" dataDxfId="0"/>
    <tableColumn id="2" xr3:uid="{07F682DC-CA6F-46F1-B5ED-6616527693AC}" uniqueName="2" name="usd" queryTableFieldId="2"/>
    <tableColumn id="3" xr3:uid="{D2A05670-636D-46FF-88AE-5887F7B6DD32}" uniqueName="3" name="usd_market_cap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x.com/web3moe/status/1764128206410449362?s=20" TargetMode="External"/><Relationship Id="rId1" Type="http://schemas.openxmlformats.org/officeDocument/2006/relationships/hyperlink" Target="https://x.com/wolfaltcoin/status/1763551036113821883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5FA-25E6-42AB-906D-C75FF4515425}">
  <sheetPr>
    <tabColor theme="1"/>
  </sheetPr>
  <dimension ref="A1:H50"/>
  <sheetViews>
    <sheetView zoomScale="220" zoomScaleNormal="220" workbookViewId="0">
      <pane ySplit="1" topLeftCell="A2" activePane="bottomLeft" state="frozen"/>
      <selection activeCell="A8" sqref="A8:XFD9"/>
      <selection pane="bottomLeft" activeCell="L14" sqref="L14"/>
    </sheetView>
  </sheetViews>
  <sheetFormatPr defaultRowHeight="15" x14ac:dyDescent="0.25"/>
  <cols>
    <col min="4" max="5" width="10.140625" bestFit="1" customWidth="1"/>
    <col min="8" max="8" width="11.85546875" bestFit="1" customWidth="1"/>
  </cols>
  <sheetData>
    <row r="1" spans="1:8" x14ac:dyDescent="0.25">
      <c r="A1" t="s">
        <v>8</v>
      </c>
      <c r="B1" t="s">
        <v>0</v>
      </c>
      <c r="C1" t="s">
        <v>9</v>
      </c>
      <c r="D1" t="s">
        <v>10</v>
      </c>
      <c r="E1" s="7" t="s">
        <v>92</v>
      </c>
      <c r="F1" s="7" t="s">
        <v>93</v>
      </c>
      <c r="G1" s="7" t="s">
        <v>94</v>
      </c>
      <c r="H1" s="7" t="s">
        <v>64</v>
      </c>
    </row>
    <row r="2" spans="1:8" x14ac:dyDescent="0.25">
      <c r="A2" t="s">
        <v>11</v>
      </c>
      <c r="B2">
        <v>50000</v>
      </c>
      <c r="C2">
        <v>2.3863458000000001E-2</v>
      </c>
      <c r="D2">
        <v>20231216</v>
      </c>
      <c r="E2" s="7" t="s">
        <v>65</v>
      </c>
      <c r="F2" s="7" t="s">
        <v>66</v>
      </c>
      <c r="G2" s="7" t="s">
        <v>67</v>
      </c>
      <c r="H2" s="6">
        <f>DATE(E2,F2,G2)</f>
        <v>45276</v>
      </c>
    </row>
    <row r="3" spans="1:8" x14ac:dyDescent="0.25">
      <c r="A3" t="s">
        <v>2</v>
      </c>
      <c r="B3">
        <v>20000</v>
      </c>
      <c r="C3">
        <v>0.36</v>
      </c>
      <c r="D3">
        <v>20240107</v>
      </c>
      <c r="E3" s="7" t="s">
        <v>68</v>
      </c>
      <c r="F3" s="7" t="s">
        <v>69</v>
      </c>
      <c r="G3" s="7" t="s">
        <v>70</v>
      </c>
      <c r="H3" s="6">
        <f t="shared" ref="H3:H50" si="0">DATE(E3,F3,G3)</f>
        <v>45298</v>
      </c>
    </row>
    <row r="4" spans="1:8" x14ac:dyDescent="0.25">
      <c r="A4" t="s">
        <v>12</v>
      </c>
      <c r="B4">
        <v>100000</v>
      </c>
      <c r="C4">
        <v>0.15</v>
      </c>
      <c r="D4">
        <v>20230716</v>
      </c>
      <c r="E4" s="7" t="s">
        <v>65</v>
      </c>
      <c r="F4" s="7" t="s">
        <v>70</v>
      </c>
      <c r="G4" s="7" t="s">
        <v>67</v>
      </c>
      <c r="H4" s="6">
        <f t="shared" si="0"/>
        <v>45123</v>
      </c>
    </row>
    <row r="5" spans="1:8" x14ac:dyDescent="0.25">
      <c r="A5" t="s">
        <v>13</v>
      </c>
      <c r="B5">
        <v>29900</v>
      </c>
      <c r="C5">
        <v>3.3444820000000002E-3</v>
      </c>
      <c r="D5">
        <v>20221229</v>
      </c>
      <c r="E5" s="7" t="s">
        <v>71</v>
      </c>
      <c r="F5" s="7" t="s">
        <v>66</v>
      </c>
      <c r="G5" s="7" t="s">
        <v>72</v>
      </c>
      <c r="H5" s="6">
        <f t="shared" si="0"/>
        <v>44924</v>
      </c>
    </row>
    <row r="6" spans="1:8" x14ac:dyDescent="0.25">
      <c r="A6" t="s">
        <v>14</v>
      </c>
      <c r="B6">
        <v>8277</v>
      </c>
      <c r="C6">
        <v>1.92</v>
      </c>
      <c r="D6">
        <v>20221210</v>
      </c>
      <c r="E6" s="7" t="s">
        <v>71</v>
      </c>
      <c r="F6" s="7" t="s">
        <v>66</v>
      </c>
      <c r="G6" s="7" t="s">
        <v>73</v>
      </c>
      <c r="H6" s="6">
        <f t="shared" si="0"/>
        <v>44905</v>
      </c>
    </row>
    <row r="7" spans="1:8" x14ac:dyDescent="0.25">
      <c r="A7" t="s">
        <v>15</v>
      </c>
      <c r="B7">
        <v>1000</v>
      </c>
      <c r="C7">
        <v>1.2781400000000001</v>
      </c>
      <c r="D7">
        <v>20230716</v>
      </c>
      <c r="E7" s="7" t="s">
        <v>65</v>
      </c>
      <c r="F7" s="7" t="s">
        <v>70</v>
      </c>
      <c r="G7" s="7" t="s">
        <v>67</v>
      </c>
      <c r="H7" s="6">
        <f t="shared" si="0"/>
        <v>45123</v>
      </c>
    </row>
    <row r="8" spans="1:8" x14ac:dyDescent="0.25">
      <c r="A8" t="s">
        <v>16</v>
      </c>
      <c r="B8">
        <v>1600</v>
      </c>
      <c r="C8">
        <v>1.52</v>
      </c>
      <c r="D8">
        <v>20240213</v>
      </c>
      <c r="E8" s="7" t="s">
        <v>68</v>
      </c>
      <c r="F8" s="7" t="s">
        <v>74</v>
      </c>
      <c r="G8" s="7" t="s">
        <v>75</v>
      </c>
      <c r="H8" s="6">
        <f t="shared" si="0"/>
        <v>45335</v>
      </c>
    </row>
    <row r="9" spans="1:8" x14ac:dyDescent="0.25">
      <c r="A9" t="s">
        <v>17</v>
      </c>
      <c r="B9">
        <v>2095000</v>
      </c>
      <c r="C9">
        <v>1.432224E-3</v>
      </c>
      <c r="D9">
        <v>20240202</v>
      </c>
      <c r="E9" s="7" t="s">
        <v>68</v>
      </c>
      <c r="F9" s="7" t="s">
        <v>74</v>
      </c>
      <c r="G9" s="7" t="s">
        <v>74</v>
      </c>
      <c r="H9" s="6">
        <f t="shared" si="0"/>
        <v>45324</v>
      </c>
    </row>
    <row r="10" spans="1:8" x14ac:dyDescent="0.25">
      <c r="A10" t="s">
        <v>18</v>
      </c>
      <c r="B10">
        <v>511120</v>
      </c>
      <c r="C10">
        <v>4.6955699999999996E-3</v>
      </c>
      <c r="D10">
        <v>20231215</v>
      </c>
      <c r="E10" s="7" t="s">
        <v>65</v>
      </c>
      <c r="F10" s="7" t="s">
        <v>66</v>
      </c>
      <c r="G10" s="7" t="s">
        <v>76</v>
      </c>
      <c r="H10" s="6">
        <f t="shared" si="0"/>
        <v>45275</v>
      </c>
    </row>
    <row r="11" spans="1:8" x14ac:dyDescent="0.25">
      <c r="A11" t="s">
        <v>19</v>
      </c>
      <c r="B11">
        <v>1000000</v>
      </c>
      <c r="C11">
        <v>2.2000000000000001E-3</v>
      </c>
      <c r="D11">
        <v>20230512</v>
      </c>
      <c r="E11" s="7" t="s">
        <v>65</v>
      </c>
      <c r="F11" s="7" t="s">
        <v>77</v>
      </c>
      <c r="G11" s="7" t="s">
        <v>66</v>
      </c>
      <c r="H11" s="6">
        <f t="shared" si="0"/>
        <v>45058</v>
      </c>
    </row>
    <row r="12" spans="1:8" x14ac:dyDescent="0.25">
      <c r="A12" t="s">
        <v>20</v>
      </c>
      <c r="B12">
        <v>0.61747607999999998</v>
      </c>
      <c r="C12">
        <v>16915.78</v>
      </c>
      <c r="D12">
        <v>20221109</v>
      </c>
      <c r="E12" s="7" t="s">
        <v>71</v>
      </c>
      <c r="F12" s="7" t="s">
        <v>78</v>
      </c>
      <c r="G12" s="7" t="s">
        <v>79</v>
      </c>
      <c r="H12" s="6">
        <f t="shared" si="0"/>
        <v>44874</v>
      </c>
    </row>
    <row r="13" spans="1:8" x14ac:dyDescent="0.25">
      <c r="A13" t="s">
        <v>21</v>
      </c>
      <c r="B13">
        <v>1000000000</v>
      </c>
      <c r="C13">
        <v>5.2499999999999995E-7</v>
      </c>
      <c r="D13">
        <v>20230610</v>
      </c>
      <c r="E13" s="7" t="s">
        <v>65</v>
      </c>
      <c r="F13" s="7" t="s">
        <v>80</v>
      </c>
      <c r="G13" s="7" t="s">
        <v>73</v>
      </c>
      <c r="H13" s="6">
        <f t="shared" si="0"/>
        <v>45087</v>
      </c>
    </row>
    <row r="14" spans="1:8" x14ac:dyDescent="0.25">
      <c r="A14" t="s">
        <v>22</v>
      </c>
      <c r="B14">
        <v>23700</v>
      </c>
      <c r="C14">
        <v>0.12658227799999999</v>
      </c>
      <c r="D14">
        <v>20231219</v>
      </c>
      <c r="E14" s="7" t="s">
        <v>65</v>
      </c>
      <c r="F14" s="7" t="s">
        <v>66</v>
      </c>
      <c r="G14" s="7" t="s">
        <v>81</v>
      </c>
      <c r="H14" s="6">
        <f t="shared" si="0"/>
        <v>45279</v>
      </c>
    </row>
    <row r="15" spans="1:8" x14ac:dyDescent="0.25">
      <c r="A15" t="s">
        <v>23</v>
      </c>
      <c r="B15">
        <v>20000</v>
      </c>
      <c r="C15">
        <v>0.17749999999999999</v>
      </c>
      <c r="D15">
        <v>20231218</v>
      </c>
      <c r="E15" s="7" t="s">
        <v>65</v>
      </c>
      <c r="F15" s="7" t="s">
        <v>66</v>
      </c>
      <c r="G15" s="7" t="s">
        <v>82</v>
      </c>
      <c r="H15" s="6">
        <f t="shared" si="0"/>
        <v>45278</v>
      </c>
    </row>
    <row r="16" spans="1:8" x14ac:dyDescent="0.25">
      <c r="A16" t="s">
        <v>24</v>
      </c>
      <c r="B16">
        <v>800</v>
      </c>
      <c r="C16">
        <v>1.1399999999999999</v>
      </c>
      <c r="D16">
        <v>20231213</v>
      </c>
      <c r="E16" s="7" t="s">
        <v>65</v>
      </c>
      <c r="F16" s="7" t="s">
        <v>66</v>
      </c>
      <c r="G16" s="7" t="s">
        <v>75</v>
      </c>
      <c r="H16" s="6">
        <f t="shared" si="0"/>
        <v>45273</v>
      </c>
    </row>
    <row r="17" spans="1:8" x14ac:dyDescent="0.25">
      <c r="A17" t="s">
        <v>25</v>
      </c>
      <c r="B17">
        <v>530000</v>
      </c>
      <c r="C17">
        <v>2.9230940000000002E-3</v>
      </c>
      <c r="D17">
        <v>20230608</v>
      </c>
      <c r="E17" s="7" t="s">
        <v>65</v>
      </c>
      <c r="F17" s="7" t="s">
        <v>80</v>
      </c>
      <c r="G17" s="7" t="s">
        <v>83</v>
      </c>
      <c r="H17" s="6">
        <f t="shared" si="0"/>
        <v>45085</v>
      </c>
    </row>
    <row r="18" spans="1:8" x14ac:dyDescent="0.25">
      <c r="A18" t="s">
        <v>26</v>
      </c>
      <c r="B18">
        <v>3470</v>
      </c>
      <c r="C18">
        <v>0.720461095</v>
      </c>
      <c r="D18">
        <v>20231218</v>
      </c>
      <c r="E18" s="7" t="s">
        <v>65</v>
      </c>
      <c r="F18" s="7" t="s">
        <v>66</v>
      </c>
      <c r="G18" s="7" t="s">
        <v>82</v>
      </c>
      <c r="H18" s="6">
        <f t="shared" si="0"/>
        <v>45278</v>
      </c>
    </row>
    <row r="19" spans="1:8" x14ac:dyDescent="0.25">
      <c r="A19" t="s">
        <v>27</v>
      </c>
      <c r="B19">
        <v>100000</v>
      </c>
      <c r="C19">
        <v>3.0820400000000001E-2</v>
      </c>
      <c r="D19">
        <v>20221210</v>
      </c>
      <c r="E19" s="7" t="s">
        <v>71</v>
      </c>
      <c r="F19" s="7" t="s">
        <v>66</v>
      </c>
      <c r="G19" s="7" t="s">
        <v>73</v>
      </c>
      <c r="H19" s="6">
        <f t="shared" si="0"/>
        <v>44905</v>
      </c>
    </row>
    <row r="20" spans="1:8" x14ac:dyDescent="0.25">
      <c r="A20" t="s">
        <v>28</v>
      </c>
      <c r="B20">
        <v>100000</v>
      </c>
      <c r="C20">
        <v>1.0891700000000001E-2</v>
      </c>
      <c r="D20">
        <v>20230603</v>
      </c>
      <c r="E20" s="7" t="s">
        <v>65</v>
      </c>
      <c r="F20" s="7" t="s">
        <v>80</v>
      </c>
      <c r="G20" s="7" t="s">
        <v>84</v>
      </c>
      <c r="H20" s="6">
        <f t="shared" si="0"/>
        <v>45080</v>
      </c>
    </row>
    <row r="21" spans="1:8" x14ac:dyDescent="0.25">
      <c r="A21" t="s">
        <v>29</v>
      </c>
      <c r="B21">
        <v>100000</v>
      </c>
      <c r="C21">
        <v>6.3220600000000002E-2</v>
      </c>
      <c r="D21">
        <v>20230418</v>
      </c>
      <c r="E21" s="7" t="s">
        <v>65</v>
      </c>
      <c r="F21" s="7" t="s">
        <v>85</v>
      </c>
      <c r="G21" s="7" t="s">
        <v>82</v>
      </c>
      <c r="H21" s="6">
        <f t="shared" si="0"/>
        <v>45034</v>
      </c>
    </row>
    <row r="22" spans="1:8" x14ac:dyDescent="0.25">
      <c r="A22" t="s">
        <v>30</v>
      </c>
      <c r="B22">
        <v>124000</v>
      </c>
      <c r="C22">
        <v>0.02</v>
      </c>
      <c r="D22">
        <v>20201223</v>
      </c>
      <c r="E22" s="7" t="s">
        <v>86</v>
      </c>
      <c r="F22" s="7" t="s">
        <v>66</v>
      </c>
      <c r="G22" s="7" t="s">
        <v>87</v>
      </c>
      <c r="H22" s="6">
        <f t="shared" si="0"/>
        <v>44188</v>
      </c>
    </row>
    <row r="23" spans="1:8" x14ac:dyDescent="0.25">
      <c r="A23" t="s">
        <v>31</v>
      </c>
      <c r="B23">
        <v>31720</v>
      </c>
      <c r="C23">
        <v>0.12799616599999999</v>
      </c>
      <c r="D23">
        <v>20231214</v>
      </c>
      <c r="E23" s="7" t="s">
        <v>65</v>
      </c>
      <c r="F23" s="7" t="s">
        <v>66</v>
      </c>
      <c r="G23" s="7" t="s">
        <v>88</v>
      </c>
      <c r="H23" s="6">
        <f t="shared" si="0"/>
        <v>45274</v>
      </c>
    </row>
    <row r="24" spans="1:8" x14ac:dyDescent="0.25">
      <c r="A24" t="s">
        <v>32</v>
      </c>
      <c r="B24">
        <v>134750</v>
      </c>
      <c r="C24">
        <v>1.5193618000000001E-2</v>
      </c>
      <c r="D24">
        <v>20231213</v>
      </c>
      <c r="E24" s="7" t="s">
        <v>65</v>
      </c>
      <c r="F24" s="7" t="s">
        <v>66</v>
      </c>
      <c r="G24" s="7" t="s">
        <v>75</v>
      </c>
      <c r="H24" s="6">
        <f t="shared" si="0"/>
        <v>45273</v>
      </c>
    </row>
    <row r="25" spans="1:8" x14ac:dyDescent="0.25">
      <c r="A25" t="s">
        <v>33</v>
      </c>
      <c r="B25">
        <v>50000</v>
      </c>
      <c r="C25">
        <v>7.0000000000000007E-2</v>
      </c>
      <c r="D25">
        <v>20231217</v>
      </c>
      <c r="E25" s="7" t="s">
        <v>65</v>
      </c>
      <c r="F25" s="7" t="s">
        <v>66</v>
      </c>
      <c r="G25" s="7" t="s">
        <v>89</v>
      </c>
      <c r="H25" s="6">
        <f t="shared" si="0"/>
        <v>45277</v>
      </c>
    </row>
    <row r="26" spans="1:8" x14ac:dyDescent="0.25">
      <c r="A26" t="s">
        <v>34</v>
      </c>
      <c r="B26">
        <v>2300</v>
      </c>
      <c r="C26">
        <v>0.88281304299999996</v>
      </c>
      <c r="D26">
        <v>20231217</v>
      </c>
      <c r="E26" s="7" t="s">
        <v>65</v>
      </c>
      <c r="F26" s="7" t="s">
        <v>66</v>
      </c>
      <c r="G26" s="7" t="s">
        <v>89</v>
      </c>
      <c r="H26" s="6">
        <f t="shared" si="0"/>
        <v>45277</v>
      </c>
    </row>
    <row r="27" spans="1:8" x14ac:dyDescent="0.25">
      <c r="A27" t="s">
        <v>35</v>
      </c>
      <c r="B27">
        <v>500000</v>
      </c>
      <c r="C27">
        <v>2.3791200000000002E-3</v>
      </c>
      <c r="D27">
        <v>20230603</v>
      </c>
      <c r="E27" s="7" t="s">
        <v>65</v>
      </c>
      <c r="F27" s="7" t="s">
        <v>80</v>
      </c>
      <c r="G27" s="7" t="s">
        <v>84</v>
      </c>
      <c r="H27" s="6">
        <f t="shared" si="0"/>
        <v>45080</v>
      </c>
    </row>
    <row r="28" spans="1:8" x14ac:dyDescent="0.25">
      <c r="A28" t="s">
        <v>36</v>
      </c>
      <c r="B28">
        <v>50210</v>
      </c>
      <c r="C28">
        <v>0.127479387</v>
      </c>
      <c r="D28">
        <v>20240127</v>
      </c>
      <c r="E28" s="7" t="s">
        <v>68</v>
      </c>
      <c r="F28" s="7" t="s">
        <v>69</v>
      </c>
      <c r="G28" s="7" t="s">
        <v>90</v>
      </c>
      <c r="H28" s="6">
        <f t="shared" si="0"/>
        <v>45318</v>
      </c>
    </row>
    <row r="29" spans="1:8" x14ac:dyDescent="0.25">
      <c r="A29" t="s">
        <v>37</v>
      </c>
      <c r="B29">
        <v>24</v>
      </c>
      <c r="C29">
        <v>87.5</v>
      </c>
      <c r="D29">
        <v>20231011</v>
      </c>
      <c r="E29" s="7" t="s">
        <v>65</v>
      </c>
      <c r="F29" s="7" t="s">
        <v>73</v>
      </c>
      <c r="G29" s="7" t="s">
        <v>78</v>
      </c>
      <c r="H29" s="6">
        <f t="shared" si="0"/>
        <v>45210</v>
      </c>
    </row>
    <row r="30" spans="1:8" x14ac:dyDescent="0.25">
      <c r="A30" t="s">
        <v>38</v>
      </c>
      <c r="B30">
        <v>5090</v>
      </c>
      <c r="C30">
        <v>0.58974459700000004</v>
      </c>
      <c r="D30">
        <v>20231219</v>
      </c>
      <c r="E30" s="7" t="s">
        <v>65</v>
      </c>
      <c r="F30" s="7" t="s">
        <v>66</v>
      </c>
      <c r="G30" s="7" t="s">
        <v>81</v>
      </c>
      <c r="H30" s="6">
        <f t="shared" si="0"/>
        <v>45279</v>
      </c>
    </row>
    <row r="31" spans="1:8" x14ac:dyDescent="0.25">
      <c r="A31" t="s">
        <v>39</v>
      </c>
      <c r="B31">
        <v>20000000</v>
      </c>
      <c r="C31">
        <v>1.4999999999999999E-4</v>
      </c>
      <c r="D31">
        <v>20210715</v>
      </c>
      <c r="E31" s="7" t="s">
        <v>91</v>
      </c>
      <c r="F31" s="7" t="s">
        <v>70</v>
      </c>
      <c r="G31" s="7" t="s">
        <v>76</v>
      </c>
      <c r="H31" s="6">
        <f t="shared" si="0"/>
        <v>44392</v>
      </c>
    </row>
    <row r="32" spans="1:8" x14ac:dyDescent="0.25">
      <c r="A32" t="s">
        <v>40</v>
      </c>
      <c r="B32">
        <v>10000</v>
      </c>
      <c r="C32">
        <v>0.1212</v>
      </c>
      <c r="D32">
        <v>20230913</v>
      </c>
      <c r="E32" s="7" t="s">
        <v>65</v>
      </c>
      <c r="F32" s="7" t="s">
        <v>79</v>
      </c>
      <c r="G32" s="7" t="s">
        <v>75</v>
      </c>
      <c r="H32" s="6">
        <f t="shared" si="0"/>
        <v>45182</v>
      </c>
    </row>
    <row r="33" spans="1:8" x14ac:dyDescent="0.25">
      <c r="A33" t="s">
        <v>41</v>
      </c>
      <c r="B33">
        <v>1000000</v>
      </c>
      <c r="C33">
        <v>1.48113E-3</v>
      </c>
      <c r="D33">
        <v>20230512</v>
      </c>
      <c r="E33" s="7" t="s">
        <v>65</v>
      </c>
      <c r="F33" s="7" t="s">
        <v>77</v>
      </c>
      <c r="G33" s="7" t="s">
        <v>66</v>
      </c>
      <c r="H33" s="6">
        <f t="shared" si="0"/>
        <v>45058</v>
      </c>
    </row>
    <row r="34" spans="1:8" x14ac:dyDescent="0.25">
      <c r="A34" t="s">
        <v>42</v>
      </c>
      <c r="B34">
        <v>10150</v>
      </c>
      <c r="C34">
        <v>0.49261083700000002</v>
      </c>
      <c r="D34">
        <v>20230906</v>
      </c>
      <c r="E34" s="7" t="s">
        <v>65</v>
      </c>
      <c r="F34" s="7" t="s">
        <v>79</v>
      </c>
      <c r="G34" s="7" t="s">
        <v>80</v>
      </c>
      <c r="H34" s="6">
        <f t="shared" si="0"/>
        <v>45175</v>
      </c>
    </row>
    <row r="35" spans="1:8" x14ac:dyDescent="0.25">
      <c r="A35" t="s">
        <v>43</v>
      </c>
      <c r="B35">
        <v>1014650</v>
      </c>
      <c r="C35">
        <v>9.8585699999999992E-4</v>
      </c>
      <c r="D35">
        <v>20231216</v>
      </c>
      <c r="E35" s="7" t="s">
        <v>65</v>
      </c>
      <c r="F35" s="7" t="s">
        <v>66</v>
      </c>
      <c r="G35" s="7" t="s">
        <v>67</v>
      </c>
      <c r="H35" s="6">
        <f t="shared" si="0"/>
        <v>45276</v>
      </c>
    </row>
    <row r="36" spans="1:8" x14ac:dyDescent="0.25">
      <c r="A36" t="s">
        <v>44</v>
      </c>
      <c r="B36">
        <v>320000000</v>
      </c>
      <c r="C36" s="4" t="s">
        <v>45</v>
      </c>
      <c r="D36">
        <v>20230410</v>
      </c>
      <c r="E36" s="7" t="s">
        <v>65</v>
      </c>
      <c r="F36" s="7" t="s">
        <v>85</v>
      </c>
      <c r="G36" s="7" t="s">
        <v>73</v>
      </c>
      <c r="H36" s="6">
        <f t="shared" si="0"/>
        <v>45026</v>
      </c>
    </row>
    <row r="37" spans="1:8" x14ac:dyDescent="0.25">
      <c r="A37" t="s">
        <v>46</v>
      </c>
      <c r="B37">
        <v>177000</v>
      </c>
      <c r="C37">
        <v>1.5062712000000001E-2</v>
      </c>
      <c r="D37">
        <v>20230610</v>
      </c>
      <c r="E37" s="7" t="s">
        <v>65</v>
      </c>
      <c r="F37" s="7" t="s">
        <v>80</v>
      </c>
      <c r="G37" s="7" t="s">
        <v>73</v>
      </c>
      <c r="H37" s="6">
        <f t="shared" si="0"/>
        <v>45087</v>
      </c>
    </row>
    <row r="38" spans="1:8" x14ac:dyDescent="0.25">
      <c r="A38" t="s">
        <v>47</v>
      </c>
      <c r="B38">
        <v>1500</v>
      </c>
      <c r="C38">
        <v>3.470653333</v>
      </c>
      <c r="D38">
        <v>20231217</v>
      </c>
      <c r="E38" s="7" t="s">
        <v>65</v>
      </c>
      <c r="F38" s="7" t="s">
        <v>66</v>
      </c>
      <c r="G38" s="7" t="s">
        <v>89</v>
      </c>
      <c r="H38" s="6">
        <f t="shared" si="0"/>
        <v>45277</v>
      </c>
    </row>
    <row r="39" spans="1:8" x14ac:dyDescent="0.25">
      <c r="A39" t="s">
        <v>48</v>
      </c>
      <c r="B39">
        <v>100</v>
      </c>
      <c r="C39">
        <v>300</v>
      </c>
      <c r="D39">
        <v>20240101</v>
      </c>
      <c r="E39" s="7" t="s">
        <v>68</v>
      </c>
      <c r="F39" s="7" t="s">
        <v>69</v>
      </c>
      <c r="G39" s="7" t="s">
        <v>69</v>
      </c>
      <c r="H39" s="6">
        <f t="shared" si="0"/>
        <v>45292</v>
      </c>
    </row>
    <row r="40" spans="1:8" x14ac:dyDescent="0.25">
      <c r="A40" t="s">
        <v>49</v>
      </c>
      <c r="B40">
        <v>100000</v>
      </c>
      <c r="C40">
        <v>4.3412800000000001E-2</v>
      </c>
      <c r="D40">
        <v>20230915</v>
      </c>
      <c r="E40" s="7" t="s">
        <v>65</v>
      </c>
      <c r="F40" s="7" t="s">
        <v>79</v>
      </c>
      <c r="G40" s="7" t="s">
        <v>76</v>
      </c>
      <c r="H40" s="6">
        <f t="shared" si="0"/>
        <v>45184</v>
      </c>
    </row>
    <row r="41" spans="1:8" x14ac:dyDescent="0.25">
      <c r="A41" t="s">
        <v>50</v>
      </c>
      <c r="B41">
        <v>50000</v>
      </c>
      <c r="C41">
        <v>0.11</v>
      </c>
      <c r="D41">
        <v>20230913</v>
      </c>
      <c r="E41" s="7" t="s">
        <v>65</v>
      </c>
      <c r="F41" s="7" t="s">
        <v>79</v>
      </c>
      <c r="G41" s="7" t="s">
        <v>75</v>
      </c>
      <c r="H41" s="6">
        <f t="shared" si="0"/>
        <v>45182</v>
      </c>
    </row>
    <row r="42" spans="1:8" x14ac:dyDescent="0.25">
      <c r="A42" t="s">
        <v>51</v>
      </c>
      <c r="B42">
        <v>3991950</v>
      </c>
      <c r="C42">
        <v>5.0100800000000005E-4</v>
      </c>
      <c r="D42">
        <v>20230606</v>
      </c>
      <c r="E42" s="7" t="s">
        <v>65</v>
      </c>
      <c r="F42" s="7" t="s">
        <v>80</v>
      </c>
      <c r="G42" s="7" t="s">
        <v>80</v>
      </c>
      <c r="H42" s="6">
        <f t="shared" si="0"/>
        <v>45083</v>
      </c>
    </row>
    <row r="43" spans="1:8" x14ac:dyDescent="0.25">
      <c r="A43" t="s">
        <v>52</v>
      </c>
      <c r="B43">
        <v>500000</v>
      </c>
      <c r="C43">
        <v>3.7106999999999999E-3</v>
      </c>
      <c r="D43">
        <v>20230716</v>
      </c>
      <c r="E43" s="7" t="s">
        <v>65</v>
      </c>
      <c r="F43" s="7" t="s">
        <v>70</v>
      </c>
      <c r="G43" s="7" t="s">
        <v>67</v>
      </c>
      <c r="H43" s="6">
        <f t="shared" si="0"/>
        <v>45123</v>
      </c>
    </row>
    <row r="44" spans="1:8" x14ac:dyDescent="0.25">
      <c r="A44" t="s">
        <v>53</v>
      </c>
      <c r="B44">
        <v>3200</v>
      </c>
      <c r="C44">
        <v>0.87</v>
      </c>
      <c r="D44">
        <v>20210101</v>
      </c>
      <c r="E44" s="7" t="s">
        <v>91</v>
      </c>
      <c r="F44" s="7" t="s">
        <v>69</v>
      </c>
      <c r="G44" s="7" t="s">
        <v>69</v>
      </c>
      <c r="H44" s="6">
        <f t="shared" si="0"/>
        <v>44197</v>
      </c>
    </row>
    <row r="45" spans="1:8" x14ac:dyDescent="0.25">
      <c r="A45" t="s">
        <v>54</v>
      </c>
      <c r="B45">
        <v>5300000</v>
      </c>
      <c r="C45">
        <v>2.0000000000000001E-4</v>
      </c>
      <c r="D45">
        <v>20210101</v>
      </c>
      <c r="E45" s="7" t="s">
        <v>91</v>
      </c>
      <c r="F45" s="7" t="s">
        <v>69</v>
      </c>
      <c r="G45" s="7" t="s">
        <v>69</v>
      </c>
      <c r="H45" s="6">
        <f t="shared" si="0"/>
        <v>44197</v>
      </c>
    </row>
    <row r="46" spans="1:8" x14ac:dyDescent="0.25">
      <c r="A46" t="s">
        <v>55</v>
      </c>
      <c r="B46">
        <v>2150</v>
      </c>
      <c r="C46">
        <v>9.9600000000000009</v>
      </c>
      <c r="D46">
        <v>20210101</v>
      </c>
      <c r="E46" s="7" t="s">
        <v>91</v>
      </c>
      <c r="F46" s="7" t="s">
        <v>69</v>
      </c>
      <c r="G46" s="7" t="s">
        <v>69</v>
      </c>
      <c r="H46" s="6">
        <f t="shared" si="0"/>
        <v>44197</v>
      </c>
    </row>
    <row r="47" spans="1:8" x14ac:dyDescent="0.25">
      <c r="A47" t="s">
        <v>56</v>
      </c>
      <c r="B47">
        <v>500000</v>
      </c>
      <c r="C47">
        <v>5.1000000000000004E-3</v>
      </c>
      <c r="D47">
        <v>20210101</v>
      </c>
      <c r="E47" s="7" t="s">
        <v>91</v>
      </c>
      <c r="F47" s="7" t="s">
        <v>69</v>
      </c>
      <c r="G47" s="7" t="s">
        <v>69</v>
      </c>
      <c r="H47" s="6">
        <f t="shared" si="0"/>
        <v>44197</v>
      </c>
    </row>
    <row r="48" spans="1:8" x14ac:dyDescent="0.25">
      <c r="A48" t="s">
        <v>57</v>
      </c>
      <c r="B48">
        <v>3100</v>
      </c>
      <c r="C48">
        <v>0.5</v>
      </c>
      <c r="D48">
        <v>20210101</v>
      </c>
      <c r="E48" s="7" t="s">
        <v>91</v>
      </c>
      <c r="F48" s="7" t="s">
        <v>69</v>
      </c>
      <c r="G48" s="7" t="s">
        <v>69</v>
      </c>
      <c r="H48" s="6">
        <f t="shared" si="0"/>
        <v>44197</v>
      </c>
    </row>
    <row r="49" spans="1:8" x14ac:dyDescent="0.25">
      <c r="A49" t="s">
        <v>58</v>
      </c>
      <c r="B49">
        <v>250</v>
      </c>
      <c r="C49">
        <v>2</v>
      </c>
      <c r="D49">
        <v>20210101</v>
      </c>
      <c r="E49" s="7" t="s">
        <v>91</v>
      </c>
      <c r="F49" s="7" t="s">
        <v>69</v>
      </c>
      <c r="G49" s="7" t="s">
        <v>69</v>
      </c>
      <c r="H49" s="6">
        <f t="shared" si="0"/>
        <v>44197</v>
      </c>
    </row>
    <row r="50" spans="1:8" x14ac:dyDescent="0.25">
      <c r="A50" t="s">
        <v>59</v>
      </c>
      <c r="B50">
        <v>388150</v>
      </c>
      <c r="C50">
        <v>7.1000000000000004E-3</v>
      </c>
      <c r="D50">
        <v>20210101</v>
      </c>
      <c r="E50" s="7" t="s">
        <v>91</v>
      </c>
      <c r="F50" s="7" t="s">
        <v>69</v>
      </c>
      <c r="G50" s="7" t="s">
        <v>69</v>
      </c>
      <c r="H50" s="6">
        <f t="shared" si="0"/>
        <v>44197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1074-5E58-412F-A7D4-F48AA2FE3FC3}">
  <sheetPr>
    <tabColor theme="8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2.2000000000000001E-3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45058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ADF-7633-4309-95A3-9F995BE0DF52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3.0820400000000001E-2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44905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4.6193869999999998E-2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1598.7174215120795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4.6193869999999998E-2</v>
      </c>
      <c r="D12" s="2">
        <f>B6</f>
        <v>1598.7174215120795</v>
      </c>
      <c r="E12" s="9">
        <f>C12/$B$2</f>
        <v>1.498808256868827</v>
      </c>
      <c r="F12" s="2">
        <f>C12*$B$3</f>
        <v>4619.3869999999997</v>
      </c>
      <c r="G12" s="2">
        <f ca="1">IF(DATEDIF($B$4,TODAY(),"d") &gt; 365, 0.8*F12, 0.63*F12)</f>
        <v>3695.5095999999999</v>
      </c>
    </row>
    <row r="13" spans="1:7" x14ac:dyDescent="0.25">
      <c r="A13"/>
      <c r="B13"/>
      <c r="C13" s="1">
        <f>(D13/$D$12)*$C$12</f>
        <v>5.7788661558850693E-2</v>
      </c>
      <c r="D13" s="2">
        <v>2000</v>
      </c>
      <c r="E13" s="9">
        <f>C13/$B$2</f>
        <v>1.8750133534558504</v>
      </c>
      <c r="F13" s="2">
        <f>C13*$B$3</f>
        <v>5778.866155885069</v>
      </c>
      <c r="G13" s="2">
        <f ca="1">IF(DATEDIF($B$4,TODAY(),"d") &gt; 365, 0.8*F13, 0.63*F13)</f>
        <v>4623.0929247080558</v>
      </c>
    </row>
    <row r="14" spans="1:7" x14ac:dyDescent="0.25">
      <c r="A14"/>
      <c r="B14"/>
      <c r="C14" s="1">
        <f>(D14/$D$12)*$C$12</f>
        <v>8.6682992338276033E-2</v>
      </c>
      <c r="D14" s="2">
        <v>3000</v>
      </c>
      <c r="E14" s="9">
        <f>C14/$B$2</f>
        <v>2.8125200301837752</v>
      </c>
      <c r="F14" s="2">
        <f>C14*$B$3</f>
        <v>8668.2992338276035</v>
      </c>
      <c r="G14" s="2">
        <f ca="1">IF(DATEDIF($B$4,TODAY(),"d") &gt; 365, 0.8*F14, 0.63*F14)</f>
        <v>6934.6393870620832</v>
      </c>
    </row>
    <row r="15" spans="1:7" x14ac:dyDescent="0.25">
      <c r="A15"/>
      <c r="B15"/>
      <c r="C15" s="1">
        <f>(D15/$D$12)*$C$12</f>
        <v>0.11557732311770139</v>
      </c>
      <c r="D15" s="2">
        <v>4000</v>
      </c>
      <c r="E15" s="9">
        <f>C15/$B$2</f>
        <v>3.7500267069117008</v>
      </c>
      <c r="F15" s="2">
        <f>C15*$B$3</f>
        <v>11557.732311770138</v>
      </c>
      <c r="G15" s="2">
        <f ca="1">IF(DATEDIF($B$4,TODAY(),"d") &gt; 365, 0.8*F15, 0.63*F15)</f>
        <v>9246.1858494161115</v>
      </c>
    </row>
    <row r="16" spans="1:7" x14ac:dyDescent="0.25">
      <c r="A16"/>
      <c r="B16"/>
      <c r="C16" s="1">
        <f t="shared" ref="C16:C19" si="0">(D16/$D$12)*$C$12</f>
        <v>0.14447165389712674</v>
      </c>
      <c r="D16" s="2">
        <v>5000</v>
      </c>
      <c r="E16" s="9">
        <f t="shared" ref="E16:E19" si="1">C16/$B$2</f>
        <v>4.687533383639626</v>
      </c>
      <c r="F16" s="2">
        <f t="shared" ref="F16:F19" si="2">C16*$B$3</f>
        <v>14447.165389712674</v>
      </c>
      <c r="G16" s="2">
        <f t="shared" ref="G16:G19" ca="1" si="3">IF(DATEDIF($B$4,TODAY(),"d") &gt; 365, 0.8*F16, 0.63*F16)</f>
        <v>11557.73231177014</v>
      </c>
    </row>
    <row r="17" spans="3:7" x14ac:dyDescent="0.25">
      <c r="C17" s="1">
        <f t="shared" si="0"/>
        <v>0.17336598467655207</v>
      </c>
      <c r="D17" s="2">
        <v>6000</v>
      </c>
      <c r="E17" s="9">
        <f t="shared" si="1"/>
        <v>5.6250400603675503</v>
      </c>
      <c r="F17" s="2">
        <f t="shared" si="2"/>
        <v>17336.598467655207</v>
      </c>
      <c r="G17" s="2">
        <f t="shared" ca="1" si="3"/>
        <v>13869.278774124166</v>
      </c>
    </row>
    <row r="18" spans="3:7" x14ac:dyDescent="0.25">
      <c r="C18" s="1">
        <f t="shared" si="0"/>
        <v>0.20226031545597742</v>
      </c>
      <c r="D18" s="2">
        <v>7000</v>
      </c>
      <c r="E18" s="9">
        <f t="shared" si="1"/>
        <v>6.5625467370954764</v>
      </c>
      <c r="F18" s="2">
        <f t="shared" si="2"/>
        <v>20226.031545597743</v>
      </c>
      <c r="G18" s="2">
        <f t="shared" ca="1" si="3"/>
        <v>16180.825236478195</v>
      </c>
    </row>
    <row r="19" spans="3:7" x14ac:dyDescent="0.25">
      <c r="C19" s="1">
        <f t="shared" si="0"/>
        <v>0.23115464623540277</v>
      </c>
      <c r="D19" s="2">
        <v>8000</v>
      </c>
      <c r="E19" s="9">
        <f t="shared" si="1"/>
        <v>7.5000534138234016</v>
      </c>
      <c r="F19" s="2">
        <f t="shared" si="2"/>
        <v>23115.464623540276</v>
      </c>
      <c r="G19" s="2">
        <f t="shared" ca="1" si="3"/>
        <v>18492.371698832223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4097-B835-4CD1-AE27-70C719A1D754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1.0891700000000001E-2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45080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3.5245070000000003E-2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55.626117114426322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3.5245070000000003E-2</v>
      </c>
      <c r="D12" s="2">
        <f>B6</f>
        <v>55.626117114426322</v>
      </c>
      <c r="E12" s="9">
        <f>C12/$B$2</f>
        <v>3.235956737699349</v>
      </c>
      <c r="F12" s="2">
        <f>C12*$B$3</f>
        <v>3524.5070000000005</v>
      </c>
      <c r="G12" s="2">
        <f ca="1">IF(DATEDIF($B$4,TODAY(),"d") &gt; 365, 0.8*F12, 0.63*F12)</f>
        <v>2220.4394100000004</v>
      </c>
    </row>
    <row r="13" spans="1:7" x14ac:dyDescent="0.25">
      <c r="A13"/>
      <c r="B13"/>
      <c r="C13" s="1">
        <f>(D13/$D$12)*$C$12</f>
        <v>6.3360651126338263E-2</v>
      </c>
      <c r="D13" s="2">
        <v>100</v>
      </c>
      <c r="E13" s="9">
        <f>C13/$B$2</f>
        <v>5.8173334857128145</v>
      </c>
      <c r="F13" s="2">
        <f>C13*$B$3</f>
        <v>6336.0651126338262</v>
      </c>
      <c r="G13" s="2">
        <f ca="1">IF(DATEDIF($B$4,TODAY(),"d") &gt; 365, 0.8*F13, 0.63*F13)</f>
        <v>3991.7210209593104</v>
      </c>
    </row>
    <row r="14" spans="1:7" x14ac:dyDescent="0.25">
      <c r="A14"/>
      <c r="B14"/>
      <c r="C14" s="1">
        <f>(D14/$D$12)*$C$12</f>
        <v>9.5040976689507395E-2</v>
      </c>
      <c r="D14" s="2">
        <v>150</v>
      </c>
      <c r="E14" s="9">
        <f>C14/$B$2</f>
        <v>8.7260002285692213</v>
      </c>
      <c r="F14" s="2">
        <f>C14*$B$3</f>
        <v>9504.0976689507388</v>
      </c>
      <c r="G14" s="2">
        <f ca="1">IF(DATEDIF($B$4,TODAY(),"d") &gt; 365, 0.8*F14, 0.63*F14)</f>
        <v>5987.5815314389656</v>
      </c>
    </row>
    <row r="15" spans="1:7" x14ac:dyDescent="0.25">
      <c r="A15"/>
      <c r="B15"/>
      <c r="C15" s="1">
        <f>(D15/$D$12)*$C$12</f>
        <v>0.12672130225267653</v>
      </c>
      <c r="D15" s="2">
        <v>200</v>
      </c>
      <c r="E15" s="9">
        <f>C15/$B$2</f>
        <v>11.634666971425629</v>
      </c>
      <c r="F15" s="2">
        <f>C15*$B$3</f>
        <v>12672.130225267652</v>
      </c>
      <c r="G15" s="2">
        <f ca="1">IF(DATEDIF($B$4,TODAY(),"d") &gt; 365, 0.8*F15, 0.63*F15)</f>
        <v>7983.4420419186208</v>
      </c>
    </row>
    <row r="16" spans="1:7" x14ac:dyDescent="0.25">
      <c r="A16"/>
      <c r="B16"/>
      <c r="C16" s="1">
        <f t="shared" ref="C16:C21" si="0">(D16/$D$12)*$C$12</f>
        <v>0.15840162781584566</v>
      </c>
      <c r="D16" s="2">
        <v>250</v>
      </c>
      <c r="E16" s="9">
        <f t="shared" ref="E16:E21" si="1">C16/$B$2</f>
        <v>14.543333714282035</v>
      </c>
      <c r="F16" s="2">
        <f t="shared" ref="F16:F21" si="2">C16*$B$3</f>
        <v>15840.162781584566</v>
      </c>
      <c r="G16" s="2">
        <f t="shared" ref="G16:G21" ca="1" si="3">IF(DATEDIF($B$4,TODAY(),"d") &gt; 365, 0.8*F16, 0.63*F16)</f>
        <v>9979.302552398276</v>
      </c>
    </row>
    <row r="17" spans="3:7" x14ac:dyDescent="0.25">
      <c r="C17" s="1">
        <f t="shared" si="0"/>
        <v>0.19008195337901479</v>
      </c>
      <c r="D17" s="2">
        <v>300</v>
      </c>
      <c r="E17" s="9">
        <f t="shared" si="1"/>
        <v>17.452000457138443</v>
      </c>
      <c r="F17" s="2">
        <f t="shared" si="2"/>
        <v>19008.195337901478</v>
      </c>
      <c r="G17" s="2">
        <f t="shared" ca="1" si="3"/>
        <v>11975.163062877931</v>
      </c>
    </row>
    <row r="18" spans="3:7" x14ac:dyDescent="0.25">
      <c r="C18" s="1">
        <f t="shared" si="0"/>
        <v>0.22176227894218395</v>
      </c>
      <c r="D18" s="2">
        <v>350</v>
      </c>
      <c r="E18" s="9">
        <f t="shared" si="1"/>
        <v>20.360667199994854</v>
      </c>
      <c r="F18" s="2">
        <f t="shared" si="2"/>
        <v>22176.227894218395</v>
      </c>
      <c r="G18" s="2">
        <f t="shared" ca="1" si="3"/>
        <v>13971.023573357588</v>
      </c>
    </row>
    <row r="19" spans="3:7" x14ac:dyDescent="0.25">
      <c r="C19" s="1">
        <f t="shared" si="0"/>
        <v>0.25344260450535305</v>
      </c>
      <c r="D19" s="2">
        <v>400</v>
      </c>
      <c r="E19" s="9">
        <f t="shared" si="1"/>
        <v>23.269333942851258</v>
      </c>
      <c r="F19" s="2">
        <f t="shared" si="2"/>
        <v>25344.260450535305</v>
      </c>
      <c r="G19" s="2">
        <f t="shared" ca="1" si="3"/>
        <v>15966.884083837242</v>
      </c>
    </row>
    <row r="20" spans="3:7" x14ac:dyDescent="0.25">
      <c r="C20" s="1">
        <f t="shared" si="0"/>
        <v>0.28512293006852224</v>
      </c>
      <c r="D20" s="2">
        <v>450</v>
      </c>
      <c r="E20" s="9">
        <f t="shared" si="1"/>
        <v>26.178000685707669</v>
      </c>
      <c r="F20" s="2">
        <f t="shared" si="2"/>
        <v>28512.293006852226</v>
      </c>
      <c r="G20" s="2">
        <f t="shared" ca="1" si="3"/>
        <v>17962.7445943169</v>
      </c>
    </row>
    <row r="21" spans="3:7" x14ac:dyDescent="0.25">
      <c r="C21" s="1">
        <f t="shared" si="0"/>
        <v>0.31680325563169132</v>
      </c>
      <c r="D21" s="2">
        <v>500</v>
      </c>
      <c r="E21" s="9">
        <f t="shared" si="1"/>
        <v>29.08666742856407</v>
      </c>
      <c r="F21" s="2">
        <f t="shared" si="2"/>
        <v>31680.325563169132</v>
      </c>
      <c r="G21" s="2">
        <f t="shared" ca="1" si="3"/>
        <v>19958.605104796552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1148-97C7-48CD-BE47-437B9E740E99}">
  <sheetPr>
    <tabColor theme="8" tint="-0.249977111117893"/>
  </sheetPr>
  <dimension ref="A1:G19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9.9600000000000009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2150</v>
      </c>
      <c r="C3" s="1"/>
      <c r="D3" s="10" t="s">
        <v>101</v>
      </c>
      <c r="E3" s="11">
        <v>6</v>
      </c>
      <c r="F3" s="11">
        <v>6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  <c r="E4" s="11">
        <v>7</v>
      </c>
      <c r="F4" s="11">
        <v>7</v>
      </c>
    </row>
    <row r="5" spans="1:7" s="10" customFormat="1" x14ac:dyDescent="0.25">
      <c r="A5" s="1" t="s">
        <v>95</v>
      </c>
      <c r="B5" s="3">
        <f>VLOOKUP($B$1, prc_data!A:C, 2, FALSE)</f>
        <v>12.93</v>
      </c>
      <c r="C5" s="1"/>
      <c r="D5" s="10" t="s">
        <v>103</v>
      </c>
      <c r="E5" s="10">
        <f>E3*B6</f>
        <v>35657.437472670099</v>
      </c>
      <c r="F5" s="10">
        <f>$B$6*F3</f>
        <v>35657.437472670099</v>
      </c>
    </row>
    <row r="6" spans="1:7" s="10" customFormat="1" x14ac:dyDescent="0.25">
      <c r="A6" s="1" t="s">
        <v>96</v>
      </c>
      <c r="B6" s="3">
        <f>VLOOKUP($B$1, prc_data!A:C, 3, FALSE)/1000000</f>
        <v>5942.9062454450168</v>
      </c>
      <c r="C6" s="1" t="s">
        <v>7</v>
      </c>
      <c r="D6" s="10" t="s">
        <v>104</v>
      </c>
      <c r="E6" s="10">
        <f>E4*B6</f>
        <v>41600.343718115117</v>
      </c>
      <c r="F6" s="10">
        <f>$B$6*F4</f>
        <v>41600.343718115117</v>
      </c>
    </row>
    <row r="7" spans="1:7" s="14" customFormat="1" x14ac:dyDescent="0.25">
      <c r="A7" s="1"/>
      <c r="B7" s="1"/>
      <c r="C7" s="1"/>
      <c r="D7" s="10" t="s">
        <v>105</v>
      </c>
      <c r="E7" s="14">
        <f>E3*B5</f>
        <v>77.58</v>
      </c>
      <c r="F7" s="14">
        <f>$B$5*F3</f>
        <v>77.58</v>
      </c>
    </row>
    <row r="8" spans="1:7" s="14" customFormat="1" x14ac:dyDescent="0.25">
      <c r="A8" s="1"/>
      <c r="B8" s="1"/>
      <c r="C8" s="1"/>
      <c r="D8" s="10" t="s">
        <v>106</v>
      </c>
      <c r="E8" s="14">
        <f>E4*B5</f>
        <v>90.509999999999991</v>
      </c>
      <c r="F8" s="14">
        <f>F4*$B$5</f>
        <v>90.509999999999991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12.93</v>
      </c>
      <c r="D12" s="2">
        <f>B6</f>
        <v>5942.9062454450168</v>
      </c>
      <c r="E12" s="9">
        <f>C12/$B$2</f>
        <v>1.2981927710843373</v>
      </c>
      <c r="F12" s="2">
        <f>C12*$B$3</f>
        <v>27799.5</v>
      </c>
      <c r="G12" s="2">
        <f ca="1">IF(DATEDIF($B$4,TODAY(),"d") &gt; 365, 0.8*F12, 0.63*F12)</f>
        <v>22239.600000000002</v>
      </c>
    </row>
    <row r="13" spans="1:7" x14ac:dyDescent="0.25">
      <c r="A13"/>
      <c r="B13"/>
      <c r="C13" s="1">
        <f>(D13/$D$12)*$C$12</f>
        <v>17.405625417577859</v>
      </c>
      <c r="D13" s="2">
        <v>8000</v>
      </c>
      <c r="E13" s="9">
        <f>C13/$B$2</f>
        <v>1.7475527527688612</v>
      </c>
      <c r="F13" s="2">
        <f>C13*$B$3</f>
        <v>37422.094647792394</v>
      </c>
      <c r="G13" s="2">
        <f ca="1">IF(DATEDIF($B$4,TODAY(),"d") &gt; 365, 0.8*F13, 0.63*F13)</f>
        <v>29937.675718233917</v>
      </c>
    </row>
    <row r="14" spans="1:7" x14ac:dyDescent="0.25">
      <c r="A14"/>
      <c r="B14"/>
      <c r="C14" s="1">
        <f>(D14/$D$12)*$C$12</f>
        <v>21.757031771972326</v>
      </c>
      <c r="D14" s="2">
        <v>10000</v>
      </c>
      <c r="E14" s="9">
        <f>C14/$B$2</f>
        <v>2.1844409409610765</v>
      </c>
      <c r="F14" s="2">
        <f>C14*$B$3</f>
        <v>46777.618309740501</v>
      </c>
      <c r="G14" s="2">
        <f ca="1">IF(DATEDIF($B$4,TODAY(),"d") &gt; 365, 0.8*F14, 0.63*F14)</f>
        <v>37422.094647792401</v>
      </c>
    </row>
    <row r="15" spans="1:7" x14ac:dyDescent="0.25">
      <c r="A15"/>
      <c r="B15"/>
      <c r="C15" s="1">
        <f>(D15/$D$12)*$C$12</f>
        <v>26.108438126366792</v>
      </c>
      <c r="D15" s="2">
        <v>12000</v>
      </c>
      <c r="E15" s="9">
        <f>C15/$B$2</f>
        <v>2.6213291291532923</v>
      </c>
      <c r="F15" s="2">
        <f>C15*$B$3</f>
        <v>56133.141971688601</v>
      </c>
      <c r="G15" s="2">
        <f ca="1">IF(DATEDIF($B$4,TODAY(),"d") &gt; 365, 0.8*F15, 0.63*F15)</f>
        <v>44906.513577350881</v>
      </c>
    </row>
    <row r="16" spans="1:7" x14ac:dyDescent="0.25">
      <c r="A16"/>
      <c r="B16"/>
      <c r="C16" s="1">
        <f t="shared" ref="C16:C19" si="0">(D16/$D$12)*$C$12</f>
        <v>30.459844480761255</v>
      </c>
      <c r="D16" s="2">
        <v>14000</v>
      </c>
      <c r="E16" s="9">
        <f t="shared" ref="E16:E19" si="1">C16/$B$2</f>
        <v>3.0582173173455072</v>
      </c>
      <c r="F16" s="2">
        <f t="shared" ref="F16:F19" si="2">C16*$B$3</f>
        <v>65488.665633636701</v>
      </c>
      <c r="G16" s="2">
        <f t="shared" ref="G16:G19" ca="1" si="3">IF(DATEDIF($B$4,TODAY(),"d") &gt; 365, 0.8*F16, 0.63*F16)</f>
        <v>52390.932506909361</v>
      </c>
    </row>
    <row r="17" spans="3:7" x14ac:dyDescent="0.25">
      <c r="C17" s="1">
        <f t="shared" si="0"/>
        <v>34.811250835155718</v>
      </c>
      <c r="D17" s="2">
        <v>16000</v>
      </c>
      <c r="E17" s="9">
        <f t="shared" si="1"/>
        <v>3.4951055055377225</v>
      </c>
      <c r="F17" s="2">
        <f t="shared" si="2"/>
        <v>74844.189295584787</v>
      </c>
      <c r="G17" s="2">
        <f t="shared" ca="1" si="3"/>
        <v>59875.351436467834</v>
      </c>
    </row>
    <row r="18" spans="3:7" x14ac:dyDescent="0.25">
      <c r="C18" s="1">
        <f t="shared" si="0"/>
        <v>39.162657189550188</v>
      </c>
      <c r="D18" s="2">
        <v>18000</v>
      </c>
      <c r="E18" s="9">
        <f t="shared" si="1"/>
        <v>3.9319936937299382</v>
      </c>
      <c r="F18" s="2">
        <f t="shared" si="2"/>
        <v>84199.712957532902</v>
      </c>
      <c r="G18" s="2">
        <f t="shared" ca="1" si="3"/>
        <v>67359.770366026321</v>
      </c>
    </row>
    <row r="19" spans="3:7" x14ac:dyDescent="0.25">
      <c r="C19" s="1">
        <f t="shared" si="0"/>
        <v>43.514063543944651</v>
      </c>
      <c r="D19" s="2">
        <v>20000</v>
      </c>
      <c r="E19" s="9">
        <f t="shared" si="1"/>
        <v>4.3688818819221531</v>
      </c>
      <c r="F19" s="2">
        <f t="shared" si="2"/>
        <v>93555.236619481002</v>
      </c>
      <c r="G19" s="2">
        <f t="shared" ca="1" si="3"/>
        <v>74844.189295584802</v>
      </c>
    </row>
  </sheetData>
  <hyperlinks>
    <hyperlink ref="E9" r:id="rId1" xr:uid="{FDE4AB2B-714C-43B9-961C-7184CD04BCA4}"/>
    <hyperlink ref="F9" r:id="rId2" xr:uid="{601A3670-1CE4-4C82-BA8C-9A91FD52199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91CB-B14F-4FA8-9AC1-867745732038}">
  <sheetPr>
    <tabColor theme="8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0.88281304299999996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2300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0.89911099999999999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98.572753288248279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0.89911099999999999</v>
      </c>
      <c r="D12" s="2">
        <f>B6</f>
        <v>98.572753288248279</v>
      </c>
      <c r="E12" s="9">
        <f>C12/$B$2</f>
        <v>1.0184613912642431</v>
      </c>
      <c r="F12" s="2">
        <f>C12*$B$3</f>
        <v>2067.9553000000001</v>
      </c>
      <c r="G12" s="2">
        <f ca="1">IF(DATEDIF($B$4,TODAY(),"d") &gt; 365, 0.8*F12, 0.63*F12)</f>
        <v>1302.811839</v>
      </c>
    </row>
    <row r="13" spans="1:7" x14ac:dyDescent="0.25">
      <c r="A13"/>
      <c r="B13"/>
      <c r="C13" s="1">
        <f>(D13/$D$12)*$C$12</f>
        <v>1.3681940039314964</v>
      </c>
      <c r="D13" s="2">
        <v>150</v>
      </c>
      <c r="E13" s="9">
        <f>C13/$B$2</f>
        <v>1.5498117237621016</v>
      </c>
      <c r="F13" s="2">
        <f>C13*$B$3</f>
        <v>3146.8462090424418</v>
      </c>
      <c r="G13" s="2">
        <f ca="1">IF(DATEDIF($B$4,TODAY(),"d") &gt; 365, 0.8*F13, 0.63*F13)</f>
        <v>1982.5131116967384</v>
      </c>
    </row>
    <row r="14" spans="1:7" x14ac:dyDescent="0.25">
      <c r="A14"/>
      <c r="B14"/>
      <c r="C14" s="1">
        <f>(D14/$D$12)*$C$12</f>
        <v>1.8242586719086618</v>
      </c>
      <c r="D14" s="2">
        <v>200</v>
      </c>
      <c r="E14" s="9">
        <f>C14/$B$2</f>
        <v>2.0664156316828022</v>
      </c>
      <c r="F14" s="2">
        <f>C14*$B$3</f>
        <v>4195.7949453899218</v>
      </c>
      <c r="G14" s="2">
        <f ca="1">IF(DATEDIF($B$4,TODAY(),"d") &gt; 365, 0.8*F14, 0.63*F14)</f>
        <v>2643.3508155956506</v>
      </c>
    </row>
    <row r="15" spans="1:7" x14ac:dyDescent="0.25">
      <c r="A15"/>
      <c r="B15"/>
      <c r="C15" s="1">
        <f>(D15/$D$12)*$C$12</f>
        <v>2.2803233398858276</v>
      </c>
      <c r="D15" s="2">
        <v>250</v>
      </c>
      <c r="E15" s="9">
        <f>C15/$B$2</f>
        <v>2.5830195396035034</v>
      </c>
      <c r="F15" s="2">
        <f>C15*$B$3</f>
        <v>5244.7436817374037</v>
      </c>
      <c r="G15" s="2">
        <f ca="1">IF(DATEDIF($B$4,TODAY(),"d") &gt; 365, 0.8*F15, 0.63*F15)</f>
        <v>3304.1885194945644</v>
      </c>
    </row>
    <row r="16" spans="1:7" x14ac:dyDescent="0.25">
      <c r="A16"/>
      <c r="B16"/>
      <c r="C16" s="1">
        <f t="shared" ref="C16:C20" si="0">(D16/$D$12)*$C$12</f>
        <v>2.7363880078629927</v>
      </c>
      <c r="D16" s="2">
        <v>300</v>
      </c>
      <c r="E16" s="9">
        <f t="shared" ref="E16:E20" si="1">C16/$B$2</f>
        <v>3.0996234475242033</v>
      </c>
      <c r="F16" s="2">
        <f t="shared" ref="F16:F20" si="2">C16*$B$3</f>
        <v>6293.6924180848837</v>
      </c>
      <c r="G16" s="2">
        <f t="shared" ref="G16:G20" ca="1" si="3">IF(DATEDIF($B$4,TODAY(),"d") &gt; 365, 0.8*F16, 0.63*F16)</f>
        <v>3965.0262233934768</v>
      </c>
    </row>
    <row r="17" spans="3:7" x14ac:dyDescent="0.25">
      <c r="C17" s="1">
        <f t="shared" si="0"/>
        <v>3.1924526758401588</v>
      </c>
      <c r="D17" s="2">
        <v>350</v>
      </c>
      <c r="E17" s="9">
        <f t="shared" si="1"/>
        <v>3.6162273554449045</v>
      </c>
      <c r="F17" s="2">
        <f t="shared" si="2"/>
        <v>7342.6411544323655</v>
      </c>
      <c r="G17" s="2">
        <f t="shared" ca="1" si="3"/>
        <v>4625.8639272923901</v>
      </c>
    </row>
    <row r="18" spans="3:7" x14ac:dyDescent="0.25">
      <c r="C18" s="1">
        <f t="shared" si="0"/>
        <v>3.6485173438173235</v>
      </c>
      <c r="D18" s="2">
        <v>400</v>
      </c>
      <c r="E18" s="9">
        <f t="shared" si="1"/>
        <v>4.1328312633656044</v>
      </c>
      <c r="F18" s="2">
        <f t="shared" si="2"/>
        <v>8391.5898907798437</v>
      </c>
      <c r="G18" s="2">
        <f t="shared" ca="1" si="3"/>
        <v>5286.7016311913012</v>
      </c>
    </row>
    <row r="19" spans="3:7" x14ac:dyDescent="0.25">
      <c r="C19" s="1">
        <f t="shared" si="0"/>
        <v>4.1045820117944896</v>
      </c>
      <c r="D19" s="2">
        <v>450</v>
      </c>
      <c r="E19" s="9">
        <f t="shared" si="1"/>
        <v>4.6494351712863056</v>
      </c>
      <c r="F19" s="2">
        <f t="shared" si="2"/>
        <v>9440.5386271273255</v>
      </c>
      <c r="G19" s="2">
        <f t="shared" ca="1" si="3"/>
        <v>5947.539335090215</v>
      </c>
    </row>
    <row r="20" spans="3:7" x14ac:dyDescent="0.25">
      <c r="C20" s="1">
        <f t="shared" si="0"/>
        <v>4.5606466797716552</v>
      </c>
      <c r="D20" s="2">
        <v>500</v>
      </c>
      <c r="E20" s="9">
        <f t="shared" si="1"/>
        <v>5.1660390792070068</v>
      </c>
      <c r="F20" s="2">
        <f t="shared" si="2"/>
        <v>10489.487363474807</v>
      </c>
      <c r="G20" s="2">
        <f t="shared" ca="1" si="3"/>
        <v>6608.3770389891288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F0EB-46A0-467E-B2E7-E4136A3D593B}">
  <sheetPr>
    <tabColor theme="8" tint="-0.249977111117893"/>
  </sheetPr>
  <dimension ref="A1:G18"/>
  <sheetViews>
    <sheetView tabSelected="1" zoomScale="235" zoomScaleNormal="235" workbookViewId="0">
      <pane ySplit="11" topLeftCell="A12" activePane="bottomLeft" state="frozen"/>
      <selection pane="bottomLeft" activeCell="F5" sqref="F5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2.3791200000000002E-3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  <c r="E3" s="11">
        <v>25</v>
      </c>
      <c r="F3" s="11">
        <v>25</v>
      </c>
    </row>
    <row r="4" spans="1:7" s="11" customFormat="1" x14ac:dyDescent="0.25">
      <c r="A4" s="1" t="s">
        <v>63</v>
      </c>
      <c r="B4" s="8">
        <f>VLOOKUP($B$1,portfolio!A:H,8,FALSE)</f>
        <v>45080</v>
      </c>
      <c r="C4" s="1"/>
      <c r="D4" s="10" t="s">
        <v>102</v>
      </c>
      <c r="E4" s="11">
        <v>50</v>
      </c>
      <c r="F4" s="11">
        <v>50</v>
      </c>
    </row>
    <row r="5" spans="1:7" s="10" customFormat="1" x14ac:dyDescent="0.25">
      <c r="A5" s="1" t="s">
        <v>95</v>
      </c>
      <c r="B5" s="3">
        <f>VLOOKUP($B$1, prc_data!A:C, 2, FALSE)</f>
        <v>1.218258E-2</v>
      </c>
      <c r="C5" s="1"/>
      <c r="D5" s="10" t="s">
        <v>103</v>
      </c>
      <c r="E5" s="10">
        <f>E3*$B$6</f>
        <v>5000.2073173184681</v>
      </c>
      <c r="F5" s="10">
        <f>$B$6*F3</f>
        <v>5000.2073173184681</v>
      </c>
    </row>
    <row r="6" spans="1:7" s="10" customFormat="1" x14ac:dyDescent="0.25">
      <c r="A6" s="1" t="s">
        <v>96</v>
      </c>
      <c r="B6" s="3">
        <f>VLOOKUP($B$1, prc_data!A:C, 3, FALSE)/1000000</f>
        <v>200.00829269273871</v>
      </c>
      <c r="C6" s="1" t="s">
        <v>7</v>
      </c>
      <c r="D6" s="10" t="s">
        <v>104</v>
      </c>
      <c r="E6" s="10">
        <f>E4*$B$6</f>
        <v>10000.414634636936</v>
      </c>
      <c r="F6" s="10">
        <f>$B$6*F4</f>
        <v>10000.414634636936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0.30456450000000002</v>
      </c>
      <c r="F7" s="14">
        <f>$B$5*F3</f>
        <v>0.30456450000000002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0.60912900000000003</v>
      </c>
      <c r="F8" s="14">
        <f>F4*$B$5</f>
        <v>0.60912900000000003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1.218258E-2</v>
      </c>
      <c r="D12" s="2">
        <f>B6</f>
        <v>200.00829269273871</v>
      </c>
      <c r="E12" s="9">
        <f>C12/$B$2</f>
        <v>5.1206244325633001</v>
      </c>
      <c r="F12" s="2">
        <f>C12*$B$3</f>
        <v>6091.29</v>
      </c>
      <c r="G12" s="2">
        <f ca="1">IF(DATEDIF($B$4,TODAY(),"d") &gt; 365, 0.8*F12, 0.63*F12)</f>
        <v>3837.5127000000002</v>
      </c>
    </row>
    <row r="13" spans="1:7" x14ac:dyDescent="0.25">
      <c r="A13"/>
      <c r="B13"/>
      <c r="C13" s="1">
        <f>(D13/$D$12)*$C$12</f>
        <v>1.5227593611225162E-2</v>
      </c>
      <c r="D13" s="2">
        <v>250</v>
      </c>
      <c r="E13" s="9">
        <f>C13/$B$2</f>
        <v>6.4005151531764524</v>
      </c>
      <c r="F13" s="2">
        <f>C13*$B$3</f>
        <v>7613.796805612581</v>
      </c>
      <c r="G13" s="2">
        <f ca="1">IF(DATEDIF($B$4,TODAY(),"d") &gt; 365, 0.8*F13, 0.63*F13)</f>
        <v>4796.6919875359263</v>
      </c>
    </row>
    <row r="14" spans="1:7" x14ac:dyDescent="0.25">
      <c r="A14"/>
      <c r="B14"/>
      <c r="C14" s="1">
        <f>(D14/$D$12)*$C$12</f>
        <v>1.8273112333470194E-2</v>
      </c>
      <c r="D14" s="2">
        <v>300</v>
      </c>
      <c r="E14" s="9">
        <f>C14/$B$2</f>
        <v>7.6806181838117418</v>
      </c>
      <c r="F14" s="2">
        <f>C14*$B$3</f>
        <v>9136.5561667350976</v>
      </c>
      <c r="G14" s="2">
        <f ca="1">IF(DATEDIF($B$4,TODAY(),"d") &gt; 365, 0.8*F14, 0.63*F14)</f>
        <v>5756.0303850431119</v>
      </c>
    </row>
    <row r="15" spans="1:7" x14ac:dyDescent="0.25">
      <c r="A15"/>
      <c r="B15"/>
      <c r="C15" s="1">
        <f>(D15/$D$12)*$C$12</f>
        <v>2.1318631055715225E-2</v>
      </c>
      <c r="D15" s="2">
        <v>350</v>
      </c>
      <c r="E15" s="9">
        <f>C15/$B$2</f>
        <v>8.9607212144470321</v>
      </c>
      <c r="F15" s="2">
        <f>C15*$B$3</f>
        <v>10659.315527857612</v>
      </c>
      <c r="G15" s="2">
        <f ca="1">IF(DATEDIF($B$4,TODAY(),"d") &gt; 365, 0.8*F15, 0.63*F15)</f>
        <v>6715.3687825502957</v>
      </c>
    </row>
    <row r="16" spans="1:7" x14ac:dyDescent="0.25">
      <c r="A16"/>
      <c r="B16"/>
      <c r="C16" s="1">
        <f t="shared" ref="C16:C18" si="0">(D16/$D$12)*$C$12</f>
        <v>2.4364149777960257E-2</v>
      </c>
      <c r="D16" s="2">
        <v>400</v>
      </c>
      <c r="E16" s="9">
        <f t="shared" ref="E16:E18" si="1">C16/$B$2</f>
        <v>10.240824245082322</v>
      </c>
      <c r="F16" s="2">
        <f t="shared" ref="F16:F18" si="2">C16*$B$3</f>
        <v>12182.074888980129</v>
      </c>
      <c r="G16" s="2">
        <f t="shared" ref="G16:G18" ca="1" si="3">IF(DATEDIF($B$4,TODAY(),"d") &gt; 365, 0.8*F16, 0.63*F16)</f>
        <v>7674.7071800574813</v>
      </c>
    </row>
    <row r="17" spans="3:7" x14ac:dyDescent="0.25">
      <c r="C17" s="1">
        <f t="shared" si="0"/>
        <v>2.7409668500205292E-2</v>
      </c>
      <c r="D17" s="2">
        <v>450</v>
      </c>
      <c r="E17" s="9">
        <f t="shared" si="1"/>
        <v>11.520927275717614</v>
      </c>
      <c r="F17" s="2">
        <f t="shared" si="2"/>
        <v>13704.834250102645</v>
      </c>
      <c r="G17" s="2">
        <f t="shared" ca="1" si="3"/>
        <v>8634.045577564666</v>
      </c>
    </row>
    <row r="18" spans="3:7" x14ac:dyDescent="0.25">
      <c r="C18" s="1">
        <f t="shared" si="0"/>
        <v>3.0455187222450324E-2</v>
      </c>
      <c r="D18" s="2">
        <v>500</v>
      </c>
      <c r="E18" s="9">
        <f t="shared" si="1"/>
        <v>12.801030306352905</v>
      </c>
      <c r="F18" s="2">
        <f t="shared" si="2"/>
        <v>15227.593611225162</v>
      </c>
      <c r="G18" s="2">
        <f t="shared" ca="1" si="3"/>
        <v>9593.3839750718525</v>
      </c>
    </row>
  </sheetData>
  <hyperlinks>
    <hyperlink ref="E9" r:id="rId1" xr:uid="{BE945E58-393D-47DA-90ED-E09CFD0FD4BC}"/>
    <hyperlink ref="F9" r:id="rId2" xr:uid="{4DC1A981-ECCF-4291-87BC-26D5AA4B42C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2A06-7692-417E-995B-951AF2193DFA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1.48113E-3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45058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6.1643399999999999E-3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64.01592594849312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6.1643399999999999E-3</v>
      </c>
      <c r="D12" s="2">
        <f>B6</f>
        <v>64.01592594849312</v>
      </c>
      <c r="E12" s="9">
        <f>C12/$B$2</f>
        <v>4.1619169147880335</v>
      </c>
      <c r="F12" s="2">
        <f>C12*$B$3</f>
        <v>6164.34</v>
      </c>
      <c r="G12" s="2">
        <f ca="1">IF(DATEDIF($B$4,TODAY(),"d") &gt; 365, 0.8*F12, 0.63*F12)</f>
        <v>3883.5342000000001</v>
      </c>
    </row>
    <row r="13" spans="1:7" x14ac:dyDescent="0.25">
      <c r="A13"/>
      <c r="B13"/>
      <c r="C13" s="1">
        <f>(D13/$D$12)*$C$12</f>
        <v>9.6293850454647733E-3</v>
      </c>
      <c r="D13" s="2">
        <v>100</v>
      </c>
      <c r="E13" s="9">
        <f>C13/$B$2</f>
        <v>6.5013773574667812</v>
      </c>
      <c r="F13" s="2">
        <f>C13*$B$3</f>
        <v>9629.3850454647727</v>
      </c>
      <c r="G13" s="2">
        <f ca="1">IF(DATEDIF($B$4,TODAY(),"d") &gt; 365, 0.8*F13, 0.63*F13)</f>
        <v>6066.5125786428071</v>
      </c>
    </row>
    <row r="14" spans="1:7" x14ac:dyDescent="0.25">
      <c r="A14"/>
      <c r="B14"/>
      <c r="C14" s="1">
        <f>(D14/$D$12)*$C$12</f>
        <v>1.4444077568197161E-2</v>
      </c>
      <c r="D14" s="2">
        <v>150</v>
      </c>
      <c r="E14" s="9">
        <f>C14/$B$2</f>
        <v>9.7520660362001728</v>
      </c>
      <c r="F14" s="2">
        <f>C14*$B$3</f>
        <v>14444.077568197161</v>
      </c>
      <c r="G14" s="2">
        <f ca="1">IF(DATEDIF($B$4,TODAY(),"d") &gt; 365, 0.8*F14, 0.63*F14)</f>
        <v>9099.7688679642106</v>
      </c>
    </row>
    <row r="15" spans="1:7" x14ac:dyDescent="0.25">
      <c r="A15"/>
      <c r="B15"/>
      <c r="C15" s="1">
        <f>(D15/$D$12)*$C$12</f>
        <v>1.9258770090929547E-2</v>
      </c>
      <c r="D15" s="2">
        <v>200</v>
      </c>
      <c r="E15" s="9">
        <f>C15/$B$2</f>
        <v>13.002754714933562</v>
      </c>
      <c r="F15" s="2">
        <f>C15*$B$3</f>
        <v>19258.770090929545</v>
      </c>
      <c r="G15" s="2">
        <f ca="1">IF(DATEDIF($B$4,TODAY(),"d") &gt; 365, 0.8*F15, 0.63*F15)</f>
        <v>12133.025157285614</v>
      </c>
    </row>
    <row r="16" spans="1:7" x14ac:dyDescent="0.25">
      <c r="A16"/>
      <c r="B16"/>
      <c r="C16" s="1">
        <f t="shared" ref="C16:C21" si="0">(D16/$D$12)*$C$12</f>
        <v>2.4073462613661934E-2</v>
      </c>
      <c r="D16" s="2">
        <v>250</v>
      </c>
      <c r="E16" s="9">
        <f t="shared" ref="E16:E21" si="1">C16/$B$2</f>
        <v>16.253443393666952</v>
      </c>
      <c r="F16" s="2">
        <f t="shared" ref="F16:F21" si="2">C16*$B$3</f>
        <v>24073.462613661934</v>
      </c>
      <c r="G16" s="2">
        <f t="shared" ref="G16:G21" ca="1" si="3">IF(DATEDIF($B$4,TODAY(),"d") &gt; 365, 0.8*F16, 0.63*F16)</f>
        <v>15166.281446607018</v>
      </c>
    </row>
    <row r="17" spans="3:7" x14ac:dyDescent="0.25">
      <c r="C17" s="1">
        <f t="shared" si="0"/>
        <v>2.8888155136394322E-2</v>
      </c>
      <c r="D17" s="2">
        <v>300</v>
      </c>
      <c r="E17" s="9">
        <f t="shared" si="1"/>
        <v>19.504132072400346</v>
      </c>
      <c r="F17" s="2">
        <f t="shared" si="2"/>
        <v>28888.155136394322</v>
      </c>
      <c r="G17" s="2">
        <f t="shared" ca="1" si="3"/>
        <v>18199.537735928421</v>
      </c>
    </row>
    <row r="18" spans="3:7" x14ac:dyDescent="0.25">
      <c r="C18" s="1">
        <f t="shared" si="0"/>
        <v>3.3702847659126706E-2</v>
      </c>
      <c r="D18" s="2">
        <v>350</v>
      </c>
      <c r="E18" s="9">
        <f t="shared" si="1"/>
        <v>22.754820751133732</v>
      </c>
      <c r="F18" s="2">
        <f t="shared" si="2"/>
        <v>33702.847659126703</v>
      </c>
      <c r="G18" s="2">
        <f t="shared" ca="1" si="3"/>
        <v>21232.794025249823</v>
      </c>
    </row>
    <row r="19" spans="3:7" x14ac:dyDescent="0.25">
      <c r="C19" s="1">
        <f t="shared" si="0"/>
        <v>3.8517540181859093E-2</v>
      </c>
      <c r="D19" s="2">
        <v>400</v>
      </c>
      <c r="E19" s="9">
        <f t="shared" si="1"/>
        <v>26.005509429867125</v>
      </c>
      <c r="F19" s="2">
        <f t="shared" si="2"/>
        <v>38517.540181859091</v>
      </c>
      <c r="G19" s="2">
        <f t="shared" ca="1" si="3"/>
        <v>24266.050314571228</v>
      </c>
    </row>
    <row r="20" spans="3:7" x14ac:dyDescent="0.25">
      <c r="C20" s="1">
        <f t="shared" si="0"/>
        <v>4.3332232704591481E-2</v>
      </c>
      <c r="D20" s="2">
        <v>450</v>
      </c>
      <c r="E20" s="9">
        <f t="shared" si="1"/>
        <v>29.256198108600515</v>
      </c>
      <c r="F20" s="2">
        <f t="shared" si="2"/>
        <v>43332.232704591479</v>
      </c>
      <c r="G20" s="2">
        <f t="shared" ca="1" si="3"/>
        <v>27299.306603892634</v>
      </c>
    </row>
    <row r="21" spans="3:7" x14ac:dyDescent="0.25">
      <c r="C21" s="1">
        <f t="shared" si="0"/>
        <v>4.8146925227323868E-2</v>
      </c>
      <c r="D21" s="2">
        <v>500</v>
      </c>
      <c r="E21" s="9">
        <f t="shared" si="1"/>
        <v>32.506886787333904</v>
      </c>
      <c r="F21" s="2">
        <f t="shared" si="2"/>
        <v>48146.925227323867</v>
      </c>
      <c r="G21" s="2">
        <f t="shared" ca="1" si="3"/>
        <v>30332.562893214035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7E6-611D-4654-AB05-EDD038E61876}">
  <sheetPr>
    <tabColor theme="8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 t="str">
        <f>VLOOKUP(B1,portfolio!A:H,3,FALSE)</f>
        <v>1.53E-06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320000000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45026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1.53E-6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39.085553055035852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1.53E-6</v>
      </c>
      <c r="D12" s="2">
        <f>B6</f>
        <v>39.085553055035852</v>
      </c>
      <c r="E12" s="9">
        <f>C12/$B$2</f>
        <v>1</v>
      </c>
      <c r="F12" s="2">
        <f>C12*$B$3</f>
        <v>489.59999999999997</v>
      </c>
      <c r="G12" s="2">
        <f ca="1">IF(DATEDIF($B$4,TODAY(),"d") &gt; 365, 0.8*F12, 0.63*F12)</f>
        <v>308.44799999999998</v>
      </c>
    </row>
    <row r="13" spans="1:7" x14ac:dyDescent="0.25">
      <c r="A13"/>
      <c r="B13"/>
      <c r="C13" s="1">
        <f>(D13/$D$12)*$C$12</f>
        <v>3.9144898316921009E-6</v>
      </c>
      <c r="D13" s="2">
        <v>100</v>
      </c>
      <c r="E13" s="9">
        <f>C13/$B$2</f>
        <v>2.5584900860732684</v>
      </c>
      <c r="F13" s="2">
        <f>C13*$B$3</f>
        <v>1252.6367461414723</v>
      </c>
      <c r="G13" s="2">
        <f ca="1">IF(DATEDIF($B$4,TODAY(),"d") &gt; 365, 0.8*F13, 0.63*F13)</f>
        <v>789.16115006912753</v>
      </c>
    </row>
    <row r="14" spans="1:7" x14ac:dyDescent="0.25">
      <c r="A14"/>
      <c r="B14"/>
      <c r="C14" s="1">
        <f>(D14/$D$12)*$C$12</f>
        <v>5.8717347475381522E-6</v>
      </c>
      <c r="D14" s="2">
        <v>150</v>
      </c>
      <c r="E14" s="9">
        <f>C14/$B$2</f>
        <v>3.8377351291099036</v>
      </c>
      <c r="F14" s="2">
        <f>C14*$B$3</f>
        <v>1878.9551192122087</v>
      </c>
      <c r="G14" s="2">
        <f ca="1">IF(DATEDIF($B$4,TODAY(),"d") &gt; 365, 0.8*F14, 0.63*F14)</f>
        <v>1183.7417251036916</v>
      </c>
    </row>
    <row r="15" spans="1:7" x14ac:dyDescent="0.25">
      <c r="A15"/>
      <c r="B15"/>
      <c r="C15" s="1">
        <f>(D15/$D$12)*$C$12</f>
        <v>7.8289796633842018E-6</v>
      </c>
      <c r="D15" s="2">
        <v>200</v>
      </c>
      <c r="E15" s="9">
        <f>C15/$B$2</f>
        <v>5.1169801721465369</v>
      </c>
      <c r="F15" s="2">
        <f>C15*$B$3</f>
        <v>2505.2734922829445</v>
      </c>
      <c r="G15" s="2">
        <f ca="1">IF(DATEDIF($B$4,TODAY(),"d") &gt; 365, 0.8*F15, 0.63*F15)</f>
        <v>1578.3223001382551</v>
      </c>
    </row>
    <row r="16" spans="1:7" x14ac:dyDescent="0.25">
      <c r="A16"/>
      <c r="B16"/>
      <c r="C16" s="1">
        <f t="shared" ref="C16:C21" si="0">(D16/$D$12)*$C$12</f>
        <v>9.786224579230254E-6</v>
      </c>
      <c r="D16" s="2">
        <v>250</v>
      </c>
      <c r="E16" s="9">
        <f t="shared" ref="E16:E21" si="1">C16/$B$2</f>
        <v>6.3962252151831729</v>
      </c>
      <c r="F16" s="2">
        <f t="shared" ref="F16:F21" si="2">C16*$B$3</f>
        <v>3131.5918653536814</v>
      </c>
      <c r="G16" s="2">
        <f t="shared" ref="G16:G21" ca="1" si="3">IF(DATEDIF($B$4,TODAY(),"d") &gt; 365, 0.8*F16, 0.63*F16)</f>
        <v>1972.9028751728192</v>
      </c>
    </row>
    <row r="17" spans="3:7" x14ac:dyDescent="0.25">
      <c r="C17" s="1">
        <f t="shared" si="0"/>
        <v>1.1743469495076304E-5</v>
      </c>
      <c r="D17" s="2">
        <v>300</v>
      </c>
      <c r="E17" s="9">
        <f t="shared" si="1"/>
        <v>7.6754702582198071</v>
      </c>
      <c r="F17" s="2">
        <f t="shared" si="2"/>
        <v>3757.9102384244175</v>
      </c>
      <c r="G17" s="2">
        <f t="shared" ca="1" si="3"/>
        <v>2367.4834502073832</v>
      </c>
    </row>
    <row r="18" spans="3:7" x14ac:dyDescent="0.25">
      <c r="C18" s="1">
        <f t="shared" si="0"/>
        <v>1.3700714410922357E-5</v>
      </c>
      <c r="D18" s="2">
        <v>350</v>
      </c>
      <c r="E18" s="9">
        <f t="shared" si="1"/>
        <v>8.9547153012564422</v>
      </c>
      <c r="F18" s="2">
        <f t="shared" si="2"/>
        <v>4384.2286114951539</v>
      </c>
      <c r="G18" s="2">
        <f t="shared" ca="1" si="3"/>
        <v>2762.0640252419471</v>
      </c>
    </row>
    <row r="19" spans="3:7" x14ac:dyDescent="0.25">
      <c r="C19" s="1">
        <f t="shared" si="0"/>
        <v>1.5657959326768404E-5</v>
      </c>
      <c r="D19" s="2">
        <v>400</v>
      </c>
      <c r="E19" s="9">
        <f t="shared" si="1"/>
        <v>10.233960344293074</v>
      </c>
      <c r="F19" s="2">
        <f t="shared" si="2"/>
        <v>5010.546984565889</v>
      </c>
      <c r="G19" s="2">
        <f t="shared" ca="1" si="3"/>
        <v>3156.6446002765101</v>
      </c>
    </row>
    <row r="20" spans="3:7" x14ac:dyDescent="0.25">
      <c r="C20" s="1">
        <f t="shared" si="0"/>
        <v>1.7615204242614456E-5</v>
      </c>
      <c r="D20" s="2">
        <v>450</v>
      </c>
      <c r="E20" s="9">
        <f t="shared" si="1"/>
        <v>11.513205387329711</v>
      </c>
      <c r="F20" s="2">
        <f t="shared" si="2"/>
        <v>5636.865357636626</v>
      </c>
      <c r="G20" s="2">
        <f t="shared" ca="1" si="3"/>
        <v>3551.2251753110745</v>
      </c>
    </row>
    <row r="21" spans="3:7" x14ac:dyDescent="0.25">
      <c r="C21" s="1">
        <f t="shared" si="0"/>
        <v>1.9572449158460508E-5</v>
      </c>
      <c r="D21" s="2">
        <v>500</v>
      </c>
      <c r="E21" s="9">
        <f t="shared" si="1"/>
        <v>12.792450430366346</v>
      </c>
      <c r="F21" s="2">
        <f t="shared" si="2"/>
        <v>6263.1837307073629</v>
      </c>
      <c r="G21" s="2">
        <f t="shared" ca="1" si="3"/>
        <v>3945.8057503456384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8E83-9225-4BF9-ACB7-1497ED6B5967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7.1000000000000004E-3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388150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1.044465E-2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107.05803770381208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1.044465E-2</v>
      </c>
      <c r="D12" s="2">
        <f>B6</f>
        <v>107.05803770381208</v>
      </c>
      <c r="E12" s="9">
        <f>C12/$B$2</f>
        <v>1.4710774647887324</v>
      </c>
      <c r="F12" s="2">
        <f>C12*$B$3</f>
        <v>4054.0908974999998</v>
      </c>
      <c r="G12" s="2">
        <f ca="1">IF(DATEDIF($B$4,TODAY(),"d") &gt; 365, 0.8*F12, 0.63*F12)</f>
        <v>3243.2727180000002</v>
      </c>
    </row>
    <row r="13" spans="1:7" x14ac:dyDescent="0.25">
      <c r="A13"/>
      <c r="B13"/>
      <c r="C13" s="1">
        <f>(D13/$D$12)*$C$12</f>
        <v>1.9512126738015282E-2</v>
      </c>
      <c r="D13" s="2">
        <v>200</v>
      </c>
      <c r="E13" s="9">
        <f>C13/$B$2</f>
        <v>2.7481868645091945</v>
      </c>
      <c r="F13" s="2">
        <f>C13*$B$3</f>
        <v>7573.6319933606319</v>
      </c>
      <c r="G13" s="2">
        <f ca="1">IF(DATEDIF($B$4,TODAY(),"d") &gt; 365, 0.8*F13, 0.63*F13)</f>
        <v>6058.9055946885055</v>
      </c>
    </row>
    <row r="14" spans="1:7" x14ac:dyDescent="0.25">
      <c r="A14"/>
      <c r="B14"/>
      <c r="C14" s="1">
        <f>(D14/$D$12)*$C$12</f>
        <v>2.9268190107022925E-2</v>
      </c>
      <c r="D14" s="2">
        <v>300</v>
      </c>
      <c r="E14" s="9">
        <f>C14/$B$2</f>
        <v>4.1222802967637922</v>
      </c>
      <c r="F14" s="2">
        <f>C14*$B$3</f>
        <v>11360.447990040948</v>
      </c>
      <c r="G14" s="2">
        <f ca="1">IF(DATEDIF($B$4,TODAY(),"d") &gt; 365, 0.8*F14, 0.63*F14)</f>
        <v>9088.3583920327583</v>
      </c>
    </row>
    <row r="15" spans="1:7" x14ac:dyDescent="0.25">
      <c r="A15"/>
      <c r="B15"/>
      <c r="C15" s="1">
        <f>(D15/$D$12)*$C$12</f>
        <v>3.9024253476030564E-2</v>
      </c>
      <c r="D15" s="2">
        <v>400</v>
      </c>
      <c r="E15" s="9">
        <f>C15/$B$2</f>
        <v>5.4963737290183889</v>
      </c>
      <c r="F15" s="2">
        <f>C15*$B$3</f>
        <v>15147.263986721264</v>
      </c>
      <c r="G15" s="2">
        <f ca="1">IF(DATEDIF($B$4,TODAY(),"d") &gt; 365, 0.8*F15, 0.63*F15)</f>
        <v>12117.811189377011</v>
      </c>
    </row>
    <row r="16" spans="1:7" x14ac:dyDescent="0.25">
      <c r="A16"/>
      <c r="B16"/>
      <c r="C16" s="1">
        <f t="shared" ref="C16:C19" si="0">(D16/$D$12)*$C$12</f>
        <v>4.878031684503821E-2</v>
      </c>
      <c r="D16" s="2">
        <v>500</v>
      </c>
      <c r="E16" s="9">
        <f t="shared" ref="E16:E19" si="1">C16/$B$2</f>
        <v>6.8704671612729866</v>
      </c>
      <c r="F16" s="2">
        <f t="shared" ref="F16:F19" si="2">C16*$B$3</f>
        <v>18934.079983401582</v>
      </c>
      <c r="G16" s="2">
        <f t="shared" ref="G16:G19" ca="1" si="3">IF(DATEDIF($B$4,TODAY(),"d") &gt; 365, 0.8*F16, 0.63*F16)</f>
        <v>15147.263986721266</v>
      </c>
    </row>
    <row r="17" spans="3:7" x14ac:dyDescent="0.25">
      <c r="C17" s="1">
        <f t="shared" si="0"/>
        <v>5.8536380214045849E-2</v>
      </c>
      <c r="D17" s="2">
        <v>600</v>
      </c>
      <c r="E17" s="9">
        <f t="shared" si="1"/>
        <v>8.2445605935275843</v>
      </c>
      <c r="F17" s="2">
        <f t="shared" si="2"/>
        <v>22720.895980081896</v>
      </c>
      <c r="G17" s="2">
        <f t="shared" ca="1" si="3"/>
        <v>18176.716784065517</v>
      </c>
    </row>
    <row r="18" spans="3:7" x14ac:dyDescent="0.25">
      <c r="C18" s="1">
        <f t="shared" si="0"/>
        <v>6.8292443583053489E-2</v>
      </c>
      <c r="D18" s="2">
        <v>700</v>
      </c>
      <c r="E18" s="9">
        <f t="shared" si="1"/>
        <v>9.6186540257821811</v>
      </c>
      <c r="F18" s="2">
        <f t="shared" si="2"/>
        <v>26507.711976762213</v>
      </c>
      <c r="G18" s="2">
        <f t="shared" ca="1" si="3"/>
        <v>21206.169581409773</v>
      </c>
    </row>
    <row r="19" spans="3:7" x14ac:dyDescent="0.25">
      <c r="C19" s="1">
        <f t="shared" si="0"/>
        <v>7.8048506952061128E-2</v>
      </c>
      <c r="D19" s="2">
        <v>800</v>
      </c>
      <c r="E19" s="9">
        <f t="shared" si="1"/>
        <v>10.992747458036778</v>
      </c>
      <c r="F19" s="2">
        <f t="shared" si="2"/>
        <v>30294.527973442528</v>
      </c>
      <c r="G19" s="2">
        <f t="shared" ca="1" si="3"/>
        <v>24235.622378754022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6188-B522-4D38-8A8F-2C21AC3B609A}">
  <sheetPr>
    <tabColor theme="9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0.12658227799999999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23700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45279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0.36932599999999999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140.4525148689988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0.36932599999999999</v>
      </c>
      <c r="D12" s="2">
        <f>B6</f>
        <v>140.4525148689988</v>
      </c>
      <c r="E12" s="9">
        <f>C12/$B$2</f>
        <v>2.9176754110871665</v>
      </c>
      <c r="F12" s="2">
        <f>C12*$B$3</f>
        <v>8753.0262000000002</v>
      </c>
      <c r="G12" s="2">
        <f ca="1">IF(DATEDIF($B$4,TODAY(),"d") &gt; 365, 0.8*F12, 0.63*F12)</f>
        <v>5514.4065060000003</v>
      </c>
    </row>
    <row r="13" spans="1:7" x14ac:dyDescent="0.25">
      <c r="A13"/>
      <c r="B13"/>
      <c r="C13" s="1">
        <f>(D13/$D$12)*$C$12</f>
        <v>0.52590870351374397</v>
      </c>
      <c r="D13" s="2">
        <v>200</v>
      </c>
      <c r="E13" s="9">
        <f>C13/$B$2</f>
        <v>4.1546787735463573</v>
      </c>
      <c r="F13" s="2">
        <f>C13*$B$3</f>
        <v>12464.036273275731</v>
      </c>
      <c r="G13" s="2">
        <f ca="1">IF(DATEDIF($B$4,TODAY(),"d") &gt; 365, 0.8*F13, 0.63*F13)</f>
        <v>7852.3428521637106</v>
      </c>
    </row>
    <row r="14" spans="1:7" x14ac:dyDescent="0.25">
      <c r="A14"/>
      <c r="B14"/>
      <c r="C14" s="1">
        <f>(D14/$D$12)*$C$12</f>
        <v>0.65738587939217985</v>
      </c>
      <c r="D14" s="2">
        <v>250</v>
      </c>
      <c r="E14" s="9">
        <f>C14/$B$2</f>
        <v>5.1933484669329451</v>
      </c>
      <c r="F14" s="2">
        <f>C14*$B$3</f>
        <v>15580.045341594663</v>
      </c>
      <c r="G14" s="2">
        <f ca="1">IF(DATEDIF($B$4,TODAY(),"d") &gt; 365, 0.8*F14, 0.63*F14)</f>
        <v>9815.4285652046383</v>
      </c>
    </row>
    <row r="15" spans="1:7" x14ac:dyDescent="0.25">
      <c r="A15"/>
      <c r="B15"/>
      <c r="C15" s="1">
        <f>(D15/$D$12)*$C$12</f>
        <v>0.78886305527061573</v>
      </c>
      <c r="D15" s="2">
        <v>300</v>
      </c>
      <c r="E15" s="9">
        <f>C15/$B$2</f>
        <v>6.2320181603195337</v>
      </c>
      <c r="F15" s="2">
        <f>C15*$B$3</f>
        <v>18696.054409913591</v>
      </c>
      <c r="G15" s="2">
        <f ca="1">IF(DATEDIF($B$4,TODAY(),"d") &gt; 365, 0.8*F15, 0.63*F15)</f>
        <v>11778.514278245562</v>
      </c>
    </row>
    <row r="16" spans="1:7" x14ac:dyDescent="0.25">
      <c r="A16"/>
      <c r="B16"/>
      <c r="C16" s="1">
        <f t="shared" ref="C16:C19" si="0">(D16/$D$12)*$C$12</f>
        <v>0.92034023114905184</v>
      </c>
      <c r="D16" s="2">
        <v>350</v>
      </c>
      <c r="E16" s="9">
        <f t="shared" ref="E16:E19" si="1">C16/$B$2</f>
        <v>7.2706878537061241</v>
      </c>
      <c r="F16" s="2">
        <f t="shared" ref="F16:F19" si="2">C16*$B$3</f>
        <v>21812.063478232529</v>
      </c>
      <c r="G16" s="2">
        <f t="shared" ref="G16:G19" ca="1" si="3">IF(DATEDIF($B$4,TODAY(),"d") &gt; 365, 0.8*F16, 0.63*F16)</f>
        <v>13741.599991286494</v>
      </c>
    </row>
    <row r="17" spans="3:7" x14ac:dyDescent="0.25">
      <c r="C17" s="1">
        <f t="shared" si="0"/>
        <v>1.0518174070274879</v>
      </c>
      <c r="D17" s="2">
        <v>400</v>
      </c>
      <c r="E17" s="9">
        <f t="shared" si="1"/>
        <v>8.3093575470927146</v>
      </c>
      <c r="F17" s="2">
        <f t="shared" si="2"/>
        <v>24928.072546551462</v>
      </c>
      <c r="G17" s="2">
        <f t="shared" ca="1" si="3"/>
        <v>15704.685704327421</v>
      </c>
    </row>
    <row r="18" spans="3:7" x14ac:dyDescent="0.25">
      <c r="C18" s="1">
        <f t="shared" si="0"/>
        <v>1.1832945829059238</v>
      </c>
      <c r="D18" s="2">
        <v>450</v>
      </c>
      <c r="E18" s="9">
        <f t="shared" si="1"/>
        <v>9.3480272404793023</v>
      </c>
      <c r="F18" s="2">
        <f t="shared" si="2"/>
        <v>28044.081614870396</v>
      </c>
      <c r="G18" s="2">
        <f t="shared" ca="1" si="3"/>
        <v>17667.771417368349</v>
      </c>
    </row>
    <row r="19" spans="3:7" x14ac:dyDescent="0.25">
      <c r="C19" s="1">
        <f t="shared" si="0"/>
        <v>1.3147717587843597</v>
      </c>
      <c r="D19" s="2">
        <v>500</v>
      </c>
      <c r="E19" s="9">
        <f t="shared" si="1"/>
        <v>10.38669693386589</v>
      </c>
      <c r="F19" s="2">
        <f t="shared" si="2"/>
        <v>31160.090683189326</v>
      </c>
      <c r="G19" s="2">
        <f t="shared" ca="1" si="3"/>
        <v>19630.857130409277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1097-55BF-41C8-A125-49BD530E728E}">
  <sheetPr>
    <tabColor theme="1"/>
  </sheetPr>
  <dimension ref="A1:C45"/>
  <sheetViews>
    <sheetView zoomScale="190" zoomScaleNormal="190" workbookViewId="0">
      <pane ySplit="1" topLeftCell="A2" activePane="bottomLeft" state="frozen"/>
      <selection activeCell="L14" sqref="L14"/>
      <selection pane="bottomLeft" activeCell="L14" sqref="L14"/>
    </sheetView>
  </sheetViews>
  <sheetFormatPr defaultRowHeight="15" x14ac:dyDescent="0.25"/>
  <cols>
    <col min="1" max="1" width="9.7109375" bestFit="1" customWidth="1"/>
    <col min="2" max="2" width="11.28515625" bestFit="1" customWidth="1"/>
    <col min="3" max="3" width="17.85546875" bestFit="1" customWidth="1"/>
  </cols>
  <sheetData>
    <row r="1" spans="1:3" x14ac:dyDescent="0.25">
      <c r="A1" t="s">
        <v>8</v>
      </c>
      <c r="B1" t="s">
        <v>97</v>
      </c>
      <c r="C1" t="s">
        <v>98</v>
      </c>
    </row>
    <row r="2" spans="1:3" x14ac:dyDescent="0.25">
      <c r="A2" t="s">
        <v>12</v>
      </c>
      <c r="B2">
        <v>0.23903099999999999</v>
      </c>
      <c r="C2">
        <v>1924609001.1152303</v>
      </c>
    </row>
    <row r="3" spans="1:3" x14ac:dyDescent="0.25">
      <c r="A3" t="s">
        <v>36</v>
      </c>
      <c r="B3">
        <v>0.13262599999999999</v>
      </c>
      <c r="C3">
        <v>105464661.40851063</v>
      </c>
    </row>
    <row r="4" spans="1:3" x14ac:dyDescent="0.25">
      <c r="A4" t="s">
        <v>13</v>
      </c>
      <c r="B4">
        <v>5.0584899999999997E-3</v>
      </c>
      <c r="C4">
        <v>283108288.90786344</v>
      </c>
    </row>
    <row r="5" spans="1:3" x14ac:dyDescent="0.25">
      <c r="A5" t="s">
        <v>14</v>
      </c>
      <c r="B5">
        <v>2.27</v>
      </c>
      <c r="C5">
        <v>1353940803.5234339</v>
      </c>
    </row>
    <row r="6" spans="1:3" x14ac:dyDescent="0.25">
      <c r="A6" t="s">
        <v>15</v>
      </c>
      <c r="B6">
        <v>1.98</v>
      </c>
      <c r="C6">
        <v>2516155788.8137584</v>
      </c>
    </row>
    <row r="7" spans="1:3" x14ac:dyDescent="0.25">
      <c r="A7" t="s">
        <v>16</v>
      </c>
      <c r="B7">
        <v>0.74824199999999996</v>
      </c>
      <c r="C7">
        <v>5834467.4286034275</v>
      </c>
    </row>
    <row r="8" spans="1:3" x14ac:dyDescent="0.25">
      <c r="A8" t="s">
        <v>17</v>
      </c>
      <c r="B8">
        <v>0.42160199999999998</v>
      </c>
      <c r="C8">
        <v>62593563.794453524</v>
      </c>
    </row>
    <row r="9" spans="1:3" x14ac:dyDescent="0.25">
      <c r="A9" t="s">
        <v>20</v>
      </c>
      <c r="B9">
        <v>62033</v>
      </c>
      <c r="C9">
        <v>1217303675206.3779</v>
      </c>
    </row>
    <row r="10" spans="1:3" x14ac:dyDescent="0.25">
      <c r="A10" t="s">
        <v>21</v>
      </c>
      <c r="B10">
        <v>1.44E-6</v>
      </c>
      <c r="C10">
        <v>1395950133.9073932</v>
      </c>
    </row>
    <row r="11" spans="1:3" x14ac:dyDescent="0.25">
      <c r="A11" t="s">
        <v>2</v>
      </c>
      <c r="B11">
        <v>0.73247499999999999</v>
      </c>
      <c r="C11">
        <v>25764653820.593204</v>
      </c>
    </row>
    <row r="12" spans="1:3" x14ac:dyDescent="0.25">
      <c r="A12" t="s">
        <v>22</v>
      </c>
      <c r="B12">
        <v>0.36932599999999999</v>
      </c>
      <c r="C12">
        <v>140452514.8689988</v>
      </c>
    </row>
    <row r="13" spans="1:3" x14ac:dyDescent="0.25">
      <c r="A13" t="s">
        <v>48</v>
      </c>
      <c r="B13">
        <v>47.77</v>
      </c>
      <c r="C13">
        <v>459079710.09649402</v>
      </c>
    </row>
    <row r="14" spans="1:3" x14ac:dyDescent="0.25">
      <c r="A14" t="s">
        <v>23</v>
      </c>
      <c r="B14">
        <v>0.39090999999999998</v>
      </c>
      <c r="C14">
        <v>247150420.11647347</v>
      </c>
    </row>
    <row r="15" spans="1:3" x14ac:dyDescent="0.25">
      <c r="A15" t="s">
        <v>32</v>
      </c>
      <c r="B15">
        <v>4.0627829999999997E-2</v>
      </c>
      <c r="C15">
        <v>31993890.753042784</v>
      </c>
    </row>
    <row r="16" spans="1:3" x14ac:dyDescent="0.25">
      <c r="A16" t="s">
        <v>25</v>
      </c>
      <c r="B16">
        <v>4.5541399999999999E-3</v>
      </c>
      <c r="C16">
        <v>14487441.996102234</v>
      </c>
    </row>
    <row r="17" spans="1:3" x14ac:dyDescent="0.25">
      <c r="A17" t="s">
        <v>53</v>
      </c>
      <c r="B17">
        <v>0.101373</v>
      </c>
      <c r="C17">
        <v>87909037.701855093</v>
      </c>
    </row>
    <row r="18" spans="1:3" x14ac:dyDescent="0.25">
      <c r="A18" t="s">
        <v>26</v>
      </c>
      <c r="B18">
        <v>0.71705099999999999</v>
      </c>
      <c r="C18">
        <v>60877211.077262439</v>
      </c>
    </row>
    <row r="19" spans="1:3" x14ac:dyDescent="0.25">
      <c r="A19" t="s">
        <v>39</v>
      </c>
      <c r="B19">
        <v>1.4478000000000001E-4</v>
      </c>
      <c r="C19">
        <v>10356064.921640143</v>
      </c>
    </row>
    <row r="20" spans="1:3" x14ac:dyDescent="0.25">
      <c r="A20" t="s">
        <v>54</v>
      </c>
      <c r="B20">
        <v>9.2586999999999997E-4</v>
      </c>
      <c r="C20">
        <v>46274947.478937618</v>
      </c>
    </row>
    <row r="21" spans="1:3" x14ac:dyDescent="0.25">
      <c r="A21" t="s">
        <v>27</v>
      </c>
      <c r="B21">
        <v>4.6193869999999998E-2</v>
      </c>
      <c r="C21">
        <v>1598717421.5120795</v>
      </c>
    </row>
    <row r="22" spans="1:3" x14ac:dyDescent="0.25">
      <c r="A22" t="s">
        <v>28</v>
      </c>
      <c r="B22">
        <v>3.5245070000000003E-2</v>
      </c>
      <c r="C22">
        <v>55626117.114426322</v>
      </c>
    </row>
    <row r="23" spans="1:3" x14ac:dyDescent="0.25">
      <c r="A23" t="s">
        <v>11</v>
      </c>
      <c r="B23">
        <v>2.6834070000000002E-2</v>
      </c>
      <c r="C23">
        <v>7238442.4560019998</v>
      </c>
    </row>
    <row r="24" spans="1:3" x14ac:dyDescent="0.25">
      <c r="A24" t="s">
        <v>29</v>
      </c>
      <c r="B24">
        <v>0.113862</v>
      </c>
      <c r="C24">
        <v>3836020123.2958784</v>
      </c>
    </row>
    <row r="25" spans="1:3" x14ac:dyDescent="0.25">
      <c r="A25" t="s">
        <v>55</v>
      </c>
      <c r="B25">
        <v>12.93</v>
      </c>
      <c r="C25">
        <v>5942906245.4450169</v>
      </c>
    </row>
    <row r="26" spans="1:3" x14ac:dyDescent="0.25">
      <c r="A26" t="s">
        <v>30</v>
      </c>
      <c r="B26">
        <v>5.9637700000000002E-3</v>
      </c>
      <c r="C26">
        <v>28455681.866542395</v>
      </c>
    </row>
    <row r="27" spans="1:3" x14ac:dyDescent="0.25">
      <c r="A27" t="s">
        <v>31</v>
      </c>
      <c r="B27">
        <v>0.169013</v>
      </c>
      <c r="C27">
        <v>3854310047.2261682</v>
      </c>
    </row>
    <row r="28" spans="1:3" x14ac:dyDescent="0.25">
      <c r="A28" t="s">
        <v>56</v>
      </c>
      <c r="B28">
        <v>4.41523E-3</v>
      </c>
      <c r="C28">
        <v>39716983.053979911</v>
      </c>
    </row>
    <row r="29" spans="1:3" x14ac:dyDescent="0.25">
      <c r="A29" t="s">
        <v>33</v>
      </c>
      <c r="B29">
        <v>0.25841199999999998</v>
      </c>
      <c r="C29">
        <v>202698477.30751851</v>
      </c>
    </row>
    <row r="30" spans="1:3" x14ac:dyDescent="0.25">
      <c r="A30" t="s">
        <v>34</v>
      </c>
      <c r="B30">
        <v>0.89911099999999999</v>
      </c>
      <c r="C30">
        <v>98572753.288248286</v>
      </c>
    </row>
    <row r="31" spans="1:3" x14ac:dyDescent="0.25">
      <c r="A31" t="s">
        <v>35</v>
      </c>
      <c r="B31">
        <v>1.218258E-2</v>
      </c>
      <c r="C31">
        <v>200008292.69273871</v>
      </c>
    </row>
    <row r="32" spans="1:3" x14ac:dyDescent="0.25">
      <c r="A32" t="s">
        <v>57</v>
      </c>
      <c r="B32">
        <v>1.048</v>
      </c>
      <c r="C32">
        <v>624336730.62082589</v>
      </c>
    </row>
    <row r="33" spans="1:3" x14ac:dyDescent="0.25">
      <c r="A33" t="s">
        <v>37</v>
      </c>
      <c r="B33">
        <v>123.09</v>
      </c>
      <c r="C33">
        <v>1788764018.8603075</v>
      </c>
    </row>
    <row r="34" spans="1:3" x14ac:dyDescent="0.25">
      <c r="A34" t="s">
        <v>58</v>
      </c>
      <c r="B34">
        <v>7.58</v>
      </c>
      <c r="C34">
        <v>2861215328.4830928</v>
      </c>
    </row>
    <row r="35" spans="1:3" x14ac:dyDescent="0.25">
      <c r="A35" t="s">
        <v>40</v>
      </c>
      <c r="B35">
        <v>0.8387</v>
      </c>
      <c r="C35">
        <v>2135462682.7082391</v>
      </c>
    </row>
    <row r="36" spans="1:3" x14ac:dyDescent="0.25">
      <c r="A36" t="s">
        <v>41</v>
      </c>
      <c r="B36">
        <v>6.1643399999999999E-3</v>
      </c>
      <c r="C36">
        <v>64015925.948493123</v>
      </c>
    </row>
    <row r="37" spans="1:3" x14ac:dyDescent="0.25">
      <c r="A37" t="s">
        <v>50</v>
      </c>
      <c r="B37">
        <v>0.13431999999999999</v>
      </c>
      <c r="C37">
        <v>3830769746.631125</v>
      </c>
    </row>
    <row r="38" spans="1:3" x14ac:dyDescent="0.25">
      <c r="A38" t="s">
        <v>42</v>
      </c>
      <c r="B38">
        <v>1.61</v>
      </c>
      <c r="C38">
        <v>1980529635.7201016</v>
      </c>
    </row>
    <row r="39" spans="1:3" x14ac:dyDescent="0.25">
      <c r="A39" t="s">
        <v>43</v>
      </c>
      <c r="B39">
        <v>1.0808599999999999E-3</v>
      </c>
      <c r="C39">
        <v>2080835.205755475</v>
      </c>
    </row>
    <row r="40" spans="1:3" x14ac:dyDescent="0.25">
      <c r="A40" t="s">
        <v>44</v>
      </c>
      <c r="B40">
        <v>1.53E-6</v>
      </c>
      <c r="C40">
        <v>39085553.055035852</v>
      </c>
    </row>
    <row r="41" spans="1:3" x14ac:dyDescent="0.25">
      <c r="A41" t="s">
        <v>46</v>
      </c>
      <c r="B41">
        <v>4.9766209999999998E-2</v>
      </c>
      <c r="C41">
        <v>3611729030.2732773</v>
      </c>
    </row>
    <row r="42" spans="1:3" x14ac:dyDescent="0.25">
      <c r="A42" t="s">
        <v>59</v>
      </c>
      <c r="B42">
        <v>1.044465E-2</v>
      </c>
      <c r="C42">
        <v>107058037.70381208</v>
      </c>
    </row>
    <row r="43" spans="1:3" x14ac:dyDescent="0.25">
      <c r="A43" t="s">
        <v>47</v>
      </c>
      <c r="B43">
        <v>3.27</v>
      </c>
      <c r="C43">
        <v>77619378.011306405</v>
      </c>
    </row>
    <row r="44" spans="1:3" x14ac:dyDescent="0.25">
      <c r="A44" t="s">
        <v>49</v>
      </c>
      <c r="B44">
        <v>4.392062E-2</v>
      </c>
      <c r="C44">
        <v>611086125.89130449</v>
      </c>
    </row>
    <row r="45" spans="1:3" x14ac:dyDescent="0.25">
      <c r="A45" t="s">
        <v>52</v>
      </c>
      <c r="B45">
        <v>8.3344999999999999E-3</v>
      </c>
      <c r="C45">
        <v>116176322.18386926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4E-7BA1-4D07-8A85-38BCF4A146D1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25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2.9230940000000002E-3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530000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4.5541399999999999E-3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14.487441996102234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4.5541399999999999E-3</v>
      </c>
      <c r="D12" s="2">
        <f>B6</f>
        <v>14.487441996102234</v>
      </c>
      <c r="E12" s="9">
        <f>C12/$B$2</f>
        <v>1.557986161238742</v>
      </c>
      <c r="F12" s="2">
        <f>C12*$B$3</f>
        <v>2413.6941999999999</v>
      </c>
      <c r="G12" s="2">
        <f ca="1">IF(DATEDIF($B$4,TODAY(),"d") &gt; 365, 0.8*F12, 0.63*F12)</f>
        <v>1520.627346</v>
      </c>
    </row>
    <row r="13" spans="1:7" x14ac:dyDescent="0.25">
      <c r="A13"/>
      <c r="B13"/>
      <c r="C13" s="1">
        <f>(D13/$D$12)*$C$12</f>
        <v>1.5717543515360633E-2</v>
      </c>
      <c r="D13" s="2">
        <v>50</v>
      </c>
      <c r="E13" s="9">
        <f>C13/$B$2</f>
        <v>5.3770229473840496</v>
      </c>
      <c r="F13" s="2">
        <f>C13*$B$3</f>
        <v>8330.2980631411356</v>
      </c>
      <c r="G13" s="2">
        <f ca="1">IF(DATEDIF($B$4,TODAY(),"d") &gt; 365, 0.8*F13, 0.63*F13)</f>
        <v>5248.0877797789153</v>
      </c>
    </row>
    <row r="14" spans="1:7" x14ac:dyDescent="0.25">
      <c r="A14"/>
      <c r="B14"/>
      <c r="C14" s="1">
        <f>(D14/$D$12)*$C$12</f>
        <v>3.1435087030721266E-2</v>
      </c>
      <c r="D14" s="2">
        <v>100</v>
      </c>
      <c r="E14" s="9">
        <f>C14/$B$2</f>
        <v>10.754045894768099</v>
      </c>
      <c r="F14" s="2">
        <f>C14*$B$3</f>
        <v>16660.596126282271</v>
      </c>
      <c r="G14" s="2">
        <f ca="1">IF(DATEDIF($B$4,TODAY(),"d") &gt; 365, 0.8*F14, 0.63*F14)</f>
        <v>10496.175559557831</v>
      </c>
    </row>
    <row r="15" spans="1:7" x14ac:dyDescent="0.25">
      <c r="A15"/>
      <c r="B15"/>
      <c r="C15" s="1">
        <f>(D15/$D$12)*$C$12</f>
        <v>4.7152630546081903E-2</v>
      </c>
      <c r="D15" s="2">
        <v>150</v>
      </c>
      <c r="E15" s="9">
        <f>C15/$B$2</f>
        <v>16.13106884215215</v>
      </c>
      <c r="F15" s="2">
        <f>C15*$B$3</f>
        <v>24990.894189423409</v>
      </c>
      <c r="G15" s="2">
        <f ca="1">IF(DATEDIF($B$4,TODAY(),"d") &gt; 365, 0.8*F15, 0.63*F15)</f>
        <v>15744.263339336747</v>
      </c>
    </row>
    <row r="16" spans="1:7" x14ac:dyDescent="0.25">
      <c r="A16"/>
      <c r="B16"/>
      <c r="C16" s="1">
        <f t="shared" ref="C16:C20" si="0">(D16/$D$12)*$C$12</f>
        <v>6.2870174061442533E-2</v>
      </c>
      <c r="D16" s="2">
        <v>200</v>
      </c>
      <c r="E16" s="9">
        <f t="shared" ref="E16:E20" si="1">C16/$B$2</f>
        <v>21.508091789536198</v>
      </c>
      <c r="F16" s="2">
        <f t="shared" ref="F16:F20" si="2">C16*$B$3</f>
        <v>33321.192252564542</v>
      </c>
      <c r="G16" s="2">
        <f t="shared" ref="G16:G20" ca="1" si="3">IF(DATEDIF($B$4,TODAY(),"d") &gt; 365, 0.8*F16, 0.63*F16)</f>
        <v>20992.351119115661</v>
      </c>
    </row>
    <row r="17" spans="3:7" x14ac:dyDescent="0.25">
      <c r="C17" s="1">
        <f t="shared" si="0"/>
        <v>7.8587717576803176E-2</v>
      </c>
      <c r="D17" s="2">
        <v>250</v>
      </c>
      <c r="E17" s="9">
        <f t="shared" si="1"/>
        <v>26.885114736920254</v>
      </c>
      <c r="F17" s="2">
        <f t="shared" si="2"/>
        <v>41651.490315705683</v>
      </c>
      <c r="G17" s="2">
        <f t="shared" ca="1" si="3"/>
        <v>26240.438898894579</v>
      </c>
    </row>
    <row r="18" spans="3:7" x14ac:dyDescent="0.25">
      <c r="C18" s="1">
        <f t="shared" si="0"/>
        <v>9.4305261092163806E-2</v>
      </c>
      <c r="D18" s="2">
        <v>300</v>
      </c>
      <c r="E18" s="9">
        <f t="shared" si="1"/>
        <v>32.2621376843043</v>
      </c>
      <c r="F18" s="2">
        <f t="shared" si="2"/>
        <v>49981.788378846817</v>
      </c>
      <c r="G18" s="2">
        <f t="shared" ca="1" si="3"/>
        <v>31488.526678673494</v>
      </c>
    </row>
    <row r="19" spans="3:7" x14ac:dyDescent="0.25">
      <c r="C19" s="1">
        <f t="shared" si="0"/>
        <v>0.11002280460752445</v>
      </c>
      <c r="D19" s="2">
        <v>350</v>
      </c>
      <c r="E19" s="9">
        <f t="shared" si="1"/>
        <v>37.639160631688355</v>
      </c>
      <c r="F19" s="2">
        <f t="shared" si="2"/>
        <v>58312.086441987958</v>
      </c>
      <c r="G19" s="2">
        <f t="shared" ca="1" si="3"/>
        <v>36736.614458452415</v>
      </c>
    </row>
    <row r="20" spans="3:7" x14ac:dyDescent="0.25">
      <c r="C20" s="1">
        <f t="shared" si="0"/>
        <v>0.12574034812288507</v>
      </c>
      <c r="D20" s="2">
        <v>400</v>
      </c>
      <c r="E20" s="9">
        <f t="shared" si="1"/>
        <v>43.016183579072397</v>
      </c>
      <c r="F20" s="2">
        <f t="shared" si="2"/>
        <v>66642.384505129085</v>
      </c>
      <c r="G20" s="2">
        <f t="shared" ca="1" si="3"/>
        <v>41984.702238231323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AE091-BAC1-4194-8BAA-8BC37AB93FA8}">
  <sheetPr>
    <tabColor theme="9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0.720461095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3470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0.71705099999999999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60.877211077262437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0.71705099999999999</v>
      </c>
      <c r="D12" s="2">
        <f>B6</f>
        <v>60.877211077262437</v>
      </c>
      <c r="E12" s="9">
        <f>C12/$B$2</f>
        <v>0.99526678813933733</v>
      </c>
      <c r="F12" s="2">
        <f>C12*$B$3</f>
        <v>2488.1669699999998</v>
      </c>
      <c r="G12" s="2">
        <f ca="1">IF(DATEDIF($B$4,TODAY(),"d") &gt; 365, 0.8*F12, 0.63*F12)</f>
        <v>1567.5451910999998</v>
      </c>
    </row>
    <row r="13" spans="1:7" x14ac:dyDescent="0.25">
      <c r="A13"/>
      <c r="B13"/>
      <c r="C13" s="1">
        <f>(D13/$D$12)*$C$12</f>
        <v>1.1778644049412073</v>
      </c>
      <c r="D13" s="2">
        <v>100</v>
      </c>
      <c r="E13" s="9">
        <f>C13/$B$2</f>
        <v>1.6348757942872783</v>
      </c>
      <c r="F13" s="2">
        <f>C13*$B$3</f>
        <v>4087.1894851459892</v>
      </c>
      <c r="G13" s="2">
        <f ca="1">IF(DATEDIF($B$4,TODAY(),"d") &gt; 365, 0.8*F13, 0.63*F13)</f>
        <v>2574.9293756419734</v>
      </c>
    </row>
    <row r="14" spans="1:7" x14ac:dyDescent="0.25">
      <c r="A14"/>
      <c r="B14"/>
      <c r="C14" s="1">
        <f>(D14/$D$12)*$C$12</f>
        <v>1.7667966074118111</v>
      </c>
      <c r="D14" s="2">
        <v>150</v>
      </c>
      <c r="E14" s="9">
        <f>C14/$B$2</f>
        <v>2.4523136914309176</v>
      </c>
      <c r="F14" s="2">
        <f>C14*$B$3</f>
        <v>6130.7842277189848</v>
      </c>
      <c r="G14" s="2">
        <f ca="1">IF(DATEDIF($B$4,TODAY(),"d") &gt; 365, 0.8*F14, 0.63*F14)</f>
        <v>3862.3940634629603</v>
      </c>
    </row>
    <row r="15" spans="1:7" x14ac:dyDescent="0.25">
      <c r="A15"/>
      <c r="B15"/>
      <c r="C15" s="1">
        <f>(D15/$D$12)*$C$12</f>
        <v>2.3557288098824145</v>
      </c>
      <c r="D15" s="2">
        <v>200</v>
      </c>
      <c r="E15" s="9">
        <f>C15/$B$2</f>
        <v>3.2697515885745565</v>
      </c>
      <c r="F15" s="2">
        <f>C15*$B$3</f>
        <v>8174.3789702919785</v>
      </c>
      <c r="G15" s="2">
        <f ca="1">IF(DATEDIF($B$4,TODAY(),"d") &gt; 365, 0.8*F15, 0.63*F15)</f>
        <v>5149.8587512839467</v>
      </c>
    </row>
    <row r="16" spans="1:7" x14ac:dyDescent="0.25">
      <c r="A16"/>
      <c r="B16"/>
      <c r="C16" s="1">
        <f t="shared" ref="C16:C21" si="0">(D16/$D$12)*$C$12</f>
        <v>2.9446610123530186</v>
      </c>
      <c r="D16" s="2">
        <v>250</v>
      </c>
      <c r="E16" s="9">
        <f t="shared" ref="E16:E21" si="1">C16/$B$2</f>
        <v>4.0871894857181967</v>
      </c>
      <c r="F16" s="2">
        <f t="shared" ref="F16:F21" si="2">C16*$B$3</f>
        <v>10217.973712864974</v>
      </c>
      <c r="G16" s="2">
        <f t="shared" ref="G16:G21" ca="1" si="3">IF(DATEDIF($B$4,TODAY(),"d") &gt; 365, 0.8*F16, 0.63*F16)</f>
        <v>6437.3234391049336</v>
      </c>
    </row>
    <row r="17" spans="3:7" x14ac:dyDescent="0.25">
      <c r="C17" s="1">
        <f t="shared" si="0"/>
        <v>3.5335932148236222</v>
      </c>
      <c r="D17" s="2">
        <v>300</v>
      </c>
      <c r="E17" s="9">
        <f t="shared" si="1"/>
        <v>4.9046273828618352</v>
      </c>
      <c r="F17" s="2">
        <f t="shared" si="2"/>
        <v>12261.56845543797</v>
      </c>
      <c r="G17" s="2">
        <f t="shared" ca="1" si="3"/>
        <v>7724.7881269259206</v>
      </c>
    </row>
    <row r="18" spans="3:7" x14ac:dyDescent="0.25">
      <c r="C18" s="1">
        <f t="shared" si="0"/>
        <v>4.1225254172942263</v>
      </c>
      <c r="D18" s="2">
        <v>350</v>
      </c>
      <c r="E18" s="9">
        <f t="shared" si="1"/>
        <v>5.7220652800054754</v>
      </c>
      <c r="F18" s="2">
        <f t="shared" si="2"/>
        <v>14305.163198010965</v>
      </c>
      <c r="G18" s="2">
        <f t="shared" ca="1" si="3"/>
        <v>9012.2528147469075</v>
      </c>
    </row>
    <row r="19" spans="3:7" x14ac:dyDescent="0.25">
      <c r="C19" s="1">
        <f t="shared" si="0"/>
        <v>4.711457619764829</v>
      </c>
      <c r="D19" s="2">
        <v>400</v>
      </c>
      <c r="E19" s="9">
        <f t="shared" si="1"/>
        <v>6.539503177149113</v>
      </c>
      <c r="F19" s="2">
        <f t="shared" si="2"/>
        <v>16348.757940583957</v>
      </c>
      <c r="G19" s="2">
        <f t="shared" ca="1" si="3"/>
        <v>10299.717502567893</v>
      </c>
    </row>
    <row r="20" spans="3:7" x14ac:dyDescent="0.25">
      <c r="C20" s="1">
        <f t="shared" si="0"/>
        <v>5.3003898222354335</v>
      </c>
      <c r="D20" s="2">
        <v>450</v>
      </c>
      <c r="E20" s="9">
        <f t="shared" si="1"/>
        <v>7.3569410742927532</v>
      </c>
      <c r="F20" s="2">
        <f t="shared" si="2"/>
        <v>18392.352683156954</v>
      </c>
      <c r="G20" s="2">
        <f t="shared" ca="1" si="3"/>
        <v>11587.182190388881</v>
      </c>
    </row>
    <row r="21" spans="3:7" x14ac:dyDescent="0.25">
      <c r="C21" s="1">
        <f t="shared" si="0"/>
        <v>5.8893220247060372</v>
      </c>
      <c r="D21" s="2">
        <v>500</v>
      </c>
      <c r="E21" s="9">
        <f t="shared" si="1"/>
        <v>8.1743789714363935</v>
      </c>
      <c r="F21" s="2">
        <f t="shared" si="2"/>
        <v>20435.947425729948</v>
      </c>
      <c r="G21" s="2">
        <f t="shared" ca="1" si="3"/>
        <v>12874.646878209867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4691-A46A-4144-9F24-C124D48FF9AE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3100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1.048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624.33673062082585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1.048</v>
      </c>
      <c r="D12" s="2">
        <f>B6</f>
        <v>624.33673062082585</v>
      </c>
      <c r="E12" s="9">
        <f>C12/$B$2</f>
        <v>2.0960000000000001</v>
      </c>
      <c r="F12" s="2">
        <f>C12*$B$3</f>
        <v>3248.8</v>
      </c>
      <c r="G12" s="2">
        <f ca="1">IF(DATEDIF($B$4,TODAY(),"d") &gt; 365, 0.8*F12, 0.63*F12)</f>
        <v>2599.0400000000004</v>
      </c>
    </row>
    <row r="13" spans="1:7" x14ac:dyDescent="0.25">
      <c r="A13"/>
      <c r="B13"/>
      <c r="C13" s="1">
        <f>(D13/$D$12)*$C$12</f>
        <v>1.6785813625892128</v>
      </c>
      <c r="D13" s="2">
        <v>1000</v>
      </c>
      <c r="E13" s="9">
        <f>C13/$B$2</f>
        <v>3.3571627251784255</v>
      </c>
      <c r="F13" s="2">
        <f>C13*$B$3</f>
        <v>5203.6022240265593</v>
      </c>
      <c r="G13" s="2">
        <f ca="1">IF(DATEDIF($B$4,TODAY(),"d") &gt; 365, 0.8*F13, 0.63*F13)</f>
        <v>4162.8817792212476</v>
      </c>
    </row>
    <row r="14" spans="1:7" x14ac:dyDescent="0.25">
      <c r="A14"/>
      <c r="B14"/>
      <c r="C14" s="1">
        <f>(D14/$D$12)*$C$12</f>
        <v>3.3571627251784255</v>
      </c>
      <c r="D14" s="2">
        <v>2000</v>
      </c>
      <c r="E14" s="9">
        <f>C14/$B$2</f>
        <v>6.714325450356851</v>
      </c>
      <c r="F14" s="2">
        <f>C14*$B$3</f>
        <v>10407.204448053119</v>
      </c>
      <c r="G14" s="2">
        <f ca="1">IF(DATEDIF($B$4,TODAY(),"d") &gt; 365, 0.8*F14, 0.63*F14)</f>
        <v>8325.7635584424952</v>
      </c>
    </row>
    <row r="15" spans="1:7" x14ac:dyDescent="0.25">
      <c r="A15"/>
      <c r="B15"/>
      <c r="C15" s="1">
        <f>(D15/$D$12)*$C$12</f>
        <v>5.0357440877676378</v>
      </c>
      <c r="D15" s="2">
        <v>3000</v>
      </c>
      <c r="E15" s="9">
        <f>C15/$B$2</f>
        <v>10.071488175535276</v>
      </c>
      <c r="F15" s="2">
        <f>C15*$B$3</f>
        <v>15610.806672079678</v>
      </c>
      <c r="G15" s="2">
        <f ca="1">IF(DATEDIF($B$4,TODAY(),"d") &gt; 365, 0.8*F15, 0.63*F15)</f>
        <v>12488.645337663744</v>
      </c>
    </row>
    <row r="16" spans="1:7" x14ac:dyDescent="0.25">
      <c r="A16"/>
      <c r="B16"/>
      <c r="C16" s="1">
        <f t="shared" ref="C16:C20" si="0">(D16/$D$12)*$C$12</f>
        <v>6.714325450356851</v>
      </c>
      <c r="D16" s="2">
        <v>4000</v>
      </c>
      <c r="E16" s="9">
        <f t="shared" ref="E16:E20" si="1">C16/$B$2</f>
        <v>13.428650900713702</v>
      </c>
      <c r="F16" s="2">
        <f t="shared" ref="F16:F20" si="2">C16*$B$3</f>
        <v>20814.408896106237</v>
      </c>
      <c r="G16" s="2">
        <f t="shared" ref="G16:G20" ca="1" si="3">IF(DATEDIF($B$4,TODAY(),"d") &gt; 365, 0.8*F16, 0.63*F16)</f>
        <v>16651.52711688499</v>
      </c>
    </row>
    <row r="17" spans="3:7" x14ac:dyDescent="0.25">
      <c r="C17" s="1">
        <f t="shared" si="0"/>
        <v>8.3929068129460624</v>
      </c>
      <c r="D17" s="2">
        <v>5000</v>
      </c>
      <c r="E17" s="9">
        <f t="shared" si="1"/>
        <v>16.785813625892125</v>
      </c>
      <c r="F17" s="2">
        <f t="shared" si="2"/>
        <v>26018.011120132793</v>
      </c>
      <c r="G17" s="2">
        <f t="shared" ca="1" si="3"/>
        <v>20814.408896106237</v>
      </c>
    </row>
    <row r="18" spans="3:7" x14ac:dyDescent="0.25">
      <c r="C18" s="1">
        <f t="shared" si="0"/>
        <v>10.071488175535276</v>
      </c>
      <c r="D18" s="2">
        <v>6000</v>
      </c>
      <c r="E18" s="9">
        <f t="shared" si="1"/>
        <v>20.142976351070551</v>
      </c>
      <c r="F18" s="2">
        <f t="shared" si="2"/>
        <v>31221.613344159356</v>
      </c>
      <c r="G18" s="2">
        <f t="shared" ca="1" si="3"/>
        <v>24977.290675327487</v>
      </c>
    </row>
    <row r="19" spans="3:7" x14ac:dyDescent="0.25">
      <c r="C19" s="1">
        <f t="shared" si="0"/>
        <v>11.750069538124489</v>
      </c>
      <c r="D19" s="2">
        <v>7000</v>
      </c>
      <c r="E19" s="9">
        <f t="shared" si="1"/>
        <v>23.500139076248978</v>
      </c>
      <c r="F19" s="2">
        <f t="shared" si="2"/>
        <v>36425.215568185915</v>
      </c>
      <c r="G19" s="2">
        <f t="shared" ca="1" si="3"/>
        <v>29140.172454548734</v>
      </c>
    </row>
    <row r="20" spans="3:7" x14ac:dyDescent="0.25">
      <c r="C20" s="1">
        <f t="shared" si="0"/>
        <v>13.428650900713702</v>
      </c>
      <c r="D20" s="2">
        <v>8000</v>
      </c>
      <c r="E20" s="9">
        <f t="shared" si="1"/>
        <v>26.857301801427404</v>
      </c>
      <c r="F20" s="2">
        <f t="shared" si="2"/>
        <v>41628.817792212474</v>
      </c>
      <c r="G20" s="2">
        <f t="shared" ca="1" si="3"/>
        <v>33303.054233769981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DC67-190A-4784-BC8D-099F985FA902}">
  <sheetPr>
    <tabColor theme="9" tint="-0.249977111117893"/>
  </sheetPr>
  <dimension ref="A1:G18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58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250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7.58</v>
      </c>
      <c r="C5" s="1"/>
      <c r="D5" s="10" t="s">
        <v>103</v>
      </c>
      <c r="E5" s="10">
        <f>E3*$B$6</f>
        <v>22889.722627864743</v>
      </c>
      <c r="F5" s="10">
        <f>$B$6*F3</f>
        <v>22889.722627864743</v>
      </c>
    </row>
    <row r="6" spans="1:7" s="10" customFormat="1" x14ac:dyDescent="0.25">
      <c r="A6" s="1" t="s">
        <v>96</v>
      </c>
      <c r="B6" s="3">
        <f>VLOOKUP($B$1, prc_data!A:C, 3, FALSE)/1000000</f>
        <v>2861.2153284830929</v>
      </c>
      <c r="C6" s="1" t="s">
        <v>7</v>
      </c>
      <c r="D6" s="10" t="s">
        <v>104</v>
      </c>
      <c r="E6" s="10">
        <f>E4*$B$6</f>
        <v>28612.153284830929</v>
      </c>
      <c r="F6" s="10">
        <f>$B$6*F4</f>
        <v>28612.153284830929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60.64</v>
      </c>
      <c r="F7" s="14">
        <f>$B$5*F3</f>
        <v>60.64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75.8</v>
      </c>
      <c r="F8" s="14">
        <f>F4*$B$5</f>
        <v>75.8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7.58</v>
      </c>
      <c r="D12" s="2">
        <f>B6</f>
        <v>2861.2153284830929</v>
      </c>
      <c r="E12" s="9">
        <f>C12/$B$2</f>
        <v>3.79</v>
      </c>
      <c r="F12" s="2">
        <f>C12*$B$3</f>
        <v>1895</v>
      </c>
      <c r="G12" s="2">
        <f ca="1">IF(DATEDIF($B$4,TODAY(),"d") &gt; 365, 0.8*F12, 0.63*F12)</f>
        <v>1516</v>
      </c>
    </row>
    <row r="13" spans="1:7" x14ac:dyDescent="0.25">
      <c r="A13"/>
      <c r="B13"/>
      <c r="C13" s="1">
        <f>(D13/$D$12)*$C$12</f>
        <v>15.895343334439552</v>
      </c>
      <c r="D13" s="2">
        <v>6000</v>
      </c>
      <c r="E13" s="9">
        <f>C13/$B$2</f>
        <v>7.947671667219776</v>
      </c>
      <c r="F13" s="2">
        <f>C13*$B$3</f>
        <v>3973.8358336098881</v>
      </c>
      <c r="G13" s="2">
        <f ca="1">IF(DATEDIF($B$4,TODAY(),"d") &gt; 365, 0.8*F13, 0.63*F13)</f>
        <v>3179.0686668879107</v>
      </c>
    </row>
    <row r="14" spans="1:7" x14ac:dyDescent="0.25">
      <c r="A14"/>
      <c r="B14"/>
      <c r="C14" s="1">
        <f>(D14/$D$12)*$C$12</f>
        <v>21.193791112586069</v>
      </c>
      <c r="D14" s="2">
        <v>8000</v>
      </c>
      <c r="E14" s="9">
        <f>C14/$B$2</f>
        <v>10.596895556293035</v>
      </c>
      <c r="F14" s="2">
        <f>C14*$B$3</f>
        <v>5298.4477781465175</v>
      </c>
      <c r="G14" s="2">
        <f ca="1">IF(DATEDIF($B$4,TODAY(),"d") &gt; 365, 0.8*F14, 0.63*F14)</f>
        <v>4238.7582225172146</v>
      </c>
    </row>
    <row r="15" spans="1:7" x14ac:dyDescent="0.25">
      <c r="A15"/>
      <c r="B15"/>
      <c r="C15" s="1">
        <f>(D15/$D$12)*$C$12</f>
        <v>26.492238890732587</v>
      </c>
      <c r="D15" s="2">
        <v>10000</v>
      </c>
      <c r="E15" s="9">
        <f>C15/$B$2</f>
        <v>13.246119445366293</v>
      </c>
      <c r="F15" s="2">
        <f>C15*$B$3</f>
        <v>6623.0597226831469</v>
      </c>
      <c r="G15" s="2">
        <f ca="1">IF(DATEDIF($B$4,TODAY(),"d") &gt; 365, 0.8*F15, 0.63*F15)</f>
        <v>5298.4477781465175</v>
      </c>
    </row>
    <row r="16" spans="1:7" x14ac:dyDescent="0.25">
      <c r="A16"/>
      <c r="B16"/>
      <c r="C16" s="1">
        <f t="shared" ref="C16:C18" si="0">(D16/$D$12)*$C$12</f>
        <v>31.790686668879104</v>
      </c>
      <c r="D16" s="2">
        <v>12000</v>
      </c>
      <c r="E16" s="9">
        <f t="shared" ref="E16:E18" si="1">C16/$B$2</f>
        <v>15.895343334439552</v>
      </c>
      <c r="F16" s="2">
        <f t="shared" ref="F16:F18" si="2">C16*$B$3</f>
        <v>7947.6716672197763</v>
      </c>
      <c r="G16" s="2">
        <f t="shared" ref="G16:G18" ca="1" si="3">IF(DATEDIF($B$4,TODAY(),"d") &gt; 365, 0.8*F16, 0.63*F16)</f>
        <v>6358.1373337758214</v>
      </c>
    </row>
    <row r="17" spans="3:7" x14ac:dyDescent="0.25">
      <c r="C17" s="1">
        <f t="shared" si="0"/>
        <v>37.089134447025614</v>
      </c>
      <c r="D17" s="2">
        <v>14000</v>
      </c>
      <c r="E17" s="9">
        <f t="shared" si="1"/>
        <v>18.544567223512807</v>
      </c>
      <c r="F17" s="2">
        <f t="shared" si="2"/>
        <v>9272.2836117564038</v>
      </c>
      <c r="G17" s="2">
        <f t="shared" ca="1" si="3"/>
        <v>7417.8268894051234</v>
      </c>
    </row>
    <row r="18" spans="3:7" x14ac:dyDescent="0.25">
      <c r="C18" s="1">
        <f t="shared" si="0"/>
        <v>42.387582225172139</v>
      </c>
      <c r="D18" s="2">
        <v>16000</v>
      </c>
      <c r="E18" s="9">
        <f t="shared" si="1"/>
        <v>21.193791112586069</v>
      </c>
      <c r="F18" s="2">
        <f t="shared" si="2"/>
        <v>10596.895556293035</v>
      </c>
      <c r="G18" s="2">
        <f t="shared" ca="1" si="3"/>
        <v>8477.5164450344291</v>
      </c>
    </row>
  </sheetData>
  <hyperlinks>
    <hyperlink ref="E9" r:id="rId1" xr:uid="{4CB06A32-46B9-4E3C-84CD-503D227DC968}"/>
    <hyperlink ref="F9" r:id="rId2" xr:uid="{D976025F-5DFE-4867-A202-06BC9463347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D3A-3F5A-4F06-B594-ACC020277436}">
  <sheetPr>
    <tabColor theme="9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9.8585699999999992E-4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1014650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1.0808599999999999E-3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2.0808352057554749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1.0808599999999999E-3</v>
      </c>
      <c r="D12" s="2">
        <f>B6</f>
        <v>2.0808352057554749</v>
      </c>
      <c r="E12" s="9">
        <f>C12/$B$2</f>
        <v>1.096365902965643</v>
      </c>
      <c r="F12" s="2">
        <f>C12*$B$3</f>
        <v>1096.6945989999999</v>
      </c>
      <c r="G12" s="2">
        <f ca="1">IF(DATEDIF($B$4,TODAY(),"d") &gt; 365, 0.8*F12, 0.63*F12)</f>
        <v>690.91759736999995</v>
      </c>
    </row>
    <row r="13" spans="1:7" x14ac:dyDescent="0.25">
      <c r="A13"/>
      <c r="B13"/>
      <c r="C13" s="1">
        <f>(D13/$D$12)*$C$12</f>
        <v>2.5971782796888505E-2</v>
      </c>
      <c r="D13" s="2">
        <v>50</v>
      </c>
      <c r="E13" s="9">
        <f>C13/$B$2</f>
        <v>26.3443712393263</v>
      </c>
      <c r="F13" s="2">
        <f>C13*$B$3</f>
        <v>26352.269414862923</v>
      </c>
      <c r="G13" s="2">
        <f ca="1">IF(DATEDIF($B$4,TODAY(),"d") &gt; 365, 0.8*F13, 0.63*F13)</f>
        <v>16601.929731363642</v>
      </c>
    </row>
    <row r="14" spans="1:7" x14ac:dyDescent="0.25">
      <c r="A14"/>
      <c r="B14"/>
      <c r="C14" s="1">
        <f>(D14/$D$12)*$C$12</f>
        <v>5.1943565593777011E-2</v>
      </c>
      <c r="D14" s="2">
        <v>100</v>
      </c>
      <c r="E14" s="9">
        <f>C14/$B$2</f>
        <v>52.6887424786526</v>
      </c>
      <c r="F14" s="2">
        <f>C14*$B$3</f>
        <v>52704.538829725847</v>
      </c>
      <c r="G14" s="2">
        <f ca="1">IF(DATEDIF($B$4,TODAY(),"d") &gt; 365, 0.8*F14, 0.63*F14)</f>
        <v>33203.859462727283</v>
      </c>
    </row>
    <row r="15" spans="1:7" x14ac:dyDescent="0.25">
      <c r="A15"/>
      <c r="B15"/>
      <c r="C15" s="1">
        <f>(D15/$D$12)*$C$12</f>
        <v>7.7915348390665509E-2</v>
      </c>
      <c r="D15" s="2">
        <v>150</v>
      </c>
      <c r="E15" s="9">
        <f>C15/$B$2</f>
        <v>79.033113717978893</v>
      </c>
      <c r="F15" s="2">
        <f>C15*$B$3</f>
        <v>79056.808244588756</v>
      </c>
      <c r="G15" s="2">
        <f ca="1">IF(DATEDIF($B$4,TODAY(),"d") &gt; 365, 0.8*F15, 0.63*F15)</f>
        <v>49805.789194090918</v>
      </c>
    </row>
    <row r="16" spans="1:7" x14ac:dyDescent="0.25">
      <c r="A16"/>
      <c r="B16"/>
      <c r="C16" s="1">
        <f t="shared" ref="C16:C20" si="0">(D16/$D$12)*$C$12</f>
        <v>0.10388713118755402</v>
      </c>
      <c r="D16" s="2">
        <v>200</v>
      </c>
      <c r="E16" s="9">
        <f t="shared" ref="E16:E20" si="1">C16/$B$2</f>
        <v>105.3774849573052</v>
      </c>
      <c r="F16" s="2">
        <f t="shared" ref="F16:F20" si="2">C16*$B$3</f>
        <v>105409.07765945169</v>
      </c>
      <c r="G16" s="2">
        <f t="shared" ref="G16:G20" ca="1" si="3">IF(DATEDIF($B$4,TODAY(),"d") &gt; 365, 0.8*F16, 0.63*F16)</f>
        <v>66407.718925454566</v>
      </c>
    </row>
    <row r="17" spans="3:7" x14ac:dyDescent="0.25">
      <c r="C17" s="1">
        <f t="shared" si="0"/>
        <v>0.12985891398444252</v>
      </c>
      <c r="D17" s="2">
        <v>250</v>
      </c>
      <c r="E17" s="9">
        <f t="shared" si="1"/>
        <v>131.72185619663148</v>
      </c>
      <c r="F17" s="2">
        <f t="shared" si="2"/>
        <v>131761.3470743146</v>
      </c>
      <c r="G17" s="2">
        <f t="shared" ca="1" si="3"/>
        <v>83009.648656818201</v>
      </c>
    </row>
    <row r="18" spans="3:7" x14ac:dyDescent="0.25">
      <c r="C18" s="1">
        <f t="shared" si="0"/>
        <v>0.15583069678133102</v>
      </c>
      <c r="D18" s="2">
        <v>300</v>
      </c>
      <c r="E18" s="9">
        <f t="shared" si="1"/>
        <v>158.06622743595779</v>
      </c>
      <c r="F18" s="2">
        <f t="shared" si="2"/>
        <v>158113.61648917751</v>
      </c>
      <c r="G18" s="2">
        <f t="shared" ca="1" si="3"/>
        <v>99611.578388181835</v>
      </c>
    </row>
    <row r="19" spans="3:7" x14ac:dyDescent="0.25">
      <c r="C19" s="1">
        <f t="shared" si="0"/>
        <v>0.18180247957821954</v>
      </c>
      <c r="D19" s="2">
        <v>350</v>
      </c>
      <c r="E19" s="9">
        <f t="shared" si="1"/>
        <v>184.41059867528409</v>
      </c>
      <c r="F19" s="2">
        <f t="shared" si="2"/>
        <v>184465.88590404045</v>
      </c>
      <c r="G19" s="2">
        <f t="shared" ca="1" si="3"/>
        <v>116213.50811954548</v>
      </c>
    </row>
    <row r="20" spans="3:7" x14ac:dyDescent="0.25">
      <c r="C20" s="1">
        <f t="shared" si="0"/>
        <v>0.20777426237510804</v>
      </c>
      <c r="D20" s="2">
        <v>400</v>
      </c>
      <c r="E20" s="9">
        <f t="shared" si="1"/>
        <v>210.7549699146104</v>
      </c>
      <c r="F20" s="2">
        <f t="shared" si="2"/>
        <v>210818.15531890339</v>
      </c>
      <c r="G20" s="2">
        <f t="shared" ca="1" si="3"/>
        <v>132815.43785090913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B04D-BFE8-4811-A967-E51404BBDBFF}">
  <sheetPr>
    <tabColor rgb="FF7030A0"/>
  </sheetPr>
  <dimension ref="A1:G16"/>
  <sheetViews>
    <sheetView zoomScale="280" zoomScaleNormal="28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33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7.0000000000000007E-2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  <c r="E3" s="11">
        <v>25</v>
      </c>
      <c r="F3" s="11">
        <v>25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  <c r="E4" s="11">
        <v>30</v>
      </c>
      <c r="F4" s="11">
        <v>30</v>
      </c>
    </row>
    <row r="5" spans="1:7" s="10" customFormat="1" x14ac:dyDescent="0.25">
      <c r="A5" s="1" t="s">
        <v>95</v>
      </c>
      <c r="B5" s="3">
        <f>VLOOKUP($B$1, prc_data!A:C, 2, FALSE)</f>
        <v>0.25841199999999998</v>
      </c>
      <c r="C5" s="1"/>
      <c r="D5" s="10" t="s">
        <v>103</v>
      </c>
      <c r="E5" s="10">
        <f>E3*$B$6</f>
        <v>5067.4619326879629</v>
      </c>
      <c r="F5" s="10">
        <f>$B$6*F3</f>
        <v>5067.4619326879629</v>
      </c>
    </row>
    <row r="6" spans="1:7" s="10" customFormat="1" x14ac:dyDescent="0.25">
      <c r="A6" s="1" t="s">
        <v>96</v>
      </c>
      <c r="B6" s="3">
        <f>VLOOKUP($B$1, prc_data!A:C, 3, FALSE)/1000000</f>
        <v>202.69847730751852</v>
      </c>
      <c r="C6" s="1" t="s">
        <v>7</v>
      </c>
      <c r="D6" s="10" t="s">
        <v>104</v>
      </c>
      <c r="E6" s="10">
        <f>E4*$B$6</f>
        <v>6080.9543192255551</v>
      </c>
      <c r="F6" s="10">
        <f>$B$6*F4</f>
        <v>6080.9543192255551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6.4602999999999993</v>
      </c>
      <c r="F7" s="14">
        <f>$B$5*F3</f>
        <v>6.4602999999999993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7.7523599999999995</v>
      </c>
      <c r="F8" s="14">
        <f>F4*$B$5</f>
        <v>7.7523599999999995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0.25841199999999998</v>
      </c>
      <c r="D12" s="2">
        <f>B6</f>
        <v>202.69847730751852</v>
      </c>
      <c r="E12" s="9">
        <f>C12/$B$2</f>
        <v>3.6915999999999993</v>
      </c>
      <c r="F12" s="2">
        <f>C12*$B$3</f>
        <v>12920.599999999999</v>
      </c>
      <c r="G12" s="2">
        <f ca="1">IF(DATEDIF($B$4,TODAY(),"d") &gt; 365, 0.8*F12, 0.63*F12)</f>
        <v>8139.9779999999992</v>
      </c>
    </row>
    <row r="13" spans="1:7" x14ac:dyDescent="0.25">
      <c r="A13"/>
      <c r="B13"/>
      <c r="C13" s="1">
        <f>(D13/$D$12)*$C$12</f>
        <v>0.6374295540660555</v>
      </c>
      <c r="D13" s="2">
        <v>500</v>
      </c>
      <c r="E13" s="9">
        <f>C13/$B$2</f>
        <v>9.1061364866579346</v>
      </c>
      <c r="F13" s="2">
        <f>C13*$B$3</f>
        <v>31871.477703302775</v>
      </c>
      <c r="G13" s="2">
        <f ca="1">IF(DATEDIF($B$4,TODAY(),"d") &gt; 365, 0.8*F13, 0.63*F13)</f>
        <v>20079.03095308075</v>
      </c>
    </row>
    <row r="14" spans="1:7" x14ac:dyDescent="0.25">
      <c r="A14"/>
      <c r="B14"/>
      <c r="C14" s="1">
        <f>(D14/$D$12)*$C$12</f>
        <v>0.95614433109908314</v>
      </c>
      <c r="D14" s="2">
        <v>750</v>
      </c>
      <c r="E14" s="9">
        <f>C14/$B$2</f>
        <v>13.6592047299869</v>
      </c>
      <c r="F14" s="2">
        <f>C14*$B$3</f>
        <v>47807.216554954161</v>
      </c>
      <c r="G14" s="2">
        <f ca="1">IF(DATEDIF($B$4,TODAY(),"d") &gt; 365, 0.8*F14, 0.63*F14)</f>
        <v>30118.546429621121</v>
      </c>
    </row>
    <row r="15" spans="1:7" x14ac:dyDescent="0.25">
      <c r="A15"/>
      <c r="B15"/>
      <c r="C15" s="1">
        <f>(D15/$D$12)*$C$12</f>
        <v>1.274859108132111</v>
      </c>
      <c r="D15" s="2">
        <v>1000</v>
      </c>
      <c r="E15" s="9">
        <f>C15/$B$2</f>
        <v>18.212272973315869</v>
      </c>
      <c r="F15" s="2">
        <f>C15*$B$3</f>
        <v>63742.95540660555</v>
      </c>
      <c r="G15" s="2">
        <f ca="1">IF(DATEDIF($B$4,TODAY(),"d") &gt; 365, 0.8*F15, 0.63*F15)</f>
        <v>40158.0619061615</v>
      </c>
    </row>
    <row r="16" spans="1:7" x14ac:dyDescent="0.25">
      <c r="A16"/>
      <c r="B16"/>
    </row>
  </sheetData>
  <hyperlinks>
    <hyperlink ref="E9" r:id="rId1" xr:uid="{0B5FF073-F63C-4F7C-A7F5-F134D660332F}"/>
    <hyperlink ref="F9" r:id="rId2" xr:uid="{F2D468AA-BF42-4FDB-A3F6-ED438F54D33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8EB-7A40-4E1C-803F-6AC31A05D35D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0.127479387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50210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45318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0.13262599999999999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105.46466140851062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0.13262599999999999</v>
      </c>
      <c r="D12" s="2">
        <f>B6</f>
        <v>105.46466140851062</v>
      </c>
      <c r="E12" s="9">
        <f>C12/$B$2</f>
        <v>1.0403721191411126</v>
      </c>
      <c r="F12" s="2">
        <f>C12*$B$3</f>
        <v>6659.15146</v>
      </c>
      <c r="G12" s="2">
        <f ca="1">IF(DATEDIF($B$4,TODAY(),"d") &gt; 365, 0.8*F12, 0.63*F12)</f>
        <v>4195.2654198</v>
      </c>
    </row>
    <row r="13" spans="1:7" x14ac:dyDescent="0.25">
      <c r="A13"/>
      <c r="B13"/>
      <c r="C13" s="1">
        <f>(D13/$D$12)*$C$12</f>
        <v>0.62876985631367877</v>
      </c>
      <c r="D13" s="2">
        <v>500</v>
      </c>
      <c r="E13" s="9">
        <f>C13/$B$2</f>
        <v>4.9323256968099383</v>
      </c>
      <c r="F13" s="2">
        <f>C13*$B$3</f>
        <v>31570.534485509812</v>
      </c>
      <c r="G13" s="2">
        <f ca="1">IF(DATEDIF($B$4,TODAY(),"d") &gt; 365, 0.8*F13, 0.63*F13)</f>
        <v>19889.436725871183</v>
      </c>
    </row>
    <row r="14" spans="1:7" x14ac:dyDescent="0.25">
      <c r="A14"/>
      <c r="B14"/>
      <c r="C14" s="1">
        <f>(D14/$D$12)*$C$12</f>
        <v>0.94315478447051804</v>
      </c>
      <c r="D14" s="2">
        <v>750</v>
      </c>
      <c r="E14" s="9">
        <f>C14/$B$2</f>
        <v>7.3984885452149065</v>
      </c>
      <c r="F14" s="2">
        <f>C14*$B$3</f>
        <v>47355.801728264712</v>
      </c>
      <c r="G14" s="2">
        <f ca="1">IF(DATEDIF($B$4,TODAY(),"d") &gt; 365, 0.8*F14, 0.63*F14)</f>
        <v>29834.155088806769</v>
      </c>
    </row>
    <row r="15" spans="1:7" x14ac:dyDescent="0.25">
      <c r="A15"/>
      <c r="B15"/>
      <c r="C15" s="1">
        <f>(D15/$D$12)*$C$12</f>
        <v>1.2575397126273575</v>
      </c>
      <c r="D15" s="2">
        <v>1000</v>
      </c>
      <c r="E15" s="9">
        <f>C15/$B$2</f>
        <v>9.8646513936198765</v>
      </c>
      <c r="F15" s="2">
        <f>C15*$B$3</f>
        <v>63141.068971019624</v>
      </c>
      <c r="G15" s="2">
        <f ca="1">IF(DATEDIF($B$4,TODAY(),"d") &gt; 365, 0.8*F15, 0.63*F15)</f>
        <v>39778.873451742365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58EA-623A-4725-BC76-775CA2DBFB3E}">
  <sheetPr>
    <tabColor rgb="FF7030A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0.58974459700000004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5090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45279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215-302C-4208-89E9-B26DC59F82B5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3.3444820000000002E-3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29900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44924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5.0584899999999997E-3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283.10828890786343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5.0584899999999997E-3</v>
      </c>
      <c r="D12" s="2">
        <f>B6</f>
        <v>283.10828890786343</v>
      </c>
      <c r="E12" s="9">
        <f>C12/$B$2</f>
        <v>1.5124883315263766</v>
      </c>
      <c r="F12" s="2">
        <f>C12*$B$3</f>
        <v>151.248851</v>
      </c>
      <c r="G12" s="2">
        <f ca="1">IF(DATEDIF($B$4,TODAY(),"d") &gt; 365, 0.8*F12, 0.63*F12)</f>
        <v>120.9990808</v>
      </c>
    </row>
    <row r="13" spans="1:7" x14ac:dyDescent="0.25">
      <c r="A13"/>
      <c r="B13"/>
      <c r="C13" s="1">
        <f>(D13/$D$12)*$C$12</f>
        <v>8.9338429819804163E-3</v>
      </c>
      <c r="D13" s="2">
        <v>500</v>
      </c>
      <c r="E13" s="9">
        <f>C13/$B$2</f>
        <v>2.6712187364083335</v>
      </c>
      <c r="F13" s="2">
        <f>C13*$B$3</f>
        <v>267.12190516121444</v>
      </c>
      <c r="G13" s="2">
        <f ca="1">IF(DATEDIF($B$4,TODAY(),"d") &gt; 365, 0.8*F13, 0.63*F13)</f>
        <v>213.69752412897157</v>
      </c>
    </row>
    <row r="14" spans="1:7" x14ac:dyDescent="0.25">
      <c r="A14"/>
      <c r="B14"/>
      <c r="C14" s="1">
        <f>(D14/$D$12)*$C$12</f>
        <v>1.7867685963960833E-2</v>
      </c>
      <c r="D14" s="2">
        <v>1000</v>
      </c>
      <c r="E14" s="9">
        <f>C14/$B$2</f>
        <v>5.342437472816667</v>
      </c>
      <c r="F14" s="2">
        <f>C14*$B$3</f>
        <v>534.24381032242889</v>
      </c>
      <c r="G14" s="2">
        <f ca="1">IF(DATEDIF($B$4,TODAY(),"d") &gt; 365, 0.8*F14, 0.63*F14)</f>
        <v>427.39504825794313</v>
      </c>
    </row>
    <row r="15" spans="1:7" x14ac:dyDescent="0.25">
      <c r="A15"/>
      <c r="B15"/>
      <c r="C15" s="1">
        <f>(D15/$D$12)*$C$12</f>
        <v>3.5735371927921665E-2</v>
      </c>
      <c r="D15" s="2">
        <v>2000</v>
      </c>
      <c r="E15" s="9">
        <f>C15/$B$2</f>
        <v>10.684874945633334</v>
      </c>
      <c r="F15" s="2">
        <f>C15*$B$3</f>
        <v>1068.4876206448578</v>
      </c>
      <c r="G15" s="2">
        <f ca="1">IF(DATEDIF($B$4,TODAY(),"d") &gt; 365, 0.8*F15, 0.63*F15)</f>
        <v>854.79009651588626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C009-B03E-41B6-A60E-F8CD49F3B9B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0.17749999999999999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0.39090999999999998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247.15042011647347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0.39090999999999998</v>
      </c>
      <c r="D12" s="2">
        <f>B6</f>
        <v>247.15042011647347</v>
      </c>
      <c r="E12" s="9">
        <f>C12/$B$2</f>
        <v>2.2023098591549295</v>
      </c>
      <c r="F12" s="2">
        <f>C12*$B$3</f>
        <v>7818.2</v>
      </c>
      <c r="G12" s="2">
        <f ca="1">IF(DATEDIF($B$4,TODAY(),"d") &gt; 365, 0.8*F12, 0.63*F12)</f>
        <v>4925.4660000000003</v>
      </c>
    </row>
    <row r="13" spans="1:7" x14ac:dyDescent="0.25">
      <c r="A13"/>
      <c r="B13"/>
      <c r="C13" s="1">
        <f>(D13/$D$12)*$C$12</f>
        <v>1.5816683613799951</v>
      </c>
      <c r="D13" s="2">
        <v>1000</v>
      </c>
      <c r="E13" s="9">
        <f>C13/$B$2</f>
        <v>8.9108076697464522</v>
      </c>
      <c r="F13" s="2">
        <f>C13*$B$3</f>
        <v>31633.367227599902</v>
      </c>
      <c r="G13" s="2">
        <f ca="1">IF(DATEDIF($B$4,TODAY(),"d") &gt; 365, 0.8*F13, 0.63*F13)</f>
        <v>19929.02135338794</v>
      </c>
    </row>
    <row r="14" spans="1:7" x14ac:dyDescent="0.25">
      <c r="A14"/>
      <c r="B14"/>
      <c r="C14" s="1">
        <f>(D14/$D$12)*$C$12</f>
        <v>3.1633367227599902</v>
      </c>
      <c r="D14" s="2">
        <v>2000</v>
      </c>
      <c r="E14" s="9">
        <f>C14/$B$2</f>
        <v>17.821615339492904</v>
      </c>
      <c r="F14" s="2">
        <f>C14*$B$3</f>
        <v>63266.734455199803</v>
      </c>
      <c r="G14" s="2">
        <f ca="1">IF(DATEDIF($B$4,TODAY(),"d") &gt; 365, 0.8*F14, 0.63*F14)</f>
        <v>39858.042706775879</v>
      </c>
    </row>
    <row r="15" spans="1:7" x14ac:dyDescent="0.25">
      <c r="A15"/>
      <c r="B15"/>
      <c r="C15" s="1">
        <f>(D15/$D$12)*$C$12</f>
        <v>7.9083418068999753</v>
      </c>
      <c r="D15" s="2">
        <v>5000</v>
      </c>
      <c r="E15" s="9">
        <f>C15/$B$2</f>
        <v>44.554038348732256</v>
      </c>
      <c r="F15" s="2">
        <f>C15*$B$3</f>
        <v>158166.83613799952</v>
      </c>
      <c r="G15" s="2">
        <f ca="1">IF(DATEDIF($B$4,TODAY(),"d") &gt; 365, 0.8*F15, 0.63*F15)</f>
        <v>99645.106766939702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EE64-0D7E-4B4F-9BDA-FED68B0C1371}">
  <sheetPr>
    <tabColor theme="5" tint="-0.249977111117893"/>
  </sheetPr>
  <dimension ref="A1:G17"/>
  <sheetViews>
    <sheetView zoomScale="265" zoomScaleNormal="26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1600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45335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0.74824199999999996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5.8344674286034275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0.74824199999999996</v>
      </c>
      <c r="D12" s="2">
        <f>B6</f>
        <v>5.8344674286034275</v>
      </c>
      <c r="E12" s="9">
        <f>C12/$B$2</f>
        <v>0.4922644736842105</v>
      </c>
      <c r="F12" s="2">
        <f>C12*$B$3</f>
        <v>1197.1871999999998</v>
      </c>
      <c r="G12" s="2">
        <f ca="1">IF(DATEDIF($B$4,TODAY(),"d") &gt; 365, 0.8*F12, 0.63*F12)</f>
        <v>754.22793599999989</v>
      </c>
    </row>
    <row r="13" spans="1:7" x14ac:dyDescent="0.25">
      <c r="A13"/>
      <c r="B13"/>
      <c r="C13" s="1">
        <f>(D13/$D$12)*$C$12</f>
        <v>6.4122562098105975</v>
      </c>
      <c r="D13" s="2">
        <v>50</v>
      </c>
      <c r="E13" s="9">
        <f>C13/$B$2</f>
        <v>4.2185896117174986</v>
      </c>
      <c r="F13" s="2">
        <f>C13*$B$3</f>
        <v>10259.609935696955</v>
      </c>
      <c r="G13" s="2">
        <f ca="1">IF(DATEDIF($B$4,TODAY(),"d") &gt; 365, 0.8*F13, 0.63*F13)</f>
        <v>6463.5542594890821</v>
      </c>
    </row>
    <row r="14" spans="1:7" x14ac:dyDescent="0.25">
      <c r="A14"/>
      <c r="B14"/>
      <c r="C14" s="1">
        <f>(D14/$D$12)*$C$12</f>
        <v>12.824512419621195</v>
      </c>
      <c r="D14" s="2">
        <v>100</v>
      </c>
      <c r="E14" s="9">
        <f>C14/$B$2</f>
        <v>8.4371792234349972</v>
      </c>
      <c r="F14" s="2">
        <f>C14*$B$3</f>
        <v>20519.219871393911</v>
      </c>
      <c r="G14" s="2">
        <f ca="1">IF(DATEDIF($B$4,TODAY(),"d") &gt; 365, 0.8*F14, 0.63*F14)</f>
        <v>12927.108518978164</v>
      </c>
    </row>
    <row r="15" spans="1:7" x14ac:dyDescent="0.25">
      <c r="A15"/>
      <c r="B15"/>
      <c r="C15" s="1">
        <f>(D15/$D$12)*$C$12</f>
        <v>19.236768629431793</v>
      </c>
      <c r="D15" s="2">
        <v>150</v>
      </c>
      <c r="E15" s="9">
        <f>C15/$B$2</f>
        <v>12.655768835152495</v>
      </c>
      <c r="F15" s="2">
        <f>C15*$B$3</f>
        <v>30778.829807090871</v>
      </c>
      <c r="G15" s="2">
        <f ca="1">IF(DATEDIF($B$4,TODAY(),"d") &gt; 365, 0.8*F15, 0.63*F15)</f>
        <v>19390.662778467249</v>
      </c>
    </row>
    <row r="16" spans="1:7" x14ac:dyDescent="0.25">
      <c r="A16"/>
      <c r="B16"/>
      <c r="C16" s="1">
        <f t="shared" ref="C16:C17" si="0">(D16/$D$12)*$C$12</f>
        <v>25.64902483924239</v>
      </c>
      <c r="D16" s="2">
        <v>200</v>
      </c>
      <c r="E16" s="9">
        <f t="shared" ref="E16:E17" si="1">C16/$B$2</f>
        <v>16.874358446869994</v>
      </c>
      <c r="F16" s="2">
        <f t="shared" ref="F16:F17" si="2">C16*$B$3</f>
        <v>41038.439742787821</v>
      </c>
      <c r="G16" s="2">
        <f t="shared" ref="G16:G17" ca="1" si="3">IF(DATEDIF($B$4,TODAY(),"d") &gt; 365, 0.8*F16, 0.63*F16)</f>
        <v>25854.217037956329</v>
      </c>
    </row>
    <row r="17" spans="3:7" x14ac:dyDescent="0.25">
      <c r="C17" s="1">
        <f t="shared" si="0"/>
        <v>32.061281049052987</v>
      </c>
      <c r="D17" s="2">
        <v>250</v>
      </c>
      <c r="E17" s="9">
        <f t="shared" si="1"/>
        <v>21.092948058587492</v>
      </c>
      <c r="F17" s="2">
        <f t="shared" si="2"/>
        <v>51298.049678484778</v>
      </c>
      <c r="G17" s="2">
        <f t="shared" ca="1" si="3"/>
        <v>32317.771297445412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3DC9-ADF1-419D-BBD5-E40D18BAE1C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53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0.87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3200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0.101373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87.909037701855098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0.101373</v>
      </c>
      <c r="D12" s="2">
        <f>B6</f>
        <v>87.909037701855098</v>
      </c>
      <c r="E12" s="9">
        <f>C12/$B$2</f>
        <v>0.11652068965517241</v>
      </c>
      <c r="F12" s="2">
        <f>C12*$B$3</f>
        <v>324.39359999999999</v>
      </c>
      <c r="G12" s="2">
        <f ca="1">IF(DATEDIF($B$4,TODAY(),"d") &gt; 365, 0.8*F12, 0.63*F12)</f>
        <v>259.51488000000001</v>
      </c>
    </row>
    <row r="13" spans="1:7" x14ac:dyDescent="0.25">
      <c r="A13"/>
      <c r="B13"/>
      <c r="C13" s="1">
        <f>(D13/$D$12)*$C$12</f>
        <v>0.11531578851290369</v>
      </c>
      <c r="D13" s="2">
        <v>100</v>
      </c>
      <c r="E13" s="9">
        <f>C13/$B$2</f>
        <v>0.13254688334816517</v>
      </c>
      <c r="F13" s="2">
        <f>C13*$B$3</f>
        <v>369.01052324129182</v>
      </c>
      <c r="G13" s="2">
        <f ca="1">IF(DATEDIF($B$4,TODAY(),"d") &gt; 365, 0.8*F13, 0.63*F13)</f>
        <v>295.20841859303346</v>
      </c>
    </row>
    <row r="14" spans="1:7" x14ac:dyDescent="0.25">
      <c r="A14"/>
      <c r="B14"/>
      <c r="C14" s="1">
        <f>(D14/$D$12)*$C$12</f>
        <v>0.28828947128225929</v>
      </c>
      <c r="D14" s="2">
        <v>250</v>
      </c>
      <c r="E14" s="9">
        <f>C14/$B$2</f>
        <v>0.331367208370413</v>
      </c>
      <c r="F14" s="2">
        <f>C14*$B$3</f>
        <v>922.52630810322978</v>
      </c>
      <c r="G14" s="2">
        <f ca="1">IF(DATEDIF($B$4,TODAY(),"d") &gt; 365, 0.8*F14, 0.63*F14)</f>
        <v>738.02104648258387</v>
      </c>
    </row>
    <row r="15" spans="1:7" x14ac:dyDescent="0.25">
      <c r="A15"/>
      <c r="B15"/>
      <c r="C15" s="1">
        <f>(D15/$D$12)*$C$12</f>
        <v>0.57657894256451858</v>
      </c>
      <c r="D15" s="2">
        <v>500</v>
      </c>
      <c r="E15" s="9">
        <f>C15/$B$2</f>
        <v>0.662734416740826</v>
      </c>
      <c r="F15" s="2">
        <f>C15*$B$3</f>
        <v>1845.0526162064596</v>
      </c>
      <c r="G15" s="2">
        <f ca="1">IF(DATEDIF($B$4,TODAY(),"d") &gt; 365, 0.8*F15, 0.63*F15)</f>
        <v>1476.0420929651677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2D3A-D91F-4D0B-AE2E-40787240D18E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2.0000000000000001E-4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5300000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9.2586999999999997E-4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46.274947478937619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9.2586999999999997E-4</v>
      </c>
      <c r="D12" s="2">
        <f>B6</f>
        <v>46.274947478937619</v>
      </c>
      <c r="E12" s="9">
        <f>C12/$B$2</f>
        <v>4.6293499999999996</v>
      </c>
      <c r="F12" s="2">
        <f>C12*$B$3</f>
        <v>4907.1109999999999</v>
      </c>
      <c r="G12" s="2">
        <f ca="1">IF(DATEDIF($B$4,TODAY(),"d") &gt; 365, 0.8*F12, 0.63*F12)</f>
        <v>3925.6887999999999</v>
      </c>
    </row>
    <row r="13" spans="1:7" x14ac:dyDescent="0.25">
      <c r="A13"/>
      <c r="B13"/>
      <c r="C13" s="1">
        <f>(D13/$D$12)*$C$12</f>
        <v>2.0008018386653307E-3</v>
      </c>
      <c r="D13" s="2">
        <v>100</v>
      </c>
      <c r="E13" s="9">
        <f>C13/$B$2</f>
        <v>10.004009193326652</v>
      </c>
      <c r="F13" s="2">
        <f>C13*$B$3</f>
        <v>10604.249744926254</v>
      </c>
      <c r="G13" s="2">
        <f ca="1">IF(DATEDIF($B$4,TODAY(),"d") &gt; 365, 0.8*F13, 0.63*F13)</f>
        <v>8483.3997959410026</v>
      </c>
    </row>
    <row r="14" spans="1:7" x14ac:dyDescent="0.25">
      <c r="A14"/>
      <c r="B14"/>
      <c r="C14" s="1">
        <f>(D14/$D$12)*$C$12</f>
        <v>5.0020045966633264E-3</v>
      </c>
      <c r="D14" s="2">
        <v>250</v>
      </c>
      <c r="E14" s="9">
        <f>C14/$B$2</f>
        <v>25.010022983316631</v>
      </c>
      <c r="F14" s="2">
        <f>C14*$B$3</f>
        <v>26510.62436231563</v>
      </c>
      <c r="G14" s="2">
        <f ca="1">IF(DATEDIF($B$4,TODAY(),"d") &gt; 365, 0.8*F14, 0.63*F14)</f>
        <v>21208.499489852504</v>
      </c>
    </row>
    <row r="15" spans="1:7" x14ac:dyDescent="0.25">
      <c r="A15"/>
      <c r="B15"/>
      <c r="C15" s="1">
        <f>(D15/$D$12)*$C$12</f>
        <v>1.0004009193326653E-2</v>
      </c>
      <c r="D15" s="2">
        <v>500</v>
      </c>
      <c r="E15" s="9">
        <f>C15/$B$2</f>
        <v>50.020045966633262</v>
      </c>
      <c r="F15" s="2">
        <f>C15*$B$3</f>
        <v>53021.248724631259</v>
      </c>
      <c r="G15" s="2">
        <f ca="1">IF(DATEDIF($B$4,TODAY(),"d") &gt; 365, 0.8*F15, 0.63*F15)</f>
        <v>42416.998979705008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3C73-8AA9-4DFC-8E1D-EE337BFE58C4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56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5.1000000000000004E-3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44197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4.41523E-3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39.716983053979909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4.41523E-3</v>
      </c>
      <c r="D12" s="2">
        <f>B6</f>
        <v>39.716983053979909</v>
      </c>
      <c r="E12" s="9">
        <f>C12/$B$2</f>
        <v>0.86573137254901955</v>
      </c>
      <c r="F12" s="2">
        <f>C12*$B$3</f>
        <v>2207.6150000000002</v>
      </c>
      <c r="G12" s="2">
        <f ca="1">IF(DATEDIF($B$4,TODAY(),"d") &gt; 365, 0.8*F12, 0.63*F12)</f>
        <v>1766.0920000000003</v>
      </c>
    </row>
    <row r="13" spans="1:7" x14ac:dyDescent="0.25">
      <c r="A13"/>
      <c r="B13"/>
      <c r="C13" s="1">
        <f>(D13/$D$12)*$C$12</f>
        <v>1.1116730578451034E-2</v>
      </c>
      <c r="D13" s="2">
        <v>100</v>
      </c>
      <c r="E13" s="9">
        <f>C13/$B$2</f>
        <v>2.1797510938139282</v>
      </c>
      <c r="F13" s="2">
        <f>C13*$B$3</f>
        <v>5558.3652892255168</v>
      </c>
      <c r="G13" s="2">
        <f ca="1">IF(DATEDIF($B$4,TODAY(),"d") &gt; 365, 0.8*F13, 0.63*F13)</f>
        <v>4446.6922313804134</v>
      </c>
    </row>
    <row r="14" spans="1:7" x14ac:dyDescent="0.25">
      <c r="A14"/>
      <c r="B14"/>
      <c r="C14" s="1">
        <f>(D14/$D$12)*$C$12</f>
        <v>2.7791826446127585E-2</v>
      </c>
      <c r="D14" s="2">
        <v>250</v>
      </c>
      <c r="E14" s="9">
        <f>C14/$B$2</f>
        <v>5.4493777345348198</v>
      </c>
      <c r="F14" s="2">
        <f>C14*$B$3</f>
        <v>13895.913223063793</v>
      </c>
      <c r="G14" s="2">
        <f ca="1">IF(DATEDIF($B$4,TODAY(),"d") &gt; 365, 0.8*F14, 0.63*F14)</f>
        <v>11116.730578451035</v>
      </c>
    </row>
    <row r="15" spans="1:7" x14ac:dyDescent="0.25">
      <c r="A15"/>
      <c r="B15"/>
      <c r="C15" s="1">
        <f>(D15/$D$12)*$C$12</f>
        <v>5.558365289225517E-2</v>
      </c>
      <c r="D15" s="2">
        <v>500</v>
      </c>
      <c r="E15" s="9">
        <f>C15/$B$2</f>
        <v>10.89875546906964</v>
      </c>
      <c r="F15" s="2">
        <f>C15*$B$3</f>
        <v>27791.826446127587</v>
      </c>
      <c r="G15" s="2">
        <f ca="1">IF(DATEDIF($B$4,TODAY(),"d") &gt; 365, 0.8*F15, 0.63*F15)</f>
        <v>22233.461156902071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5E76-6624-42E6-A2F1-0CD8621E66F0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87.5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24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45210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123.09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1788.7640188603075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123.09</v>
      </c>
      <c r="D12" s="2">
        <f>B6</f>
        <v>1788.7640188603075</v>
      </c>
      <c r="E12" s="9">
        <f>C12/$B$2</f>
        <v>1.4067428571428571</v>
      </c>
      <c r="F12" s="2">
        <f>C12*$B$3</f>
        <v>2954.16</v>
      </c>
      <c r="G12" s="2">
        <f ca="1">IF(DATEDIF($B$4,TODAY(),"d") &gt; 365, 0.8*F12, 0.63*F12)</f>
        <v>1861.1207999999999</v>
      </c>
    </row>
    <row r="13" spans="1:7" x14ac:dyDescent="0.25">
      <c r="A13"/>
      <c r="B13"/>
      <c r="C13" s="1">
        <f>(D13/$D$12)*$C$12</f>
        <v>206.43863366352628</v>
      </c>
      <c r="D13" s="2">
        <v>3000</v>
      </c>
      <c r="E13" s="9">
        <f>C13/$B$2</f>
        <v>2.3592986704403005</v>
      </c>
      <c r="F13" s="2">
        <f>C13*$B$3</f>
        <v>4954.5272079246306</v>
      </c>
      <c r="G13" s="2">
        <f ca="1">IF(DATEDIF($B$4,TODAY(),"d") &gt; 365, 0.8*F13, 0.63*F13)</f>
        <v>3121.3521409925174</v>
      </c>
    </row>
    <row r="14" spans="1:7" x14ac:dyDescent="0.25">
      <c r="A14"/>
      <c r="B14"/>
      <c r="C14" s="1">
        <f>(D14/$D$12)*$C$12</f>
        <v>344.06438943921046</v>
      </c>
      <c r="D14" s="2">
        <v>5000</v>
      </c>
      <c r="E14" s="9">
        <f>C14/$B$2</f>
        <v>3.932164450733834</v>
      </c>
      <c r="F14" s="2">
        <f>C14*$B$3</f>
        <v>8257.5453465410501</v>
      </c>
      <c r="G14" s="2">
        <f ca="1">IF(DATEDIF($B$4,TODAY(),"d") &gt; 365, 0.8*F14, 0.63*F14)</f>
        <v>5202.2535683208616</v>
      </c>
    </row>
    <row r="15" spans="1:7" x14ac:dyDescent="0.25">
      <c r="A15"/>
      <c r="B15"/>
      <c r="C15" s="1">
        <f>(D15/$D$12)*$C$12</f>
        <v>688.12877887842092</v>
      </c>
      <c r="D15" s="2">
        <v>10000</v>
      </c>
      <c r="E15" s="9">
        <f>C15/$B$2</f>
        <v>7.8643289014676681</v>
      </c>
      <c r="F15" s="2">
        <f>C15*$B$3</f>
        <v>16515.0906930821</v>
      </c>
      <c r="G15" s="2">
        <f ca="1">IF(DATEDIF($B$4,TODAY(),"d") &gt; 365, 0.8*F15, 0.63*F15)</f>
        <v>10404.507136641723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5B35-31FA-4225-B850-B70829EC0A11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1.4999999999999999E-4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44392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1.4478000000000001E-4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10.356064921640142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1.4478000000000001E-4</v>
      </c>
      <c r="D12" s="2">
        <f>B6</f>
        <v>10.356064921640142</v>
      </c>
      <c r="E12" s="9">
        <f>C12/$B$2</f>
        <v>0.96520000000000017</v>
      </c>
      <c r="F12" s="2">
        <f>C12*$B$3</f>
        <v>2895.6</v>
      </c>
      <c r="G12" s="2">
        <f ca="1">IF(DATEDIF($B$4,TODAY(),"d") &gt; 365, 0.8*F12, 0.63*F12)</f>
        <v>2316.48</v>
      </c>
    </row>
    <row r="13" spans="1:7" x14ac:dyDescent="0.25">
      <c r="A13"/>
      <c r="B13"/>
      <c r="C13" s="1">
        <f>(D13/$D$12)*$C$12</f>
        <v>6.9901068164156732E-4</v>
      </c>
      <c r="D13" s="2">
        <v>50</v>
      </c>
      <c r="E13" s="9">
        <f>C13/$B$2</f>
        <v>4.6600712109437827</v>
      </c>
      <c r="F13" s="2">
        <f>C13*$B$3</f>
        <v>13980.213632831346</v>
      </c>
      <c r="G13" s="2">
        <f ca="1">IF(DATEDIF($B$4,TODAY(),"d") &gt; 365, 0.8*F13, 0.63*F13)</f>
        <v>11184.170906265077</v>
      </c>
    </row>
    <row r="14" spans="1:7" x14ac:dyDescent="0.25">
      <c r="A14"/>
      <c r="B14"/>
      <c r="C14" s="1">
        <f>(D14/$D$12)*$C$12</f>
        <v>1.3980213632831346E-3</v>
      </c>
      <c r="D14" s="2">
        <v>100</v>
      </c>
      <c r="E14" s="9">
        <f>C14/$B$2</f>
        <v>9.3201424218875655</v>
      </c>
      <c r="F14" s="2">
        <f>C14*$B$3</f>
        <v>27960.427265662693</v>
      </c>
      <c r="G14" s="2">
        <f ca="1">IF(DATEDIF($B$4,TODAY(),"d") &gt; 365, 0.8*F14, 0.63*F14)</f>
        <v>22368.341812530154</v>
      </c>
    </row>
    <row r="15" spans="1:7" x14ac:dyDescent="0.25">
      <c r="A15"/>
      <c r="B15"/>
      <c r="C15" s="1">
        <f>(D15/$D$12)*$C$12</f>
        <v>3.495053408207837E-3</v>
      </c>
      <c r="D15" s="2">
        <v>250</v>
      </c>
      <c r="E15" s="9">
        <f>C15/$B$2</f>
        <v>23.300356054718915</v>
      </c>
      <c r="F15" s="2">
        <f>C15*$B$3</f>
        <v>69901.068164156735</v>
      </c>
      <c r="G15" s="2">
        <f ca="1">IF(DATEDIF($B$4,TODAY(),"d") &gt; 365, 0.8*F15, 0.63*F15)</f>
        <v>55920.854531325393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31D4-4718-47AB-8711-75912A4E1F90}">
  <sheetPr>
    <tabColor rgb="FFFFFF00"/>
  </sheetPr>
  <dimension ref="A1:G16"/>
  <sheetViews>
    <sheetView zoomScale="280" zoomScaleNormal="28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49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4.3412800000000001E-2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45184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4.392062E-2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611.0861258913045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4.392062E-2</v>
      </c>
      <c r="D12" s="2">
        <f>B6</f>
        <v>611.0861258913045</v>
      </c>
      <c r="E12" s="9">
        <f>C12/$B$2</f>
        <v>1.0116974717134117</v>
      </c>
      <c r="F12" s="2">
        <f>C12*$B$3</f>
        <v>4392.0619999999999</v>
      </c>
      <c r="G12" s="2">
        <f ca="1">IF(DATEDIF($B$4,TODAY(),"d") &gt; 365, 0.8*F12, 0.63*F12)</f>
        <v>2766.9990600000001</v>
      </c>
    </row>
    <row r="13" spans="1:7" x14ac:dyDescent="0.25">
      <c r="A13"/>
      <c r="B13"/>
      <c r="C13" s="1">
        <f>(D13/$D$12)*$C$12</f>
        <v>7.1873043977130444E-2</v>
      </c>
      <c r="D13" s="2">
        <v>1000</v>
      </c>
      <c r="E13" s="9">
        <f>C13/$B$2</f>
        <v>1.6555726416432583</v>
      </c>
      <c r="F13" s="2">
        <f>C13*$B$3</f>
        <v>7187.3043977130446</v>
      </c>
      <c r="G13" s="2">
        <f ca="1">IF(DATEDIF($B$4,TODAY(),"d") &gt; 365, 0.8*F13, 0.63*F13)</f>
        <v>4528.0017705592181</v>
      </c>
    </row>
    <row r="14" spans="1:7" x14ac:dyDescent="0.25">
      <c r="A14"/>
      <c r="B14"/>
      <c r="C14" s="1">
        <f>(D14/$D$12)*$C$12</f>
        <v>0.14374608795426089</v>
      </c>
      <c r="D14" s="2">
        <v>2000</v>
      </c>
      <c r="E14" s="9">
        <f>C14/$B$2</f>
        <v>3.3111452832865167</v>
      </c>
      <c r="F14" s="2">
        <f>C14*$B$3</f>
        <v>14374.608795426089</v>
      </c>
      <c r="G14" s="2">
        <f ca="1">IF(DATEDIF($B$4,TODAY(),"d") &gt; 365, 0.8*F14, 0.63*F14)</f>
        <v>9056.0035411184363</v>
      </c>
    </row>
    <row r="15" spans="1:7" x14ac:dyDescent="0.25">
      <c r="A15"/>
      <c r="B15"/>
      <c r="C15" s="1">
        <f>(D15/$D$12)*$C$12</f>
        <v>0.21561913193139134</v>
      </c>
      <c r="D15" s="2">
        <v>3000</v>
      </c>
      <c r="E15" s="9">
        <f>C15/$B$2</f>
        <v>4.9667179249297746</v>
      </c>
      <c r="F15" s="2">
        <f>C15*$B$3</f>
        <v>21561.913193139135</v>
      </c>
      <c r="G15" s="2">
        <f ca="1">IF(DATEDIF($B$4,TODAY(),"d") &gt; 365, 0.8*F15, 0.63*F15)</f>
        <v>13584.005311677654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0107-682A-4F89-9805-1812D42DBADB}">
  <sheetPr>
    <tabColor rgb="FFFFFF0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0.11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45182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0.13431999999999999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3830.7697466311251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0.13431999999999999</v>
      </c>
      <c r="D12" s="2">
        <f>B6</f>
        <v>3830.7697466311251</v>
      </c>
      <c r="E12" s="9">
        <f>C12/$B$2</f>
        <v>1.221090909090909</v>
      </c>
      <c r="F12" s="2">
        <f>C12*$B$3</f>
        <v>6716</v>
      </c>
      <c r="G12" s="2">
        <f ca="1">IF(DATEDIF($B$4,TODAY(),"d") &gt; 365, 0.8*F12, 0.63*F12)</f>
        <v>4231.08</v>
      </c>
    </row>
    <row r="13" spans="1:7" x14ac:dyDescent="0.25">
      <c r="A13"/>
      <c r="B13"/>
      <c r="C13" s="1">
        <f>(D13/$D$12)*$C$12</f>
        <v>0.28050759274816633</v>
      </c>
      <c r="D13" s="2">
        <v>8000</v>
      </c>
      <c r="E13" s="9">
        <f>C13/$B$2</f>
        <v>2.5500690249833302</v>
      </c>
      <c r="F13" s="2">
        <f>C13*$B$3</f>
        <v>14025.379637408316</v>
      </c>
      <c r="G13" s="2">
        <f ca="1">IF(DATEDIF($B$4,TODAY(),"d") &gt; 365, 0.8*F13, 0.63*F13)</f>
        <v>8835.9891715672384</v>
      </c>
    </row>
    <row r="14" spans="1:7" x14ac:dyDescent="0.25">
      <c r="A14"/>
      <c r="B14"/>
      <c r="C14" s="1">
        <f>(D14/$D$12)*$C$12</f>
        <v>0.42076138912224947</v>
      </c>
      <c r="D14" s="2">
        <v>12000</v>
      </c>
      <c r="E14" s="9">
        <f>C14/$B$2</f>
        <v>3.8251035374749951</v>
      </c>
      <c r="F14" s="2">
        <f>C14*$B$3</f>
        <v>21038.069456112473</v>
      </c>
      <c r="G14" s="2">
        <f ca="1">IF(DATEDIF($B$4,TODAY(),"d") &gt; 365, 0.8*F14, 0.63*F14)</f>
        <v>13253.983757350858</v>
      </c>
    </row>
    <row r="15" spans="1:7" x14ac:dyDescent="0.25">
      <c r="A15"/>
      <c r="B15"/>
      <c r="C15" s="1">
        <f>(D15/$D$12)*$C$12</f>
        <v>0.5259517364028119</v>
      </c>
      <c r="D15" s="2">
        <v>15000</v>
      </c>
      <c r="E15" s="9">
        <f>C15/$B$2</f>
        <v>4.7813794218437442</v>
      </c>
      <c r="F15" s="2">
        <f>C15*$B$3</f>
        <v>26297.586820140594</v>
      </c>
      <c r="G15" s="2">
        <f ca="1">IF(DATEDIF($B$4,TODAY(),"d") &gt; 365, 0.8*F15, 0.63*F15)</f>
        <v>16567.479696688573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7601-8094-452B-B9A0-5BAD794058A9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0.36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20000</v>
      </c>
      <c r="C3" s="1"/>
      <c r="D3" s="10" t="s">
        <v>101</v>
      </c>
      <c r="E3" s="11">
        <v>6</v>
      </c>
      <c r="F3" s="11">
        <v>6</v>
      </c>
    </row>
    <row r="4" spans="1:7" s="11" customFormat="1" x14ac:dyDescent="0.25">
      <c r="A4" s="1" t="s">
        <v>63</v>
      </c>
      <c r="B4" s="8">
        <f>VLOOKUP($B$1,portfolio!A:H,8,FALSE)</f>
        <v>45298</v>
      </c>
      <c r="C4" s="1"/>
      <c r="D4" s="10" t="s">
        <v>102</v>
      </c>
      <c r="E4" s="11">
        <v>8</v>
      </c>
      <c r="F4" s="11">
        <v>8</v>
      </c>
    </row>
    <row r="5" spans="1:7" s="10" customFormat="1" x14ac:dyDescent="0.25">
      <c r="A5" s="1" t="s">
        <v>95</v>
      </c>
      <c r="B5" s="3">
        <f>VLOOKUP($B$1, prc_data!A:C, 2, FALSE)</f>
        <v>0.73247499999999999</v>
      </c>
      <c r="C5" s="1"/>
      <c r="D5" s="10" t="s">
        <v>103</v>
      </c>
      <c r="E5" s="10">
        <f>E3*B6</f>
        <v>154587.92292355924</v>
      </c>
      <c r="F5" s="10">
        <f>$B$6*F3</f>
        <v>154587.92292355924</v>
      </c>
    </row>
    <row r="6" spans="1:7" s="10" customFormat="1" x14ac:dyDescent="0.25">
      <c r="A6" s="1" t="s">
        <v>96</v>
      </c>
      <c r="B6" s="3">
        <f>VLOOKUP($B$1, prc_data!A:C, 3, FALSE)/1000000</f>
        <v>25764.653820593205</v>
      </c>
      <c r="C6" s="1" t="s">
        <v>7</v>
      </c>
      <c r="D6" s="10" t="s">
        <v>104</v>
      </c>
      <c r="E6" s="10">
        <f>E4*B6</f>
        <v>206117.23056474564</v>
      </c>
      <c r="F6" s="10">
        <f>$B$6*F4</f>
        <v>206117.23056474564</v>
      </c>
    </row>
    <row r="7" spans="1:7" s="14" customFormat="1" x14ac:dyDescent="0.25">
      <c r="A7" s="1"/>
      <c r="B7" s="1"/>
      <c r="C7" s="1"/>
      <c r="D7" s="10" t="s">
        <v>105</v>
      </c>
      <c r="E7" s="14">
        <f>E3*B5</f>
        <v>4.3948499999999999</v>
      </c>
      <c r="F7" s="14">
        <f>$B$5*F3</f>
        <v>4.3948499999999999</v>
      </c>
    </row>
    <row r="8" spans="1:7" s="14" customFormat="1" x14ac:dyDescent="0.25">
      <c r="A8" s="1"/>
      <c r="B8" s="1"/>
      <c r="C8" s="1"/>
      <c r="D8" s="10" t="s">
        <v>106</v>
      </c>
      <c r="E8" s="14">
        <f>E4*B5</f>
        <v>5.8597999999999999</v>
      </c>
      <c r="F8" s="14">
        <f>F4*$B$5</f>
        <v>5.8597999999999999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0.73247499999999999</v>
      </c>
      <c r="D12" s="2">
        <f>B6</f>
        <v>25764.653820593205</v>
      </c>
      <c r="E12" s="9">
        <f>C12/$B$2</f>
        <v>2.0346527777777776</v>
      </c>
      <c r="F12" s="2">
        <f>C12*$B$3</f>
        <v>14649.5</v>
      </c>
      <c r="G12" s="2">
        <f ca="1">IF(DATEDIF($B$4,TODAY(),"d") &gt; 365, 0.8*F12, 0.63*F12)</f>
        <v>9229.1849999999995</v>
      </c>
    </row>
    <row r="13" spans="1:7" x14ac:dyDescent="0.25">
      <c r="A13"/>
      <c r="B13"/>
      <c r="C13" s="1">
        <f>(D13/$D$12)*$C$12</f>
        <v>1.4214726211740256</v>
      </c>
      <c r="D13" s="2">
        <v>50000</v>
      </c>
      <c r="E13" s="9">
        <f>C13/$B$2</f>
        <v>3.9485350588167378</v>
      </c>
      <c r="F13" s="2">
        <f>C13*$B$3</f>
        <v>28429.452423480514</v>
      </c>
      <c r="G13" s="2">
        <f ca="1">IF(DATEDIF($B$4,TODAY(),"d") &gt; 365, 0.8*F13, 0.63*F13)</f>
        <v>17910.555026792725</v>
      </c>
    </row>
    <row r="14" spans="1:7" x14ac:dyDescent="0.25">
      <c r="A14"/>
      <c r="B14"/>
      <c r="C14" s="1">
        <f>(D14/$D$12)*$C$12</f>
        <v>2.8429452423480512</v>
      </c>
      <c r="D14" s="2">
        <v>100000</v>
      </c>
      <c r="E14" s="9">
        <f>C14/$B$2</f>
        <v>7.8970701176334757</v>
      </c>
      <c r="F14" s="2">
        <f>C14*$B$3</f>
        <v>56858.904846961028</v>
      </c>
      <c r="G14" s="2">
        <f ca="1">IF(DATEDIF($B$4,TODAY(),"d") &gt; 365, 0.8*F14, 0.63*F14)</f>
        <v>35821.110053585449</v>
      </c>
    </row>
    <row r="15" spans="1:7" x14ac:dyDescent="0.25">
      <c r="A15"/>
      <c r="B15"/>
      <c r="C15" s="1">
        <f>(D15/$D$12)*$C$12</f>
        <v>4.2644178635220777</v>
      </c>
      <c r="D15" s="2">
        <v>150000</v>
      </c>
      <c r="E15" s="9">
        <f>C15/$B$2</f>
        <v>11.845605176450217</v>
      </c>
      <c r="F15" s="2">
        <f>C15*$B$3</f>
        <v>85288.357270441556</v>
      </c>
      <c r="G15" s="2">
        <f ca="1">IF(DATEDIF($B$4,TODAY(),"d") &gt; 365, 0.8*F15, 0.63*F15)</f>
        <v>53731.665080378181</v>
      </c>
    </row>
    <row r="16" spans="1:7" x14ac:dyDescent="0.25">
      <c r="A16"/>
      <c r="B16"/>
    </row>
  </sheetData>
  <hyperlinks>
    <hyperlink ref="E9" r:id="rId1" xr:uid="{F417C03A-BF33-41A1-AA79-AF24B607DB65}"/>
    <hyperlink ref="F9" r:id="rId2" xr:uid="{4AEDAF6C-9A3D-4FF1-9B79-90524D82F0EF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A7BA-3EA5-41CC-8DEB-CEA6DEE86CF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0.15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0.23903099999999999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1924.6090011152303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0.23903099999999999</v>
      </c>
      <c r="D12" s="2">
        <f>B6</f>
        <v>1924.6090011152303</v>
      </c>
      <c r="E12" s="9">
        <f>C12/$B$2</f>
        <v>1.59354</v>
      </c>
      <c r="F12" s="2">
        <f>C12*$B$3</f>
        <v>23903.1</v>
      </c>
      <c r="G12" s="2">
        <f ca="1">IF(DATEDIF($B$4,TODAY(),"d") &gt; 365, 0.8*F12, 0.63*F12)</f>
        <v>15058.953</v>
      </c>
    </row>
    <row r="13" spans="1:7" x14ac:dyDescent="0.25">
      <c r="A13"/>
      <c r="B13"/>
      <c r="C13" s="1">
        <f>(D13/$D$12)*$C$12</f>
        <v>0.62098587261488314</v>
      </c>
      <c r="D13" s="2">
        <v>5000</v>
      </c>
      <c r="E13" s="9">
        <f>C13/$B$2</f>
        <v>4.1399058174325543</v>
      </c>
      <c r="F13" s="2">
        <f>C13*$B$3</f>
        <v>62098.587261488312</v>
      </c>
      <c r="G13" s="2">
        <f ca="1">IF(DATEDIF($B$4,TODAY(),"d") &gt; 365, 0.8*F13, 0.63*F13)</f>
        <v>39122.109974737636</v>
      </c>
    </row>
    <row r="14" spans="1:7" x14ac:dyDescent="0.25">
      <c r="A14"/>
      <c r="B14"/>
      <c r="C14" s="1">
        <f>(D14/$D$12)*$C$12</f>
        <v>1.2419717452297663</v>
      </c>
      <c r="D14" s="2">
        <v>10000</v>
      </c>
      <c r="E14" s="9">
        <f>C14/$B$2</f>
        <v>8.2798116348651085</v>
      </c>
      <c r="F14" s="2">
        <f>C14*$B$3</f>
        <v>124197.17452297662</v>
      </c>
      <c r="G14" s="2">
        <f ca="1">IF(DATEDIF($B$4,TODAY(),"d") &gt; 365, 0.8*F14, 0.63*F14)</f>
        <v>78244.219949475271</v>
      </c>
    </row>
    <row r="15" spans="1:7" x14ac:dyDescent="0.25">
      <c r="A15"/>
      <c r="B15"/>
      <c r="C15" s="1">
        <f>(D15/$D$12)*$C$12</f>
        <v>1.8629576178446494</v>
      </c>
      <c r="D15" s="2">
        <v>15000</v>
      </c>
      <c r="E15" s="9">
        <f>C15/$B$2</f>
        <v>12.419717452297663</v>
      </c>
      <c r="F15" s="2">
        <f>C15*$B$3</f>
        <v>186295.76178446494</v>
      </c>
      <c r="G15" s="2">
        <f ca="1">IF(DATEDIF($B$4,TODAY(),"d") &gt; 365, 0.8*F15, 0.63*F15)</f>
        <v>117366.32992421291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64-7219-4FF0-BEC7-EB7319E1E88A}">
  <sheetPr>
    <tabColor rgb="FF00B0F0"/>
  </sheetPr>
  <dimension ref="A1:G16"/>
  <sheetViews>
    <sheetView zoomScale="220" zoomScaleNormal="22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15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1.2781400000000001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  <c r="E4" s="11">
        <v>9</v>
      </c>
      <c r="F4" s="11">
        <v>9</v>
      </c>
    </row>
    <row r="5" spans="1:7" s="10" customFormat="1" x14ac:dyDescent="0.25">
      <c r="A5" s="1" t="s">
        <v>95</v>
      </c>
      <c r="B5" s="3">
        <f>VLOOKUP($B$1, prc_data!A:C, 2, FALSE)</f>
        <v>1.98</v>
      </c>
      <c r="C5" s="1"/>
      <c r="D5" s="10" t="s">
        <v>103</v>
      </c>
      <c r="E5" s="10">
        <f>E3*$B$6</f>
        <v>20129.246310510069</v>
      </c>
      <c r="F5" s="10">
        <f>$B$6*F3</f>
        <v>20129.246310510069</v>
      </c>
    </row>
    <row r="6" spans="1:7" s="10" customFormat="1" x14ac:dyDescent="0.25">
      <c r="A6" s="1" t="s">
        <v>96</v>
      </c>
      <c r="B6" s="3">
        <f>VLOOKUP($B$1, prc_data!A:C, 3, FALSE)/1000000</f>
        <v>2516.1557888137586</v>
      </c>
      <c r="C6" s="1" t="s">
        <v>7</v>
      </c>
      <c r="D6" s="10" t="s">
        <v>104</v>
      </c>
      <c r="E6" s="10">
        <f>E4*$B$6</f>
        <v>22645.402099323826</v>
      </c>
      <c r="F6" s="10">
        <f>$B$6*F4</f>
        <v>22645.402099323826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15.84</v>
      </c>
      <c r="F7" s="14">
        <f>$B$5*F3</f>
        <v>15.84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17.82</v>
      </c>
      <c r="F8" s="14">
        <f>F4*$B$5</f>
        <v>17.82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1.98</v>
      </c>
      <c r="D12" s="2">
        <f>B6</f>
        <v>2516.1557888137586</v>
      </c>
      <c r="E12" s="9">
        <f>C12/$B$2</f>
        <v>1.5491260738260284</v>
      </c>
      <c r="F12" s="2">
        <f>C12*$B$3</f>
        <v>1980</v>
      </c>
      <c r="G12" s="2">
        <f ca="1">IF(DATEDIF($B$4,TODAY(),"d") &gt; 365, 0.8*F12, 0.63*F12)</f>
        <v>1247.4000000000001</v>
      </c>
    </row>
    <row r="13" spans="1:7" x14ac:dyDescent="0.25">
      <c r="A13"/>
      <c r="B13"/>
      <c r="C13" s="1">
        <f>(D13/$D$12)*$C$12</f>
        <v>3.9345735442984449</v>
      </c>
      <c r="D13" s="2">
        <v>5000</v>
      </c>
      <c r="E13" s="9">
        <f>C13/$B$2</f>
        <v>3.0783588216458639</v>
      </c>
      <c r="F13" s="2">
        <f>C13*$B$3</f>
        <v>3934.5735442984451</v>
      </c>
      <c r="G13" s="2">
        <f ca="1">IF(DATEDIF($B$4,TODAY(),"d") &gt; 365, 0.8*F13, 0.63*F13)</f>
        <v>2478.7813329080204</v>
      </c>
    </row>
    <row r="14" spans="1:7" x14ac:dyDescent="0.25">
      <c r="A14"/>
      <c r="B14"/>
      <c r="C14" s="1">
        <f>(D14/$D$12)*$C$12</f>
        <v>6.2953176708775125</v>
      </c>
      <c r="D14" s="2">
        <v>8000</v>
      </c>
      <c r="E14" s="9">
        <f>C14/$B$2</f>
        <v>4.9253741146333834</v>
      </c>
      <c r="F14" s="2">
        <f>C14*$B$3</f>
        <v>6295.3176708775127</v>
      </c>
      <c r="G14" s="2">
        <f ca="1">IF(DATEDIF($B$4,TODAY(),"d") &gt; 365, 0.8*F14, 0.63*F14)</f>
        <v>3966.0501326528329</v>
      </c>
    </row>
    <row r="15" spans="1:7" x14ac:dyDescent="0.25">
      <c r="A15"/>
      <c r="B15"/>
      <c r="C15" s="1">
        <f>(D15/$D$12)*$C$12</f>
        <v>7.8691470885968897</v>
      </c>
      <c r="D15" s="2">
        <v>10000</v>
      </c>
      <c r="E15" s="9">
        <f>C15/$B$2</f>
        <v>6.1567176432917279</v>
      </c>
      <c r="F15" s="2">
        <f>C15*$B$3</f>
        <v>7869.1470885968902</v>
      </c>
      <c r="G15" s="2">
        <f ca="1">IF(DATEDIF($B$4,TODAY(),"d") &gt; 365, 0.8*F15, 0.63*F15)</f>
        <v>4957.5626658160409</v>
      </c>
    </row>
    <row r="16" spans="1:7" x14ac:dyDescent="0.25">
      <c r="A16"/>
      <c r="B16"/>
    </row>
  </sheetData>
  <hyperlinks>
    <hyperlink ref="E9" r:id="rId1" xr:uid="{F2BC7098-5BFE-41F2-8B65-03A791FB699F}"/>
    <hyperlink ref="F9" r:id="rId2" xr:uid="{81B20E3A-91AE-4222-83D2-F4D4CA9E6DA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14E-27E3-4145-A4E9-3CC7E358CF77}">
  <sheetPr>
    <tabColor theme="5" tint="-0.249977111117893"/>
  </sheetPr>
  <dimension ref="A1:G20"/>
  <sheetViews>
    <sheetView zoomScale="235" zoomScaleNormal="235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1.432224E-3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2095000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45324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0.42160199999999998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62.593563794453523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0.42160199999999998</v>
      </c>
      <c r="D12" s="2">
        <f>B6</f>
        <v>62.593563794453523</v>
      </c>
      <c r="E12" s="9">
        <f>C12/$B$2</f>
        <v>294.36875795964875</v>
      </c>
      <c r="F12" s="2">
        <f>C12*$B$3</f>
        <v>883256.19</v>
      </c>
      <c r="G12" s="2">
        <f ca="1">IF(DATEDIF($B$4,TODAY(),"d") &gt; 365, 0.8*F12, 0.63*F12)</f>
        <v>556451.39969999995</v>
      </c>
    </row>
    <row r="13" spans="1:7" x14ac:dyDescent="0.25">
      <c r="A13"/>
      <c r="B13"/>
      <c r="C13" s="1">
        <f>(D13/$D$12)*$C$12</f>
        <v>0.67355487440285122</v>
      </c>
      <c r="D13" s="2">
        <v>100</v>
      </c>
      <c r="E13" s="9">
        <f>C13/$B$2</f>
        <v>470.28598487586527</v>
      </c>
      <c r="F13" s="2">
        <f>C13*$B$3</f>
        <v>1411097.4618739733</v>
      </c>
      <c r="G13" s="2">
        <f ca="1">IF(DATEDIF($B$4,TODAY(),"d") &gt; 365, 0.8*F13, 0.63*F13)</f>
        <v>888991.40098060318</v>
      </c>
    </row>
    <row r="14" spans="1:7" x14ac:dyDescent="0.25">
      <c r="A14"/>
      <c r="B14"/>
      <c r="C14" s="1">
        <f>(D14/$D$12)*$C$12</f>
        <v>1.3471097488057024</v>
      </c>
      <c r="D14" s="2">
        <v>200</v>
      </c>
      <c r="E14" s="9">
        <f>C14/$B$2</f>
        <v>940.57196975173053</v>
      </c>
      <c r="F14" s="2">
        <f>C14*$B$3</f>
        <v>2822194.9237479465</v>
      </c>
      <c r="G14" s="2">
        <f ca="1">IF(DATEDIF($B$4,TODAY(),"d") &gt; 365, 0.8*F14, 0.63*F14)</f>
        <v>1777982.8019612064</v>
      </c>
    </row>
    <row r="15" spans="1:7" x14ac:dyDescent="0.25">
      <c r="A15"/>
      <c r="B15"/>
      <c r="C15" s="1">
        <f>(D15/$D$12)*$C$12</f>
        <v>2.0206646232085537</v>
      </c>
      <c r="D15" s="2">
        <v>300</v>
      </c>
      <c r="E15" s="9">
        <f>C15/$B$2</f>
        <v>1410.8579546275957</v>
      </c>
      <c r="F15" s="2">
        <f>C15*$B$3</f>
        <v>4233292.3856219202</v>
      </c>
      <c r="G15" s="2">
        <f ca="1">IF(DATEDIF($B$4,TODAY(),"d") &gt; 365, 0.8*F15, 0.63*F15)</f>
        <v>2666974.2029418098</v>
      </c>
    </row>
    <row r="16" spans="1:7" x14ac:dyDescent="0.25">
      <c r="A16"/>
      <c r="B16"/>
      <c r="C16" s="1">
        <f t="shared" ref="C16:C20" si="0">(D16/$D$12)*$C$12</f>
        <v>2.6942194976114049</v>
      </c>
      <c r="D16" s="2">
        <v>400</v>
      </c>
      <c r="E16" s="9">
        <f t="shared" ref="E16:E20" si="1">C16/$B$2</f>
        <v>1881.1439395034611</v>
      </c>
      <c r="F16" s="2">
        <f t="shared" ref="F16:F20" si="2">C16*$B$3</f>
        <v>5644389.847495893</v>
      </c>
      <c r="G16" s="2">
        <f t="shared" ref="G16:G20" ca="1" si="3">IF(DATEDIF($B$4,TODAY(),"d") &gt; 365, 0.8*F16, 0.63*F16)</f>
        <v>3555965.6039224127</v>
      </c>
    </row>
    <row r="17" spans="3:7" x14ac:dyDescent="0.25">
      <c r="C17" s="1">
        <f t="shared" si="0"/>
        <v>3.3677743720142561</v>
      </c>
      <c r="D17" s="2">
        <v>500</v>
      </c>
      <c r="E17" s="9">
        <f t="shared" si="1"/>
        <v>2351.4299243793262</v>
      </c>
      <c r="F17" s="2">
        <f t="shared" si="2"/>
        <v>7055487.3093698667</v>
      </c>
      <c r="G17" s="2">
        <f t="shared" ca="1" si="3"/>
        <v>4444957.0049030157</v>
      </c>
    </row>
    <row r="18" spans="3:7" x14ac:dyDescent="0.25">
      <c r="C18" s="1">
        <f t="shared" si="0"/>
        <v>4.0413292464171073</v>
      </c>
      <c r="D18" s="2">
        <v>600</v>
      </c>
      <c r="E18" s="9">
        <f t="shared" si="1"/>
        <v>2821.7159092551915</v>
      </c>
      <c r="F18" s="2">
        <f t="shared" si="2"/>
        <v>8466584.7712438405</v>
      </c>
      <c r="G18" s="2">
        <f t="shared" ca="1" si="3"/>
        <v>5333948.4058836196</v>
      </c>
    </row>
    <row r="19" spans="3:7" x14ac:dyDescent="0.25">
      <c r="C19" s="1">
        <f t="shared" si="0"/>
        <v>4.7148841208199581</v>
      </c>
      <c r="D19" s="2">
        <v>700</v>
      </c>
      <c r="E19" s="9">
        <f t="shared" si="1"/>
        <v>3292.0018941310564</v>
      </c>
      <c r="F19" s="2">
        <f t="shared" si="2"/>
        <v>9877682.2331178114</v>
      </c>
      <c r="G19" s="2">
        <f t="shared" ca="1" si="3"/>
        <v>6222939.8068642216</v>
      </c>
    </row>
    <row r="20" spans="3:7" x14ac:dyDescent="0.25">
      <c r="C20" s="1">
        <f t="shared" si="0"/>
        <v>5.3884389952228098</v>
      </c>
      <c r="D20" s="2">
        <v>800</v>
      </c>
      <c r="E20" s="9">
        <f t="shared" si="1"/>
        <v>3762.2878790069221</v>
      </c>
      <c r="F20" s="2">
        <f t="shared" si="2"/>
        <v>11288779.694991786</v>
      </c>
      <c r="G20" s="2">
        <f t="shared" ca="1" si="3"/>
        <v>7111931.2078448255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8551-1FEE-440C-84A5-1BEA0EB218B3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20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16915.78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0.61747607999999998</v>
      </c>
      <c r="C3" s="1"/>
      <c r="D3" s="10" t="s">
        <v>101</v>
      </c>
      <c r="E3" s="11">
        <v>2</v>
      </c>
      <c r="F3" s="11">
        <v>2</v>
      </c>
    </row>
    <row r="4" spans="1:7" s="11" customFormat="1" x14ac:dyDescent="0.25">
      <c r="A4" s="1" t="s">
        <v>63</v>
      </c>
      <c r="B4" s="8">
        <f>VLOOKUP($B$1,portfolio!A:H,8,FALSE)</f>
        <v>44874</v>
      </c>
      <c r="C4" s="1"/>
      <c r="D4" s="10" t="s">
        <v>102</v>
      </c>
      <c r="E4" s="11">
        <v>3</v>
      </c>
      <c r="F4" s="11">
        <v>3</v>
      </c>
    </row>
    <row r="5" spans="1:7" s="10" customFormat="1" x14ac:dyDescent="0.25">
      <c r="A5" s="1" t="s">
        <v>95</v>
      </c>
      <c r="B5" s="3">
        <f>VLOOKUP($B$1, prc_data!A:C, 2, FALSE)</f>
        <v>62033</v>
      </c>
      <c r="C5" s="1"/>
      <c r="D5" s="10" t="s">
        <v>103</v>
      </c>
      <c r="E5" s="10">
        <f>$B$6*E3</f>
        <v>2434607.3504127557</v>
      </c>
      <c r="F5" s="10">
        <f>$B$6*F3</f>
        <v>2434607.3504127557</v>
      </c>
    </row>
    <row r="6" spans="1:7" s="10" customFormat="1" x14ac:dyDescent="0.25">
      <c r="A6" s="1" t="s">
        <v>96</v>
      </c>
      <c r="B6" s="3">
        <f>VLOOKUP($B$1, prc_data!A:C, 3, FALSE)/1000000</f>
        <v>1217303.6752063779</v>
      </c>
      <c r="C6" s="1" t="s">
        <v>7</v>
      </c>
      <c r="D6" s="10" t="s">
        <v>104</v>
      </c>
      <c r="E6" s="10">
        <f>$B$6*E4</f>
        <v>3651911.0256191334</v>
      </c>
      <c r="F6" s="10">
        <f>$B$6*F4</f>
        <v>3651911.0256191334</v>
      </c>
    </row>
    <row r="7" spans="1:7" s="14" customFormat="1" x14ac:dyDescent="0.25">
      <c r="A7" s="1"/>
      <c r="B7" s="1"/>
      <c r="C7" s="1"/>
      <c r="D7" s="10" t="s">
        <v>105</v>
      </c>
      <c r="E7" s="14">
        <f>$B$5*E3</f>
        <v>124066</v>
      </c>
      <c r="F7" s="14">
        <f>$B$5*F3</f>
        <v>124066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186099</v>
      </c>
      <c r="F8" s="14">
        <f>F4*$B$5</f>
        <v>186099</v>
      </c>
    </row>
    <row r="9" spans="1:7" s="14" customFormat="1" x14ac:dyDescent="0.25">
      <c r="A9" s="1"/>
      <c r="B9" s="1"/>
      <c r="C9" s="1"/>
      <c r="D9" s="10" t="s">
        <v>107</v>
      </c>
      <c r="E9" s="16" t="s">
        <v>108</v>
      </c>
      <c r="F9" s="16" t="s">
        <v>109</v>
      </c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62033</v>
      </c>
      <c r="D12" s="2">
        <f>B6</f>
        <v>1217303.6752063779</v>
      </c>
      <c r="E12" s="9">
        <f>C12/$B$2</f>
        <v>3.6671675796209224</v>
      </c>
      <c r="F12" s="2">
        <f>C12*$B$3</f>
        <v>38303.893670639998</v>
      </c>
      <c r="G12" s="2">
        <f ca="1">IF(DATEDIF($B$4,TODAY(),"d") &gt; 365, 0.8*F12, 0.63*F12)</f>
        <v>30643.114936512</v>
      </c>
    </row>
    <row r="13" spans="1:7" x14ac:dyDescent="0.25">
      <c r="A13"/>
      <c r="B13"/>
      <c r="C13" s="1">
        <f>(D13/$D$12)*$C$12</f>
        <v>76439.020020394397</v>
      </c>
      <c r="D13" s="2">
        <v>1500000</v>
      </c>
      <c r="E13" s="9">
        <f>C13/$B$2</f>
        <v>4.5187996072539605</v>
      </c>
      <c r="F13" s="2">
        <f>C13*$B$3</f>
        <v>47199.266441234649</v>
      </c>
      <c r="G13" s="2">
        <f ca="1">IF(DATEDIF($B$4,TODAY(),"d") &gt; 365, 0.8*F13, 0.63*F13)</f>
        <v>37759.41315298772</v>
      </c>
    </row>
    <row r="14" spans="1:7" x14ac:dyDescent="0.25">
      <c r="A14"/>
      <c r="B14"/>
      <c r="C14" s="1">
        <f>(D14/$D$12)*$C$12</f>
        <v>91726.824024473273</v>
      </c>
      <c r="D14" s="2">
        <v>1800000</v>
      </c>
      <c r="E14" s="9">
        <f>C14/$B$2</f>
        <v>5.4225595287047526</v>
      </c>
      <c r="F14" s="2">
        <f>C14*$B$3</f>
        <v>56639.119729481579</v>
      </c>
      <c r="G14" s="2">
        <f ca="1">IF(DATEDIF($B$4,TODAY(),"d") &gt; 365, 0.8*F14, 0.63*F14)</f>
        <v>45311.295783585265</v>
      </c>
    </row>
    <row r="15" spans="1:7" x14ac:dyDescent="0.25">
      <c r="A15"/>
      <c r="B15"/>
      <c r="C15" s="1">
        <f>(D15/$D$12)*$C$12</f>
        <v>101918.69336052585</v>
      </c>
      <c r="D15" s="2">
        <v>2000000</v>
      </c>
      <c r="E15" s="9">
        <f>C15/$B$2</f>
        <v>6.0250661430052803</v>
      </c>
      <c r="F15" s="2">
        <f>C15*$B$3</f>
        <v>62932.355254979528</v>
      </c>
      <c r="G15" s="2">
        <f ca="1">IF(DATEDIF($B$4,TODAY(),"d") &gt; 365, 0.8*F15, 0.63*F15)</f>
        <v>50345.884203983624</v>
      </c>
    </row>
    <row r="16" spans="1:7" x14ac:dyDescent="0.25">
      <c r="A16"/>
      <c r="B16"/>
    </row>
  </sheetData>
  <hyperlinks>
    <hyperlink ref="E9" r:id="rId1" xr:uid="{583B3C16-A583-4E08-9131-260CB6E48652}"/>
    <hyperlink ref="F9" r:id="rId2" xr:uid="{A9F329CA-7198-443D-A186-D778DCCDC05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515E-E383-4ECC-BA14-36988C6FE709}">
  <sheetPr>
    <tabColor rgb="FF00B0F0"/>
  </sheetPr>
  <dimension ref="A1:G16"/>
  <sheetViews>
    <sheetView zoomScale="265" zoomScaleNormal="26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29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6.3220600000000002E-2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100000</v>
      </c>
      <c r="C3" s="1"/>
      <c r="D3" s="10" t="s">
        <v>101</v>
      </c>
      <c r="E3" s="11">
        <v>7</v>
      </c>
      <c r="F3" s="11">
        <v>7</v>
      </c>
    </row>
    <row r="4" spans="1:7" s="11" customFormat="1" x14ac:dyDescent="0.25">
      <c r="A4" s="1" t="s">
        <v>63</v>
      </c>
      <c r="B4" s="8">
        <f>VLOOKUP($B$1,portfolio!A:H,8,FALSE)</f>
        <v>45034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0.113862</v>
      </c>
      <c r="C5" s="1"/>
      <c r="D5" s="10" t="s">
        <v>103</v>
      </c>
      <c r="E5" s="10">
        <f>E3*$B$6</f>
        <v>26852.140863071148</v>
      </c>
      <c r="F5" s="10">
        <f>$B$6*F3</f>
        <v>26852.140863071148</v>
      </c>
    </row>
    <row r="6" spans="1:7" s="10" customFormat="1" x14ac:dyDescent="0.25">
      <c r="A6" s="1" t="s">
        <v>96</v>
      </c>
      <c r="B6" s="3">
        <f>VLOOKUP($B$1, prc_data!A:C, 3, FALSE)/1000000</f>
        <v>3836.0201232958784</v>
      </c>
      <c r="C6" s="1" t="s">
        <v>7</v>
      </c>
      <c r="D6" s="10" t="s">
        <v>104</v>
      </c>
      <c r="E6" s="10">
        <f>E4*$B$6</f>
        <v>38360.201232958781</v>
      </c>
      <c r="F6" s="10">
        <f>$B$6*F4</f>
        <v>38360.201232958781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0.79703400000000002</v>
      </c>
      <c r="F7" s="14">
        <f>$B$5*F3</f>
        <v>0.79703400000000002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1.13862</v>
      </c>
      <c r="F8" s="14">
        <f>F4*$B$5</f>
        <v>1.13862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0.113862</v>
      </c>
      <c r="D12" s="2">
        <f>B6</f>
        <v>3836.0201232958784</v>
      </c>
      <c r="E12" s="9">
        <f>C12/$B$2</f>
        <v>1.8010268804788312</v>
      </c>
      <c r="F12" s="2">
        <f>C12*$B$3</f>
        <v>11386.2</v>
      </c>
      <c r="G12" s="2">
        <f ca="1">IF(DATEDIF($B$4,TODAY(),"d") &gt; 365, 0.8*F12, 0.63*F12)</f>
        <v>7173.3060000000005</v>
      </c>
    </row>
    <row r="13" spans="1:7" x14ac:dyDescent="0.25">
      <c r="A13"/>
      <c r="B13"/>
      <c r="C13" s="1">
        <f>(D13/$D$12)*$C$12</f>
        <v>0.2968232604112897</v>
      </c>
      <c r="D13" s="2">
        <v>10000</v>
      </c>
      <c r="E13" s="9">
        <f>C13/$B$2</f>
        <v>4.6950402307363373</v>
      </c>
      <c r="F13" s="2">
        <f>C13*$B$3</f>
        <v>29682.32604112897</v>
      </c>
      <c r="G13" s="2">
        <f ca="1">IF(DATEDIF($B$4,TODAY(),"d") &gt; 365, 0.8*F13, 0.63*F13)</f>
        <v>18699.865405911252</v>
      </c>
    </row>
    <row r="14" spans="1:7" x14ac:dyDescent="0.25">
      <c r="A14"/>
      <c r="B14"/>
      <c r="C14" s="1">
        <f>(D14/$D$12)*$C$12</f>
        <v>0.4452348906169345</v>
      </c>
      <c r="D14" s="2">
        <v>15000</v>
      </c>
      <c r="E14" s="9">
        <f>C14/$B$2</f>
        <v>7.042560346104505</v>
      </c>
      <c r="F14" s="2">
        <f>C14*$B$3</f>
        <v>44523.48906169345</v>
      </c>
      <c r="G14" s="2">
        <f ca="1">IF(DATEDIF($B$4,TODAY(),"d") &gt; 365, 0.8*F14, 0.63*F14)</f>
        <v>28049.798108866875</v>
      </c>
    </row>
    <row r="15" spans="1:7" x14ac:dyDescent="0.25">
      <c r="A15"/>
      <c r="B15"/>
      <c r="C15" s="1">
        <f>(D15/$D$12)*$C$12</f>
        <v>0.5936465208225794</v>
      </c>
      <c r="D15" s="2">
        <v>20000</v>
      </c>
      <c r="E15" s="9">
        <f>C15/$B$2</f>
        <v>9.3900804614726745</v>
      </c>
      <c r="F15" s="2">
        <f>C15*$B$3</f>
        <v>59364.65208225794</v>
      </c>
      <c r="G15" s="2">
        <f ca="1">IF(DATEDIF($B$4,TODAY(),"d") &gt; 365, 0.8*F15, 0.63*F15)</f>
        <v>37399.730811822505</v>
      </c>
    </row>
    <row r="16" spans="1:7" x14ac:dyDescent="0.25">
      <c r="A16"/>
      <c r="B16"/>
    </row>
  </sheetData>
  <hyperlinks>
    <hyperlink ref="E9" r:id="rId1" xr:uid="{DA29552D-B5CE-45D9-B7A5-FF28A560FC5E}"/>
    <hyperlink ref="F9" r:id="rId2" xr:uid="{682214E2-A097-4211-8795-89326DFEE2C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5F64-0347-4D93-ADF3-3A05C64596A3}">
  <sheetPr>
    <tabColor rgb="FF00B0F0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30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0.02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124000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44188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5.9637700000000002E-3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28.455681866542395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5.9637700000000002E-3</v>
      </c>
      <c r="D12" s="2">
        <f>B6</f>
        <v>28.455681866542395</v>
      </c>
      <c r="E12" s="9">
        <f>C12/$B$2</f>
        <v>0.29818850000000002</v>
      </c>
      <c r="F12" s="2">
        <f>C12*$B$3</f>
        <v>739.50747999999999</v>
      </c>
      <c r="G12" s="2">
        <f ca="1">IF(DATEDIF($B$4,TODAY(),"d") &gt; 365, 0.8*F12, 0.63*F12)</f>
        <v>591.60598400000003</v>
      </c>
    </row>
    <row r="13" spans="1:7" x14ac:dyDescent="0.25">
      <c r="A13"/>
      <c r="B13"/>
      <c r="C13" s="1">
        <f>(D13/$D$12)*$C$12</f>
        <v>1.0479049540914494E-2</v>
      </c>
      <c r="D13" s="2">
        <v>50</v>
      </c>
      <c r="E13" s="9">
        <f>C13/$B$2</f>
        <v>0.52395247704572467</v>
      </c>
      <c r="F13" s="2">
        <f>C13*$B$3</f>
        <v>1299.4021430733974</v>
      </c>
      <c r="G13" s="2">
        <f ca="1">IF(DATEDIF($B$4,TODAY(),"d") &gt; 365, 0.8*F13, 0.63*F13)</f>
        <v>1039.521714458718</v>
      </c>
    </row>
    <row r="14" spans="1:7" x14ac:dyDescent="0.25">
      <c r="A14"/>
      <c r="B14"/>
      <c r="C14" s="1">
        <f>(D14/$D$12)*$C$12</f>
        <v>2.0958099081828989E-2</v>
      </c>
      <c r="D14" s="2">
        <v>100</v>
      </c>
      <c r="E14" s="9">
        <f>C14/$B$2</f>
        <v>1.0479049540914493</v>
      </c>
      <c r="F14" s="2">
        <f>C14*$B$3</f>
        <v>2598.8042861467948</v>
      </c>
      <c r="G14" s="2">
        <f ca="1">IF(DATEDIF($B$4,TODAY(),"d") &gt; 365, 0.8*F14, 0.63*F14)</f>
        <v>2079.0434289174359</v>
      </c>
    </row>
    <row r="15" spans="1:7" x14ac:dyDescent="0.25">
      <c r="A15"/>
      <c r="B15"/>
      <c r="C15" s="1">
        <f>(D15/$D$12)*$C$12</f>
        <v>5.2395247704572476E-2</v>
      </c>
      <c r="D15" s="2">
        <v>250</v>
      </c>
      <c r="E15" s="9">
        <f>C15/$B$2</f>
        <v>2.6197623852286238</v>
      </c>
      <c r="F15" s="2">
        <f>C15*$B$3</f>
        <v>6497.0107153669869</v>
      </c>
      <c r="G15" s="2">
        <f ca="1">IF(DATEDIF($B$4,TODAY(),"d") &gt; 365, 0.8*F15, 0.63*F15)</f>
        <v>5197.6085722935895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1D91-B86D-4A18-8E9A-5DB193E38B5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31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0.12799616599999999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31720</v>
      </c>
      <c r="C3" s="1"/>
      <c r="D3" s="10" t="s">
        <v>101</v>
      </c>
      <c r="E3" s="11">
        <v>13</v>
      </c>
      <c r="F3" s="11">
        <v>13</v>
      </c>
    </row>
    <row r="4" spans="1:7" s="11" customFormat="1" x14ac:dyDescent="0.25">
      <c r="A4" s="1" t="s">
        <v>63</v>
      </c>
      <c r="B4" s="8">
        <f>VLOOKUP($B$1,portfolio!A:H,8,FALSE)</f>
        <v>45274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0.169013</v>
      </c>
      <c r="C5" s="1"/>
      <c r="D5" s="10" t="s">
        <v>103</v>
      </c>
      <c r="E5" s="10">
        <f>E3*$B$6</f>
        <v>50106.030613940187</v>
      </c>
      <c r="F5" s="10">
        <f>$B$6*F3</f>
        <v>50106.030613940187</v>
      </c>
    </row>
    <row r="6" spans="1:7" s="10" customFormat="1" x14ac:dyDescent="0.25">
      <c r="A6" s="1" t="s">
        <v>96</v>
      </c>
      <c r="B6" s="3">
        <f>VLOOKUP($B$1, prc_data!A:C, 3, FALSE)/1000000</f>
        <v>3854.3100472261681</v>
      </c>
      <c r="C6" s="1" t="s">
        <v>7</v>
      </c>
      <c r="D6" s="10" t="s">
        <v>104</v>
      </c>
      <c r="E6" s="10">
        <f>E4*$B$6</f>
        <v>57814.650708392524</v>
      </c>
      <c r="F6" s="10">
        <f>$B$6*F4</f>
        <v>57814.650708392524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2.1971690000000001</v>
      </c>
      <c r="F7" s="14">
        <f>$B$5*F3</f>
        <v>2.1971690000000001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2.5351949999999999</v>
      </c>
      <c r="F8" s="14">
        <f>F4*$B$5</f>
        <v>2.5351949999999999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0.169013</v>
      </c>
      <c r="D12" s="2">
        <f>B6</f>
        <v>3854.3100472261681</v>
      </c>
      <c r="E12" s="9">
        <f>C12/$B$2</f>
        <v>1.3204536142121632</v>
      </c>
      <c r="F12" s="2">
        <f>C12*$B$3</f>
        <v>5361.0923599999996</v>
      </c>
      <c r="G12" s="2">
        <f ca="1">IF(DATEDIF($B$4,TODAY(),"d") &gt; 365, 0.8*F12, 0.63*F12)</f>
        <v>3377.4881867999998</v>
      </c>
    </row>
    <row r="13" spans="1:7" x14ac:dyDescent="0.25">
      <c r="A13"/>
      <c r="B13"/>
      <c r="C13" s="1">
        <f>(D13/$D$12)*$C$12</f>
        <v>0.43850390323848909</v>
      </c>
      <c r="D13" s="2">
        <v>10000</v>
      </c>
      <c r="E13" s="9">
        <f>C13/$B$2</f>
        <v>3.4259143608917872</v>
      </c>
      <c r="F13" s="2">
        <f>C13*$B$3</f>
        <v>13909.343810724873</v>
      </c>
      <c r="G13" s="2">
        <f ca="1">IF(DATEDIF($B$4,TODAY(),"d") &gt; 365, 0.8*F13, 0.63*F13)</f>
        <v>8762.8866007566703</v>
      </c>
    </row>
    <row r="14" spans="1:7" x14ac:dyDescent="0.25">
      <c r="A14"/>
      <c r="B14"/>
      <c r="C14" s="1">
        <f>(D14/$D$12)*$C$12</f>
        <v>1.0962597580962228</v>
      </c>
      <c r="D14" s="2">
        <v>25000</v>
      </c>
      <c r="E14" s="9">
        <f>C14/$B$2</f>
        <v>8.5647859022294686</v>
      </c>
      <c r="F14" s="2">
        <f>C14*$B$3</f>
        <v>34773.359526812186</v>
      </c>
      <c r="G14" s="2">
        <f ca="1">IF(DATEDIF($B$4,TODAY(),"d") &gt; 365, 0.8*F14, 0.63*F14)</f>
        <v>21907.216501891678</v>
      </c>
    </row>
    <row r="15" spans="1:7" x14ac:dyDescent="0.25">
      <c r="A15"/>
      <c r="B15"/>
      <c r="C15" s="1">
        <f>(D15/$D$12)*$C$12</f>
        <v>2.1925195161924456</v>
      </c>
      <c r="D15" s="2">
        <v>50000</v>
      </c>
      <c r="E15" s="9">
        <f>C15/$B$2</f>
        <v>17.129571804458937</v>
      </c>
      <c r="F15" s="2">
        <f>C15*$B$3</f>
        <v>69546.719053624372</v>
      </c>
      <c r="G15" s="2">
        <f ca="1">IF(DATEDIF($B$4,TODAY(),"d") &gt; 365, 0.8*F15, 0.63*F15)</f>
        <v>43814.433003783357</v>
      </c>
    </row>
    <row r="16" spans="1:7" x14ac:dyDescent="0.25">
      <c r="A16"/>
      <c r="B16"/>
    </row>
  </sheetData>
  <hyperlinks>
    <hyperlink ref="E9" r:id="rId1" xr:uid="{4C200C30-7756-47E1-BA1A-7A3F905BA7A8}"/>
    <hyperlink ref="F9" r:id="rId2" xr:uid="{C06B9842-4ADA-4047-9EF8-BABDA7329F0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9A82-EF4A-4762-A202-031B0A65EDBF}">
  <sheetPr>
    <tabColor rgb="FF00B0F0"/>
  </sheetPr>
  <dimension ref="A1:G16"/>
  <sheetViews>
    <sheetView zoomScale="250" zoomScaleNormal="250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40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0.1212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10000</v>
      </c>
      <c r="C3" s="1"/>
      <c r="D3" s="10" t="s">
        <v>101</v>
      </c>
      <c r="E3" s="11">
        <v>10</v>
      </c>
      <c r="F3" s="11">
        <v>10</v>
      </c>
    </row>
    <row r="4" spans="1:7" s="11" customFormat="1" x14ac:dyDescent="0.25">
      <c r="A4" s="1" t="s">
        <v>63</v>
      </c>
      <c r="B4" s="8">
        <f>VLOOKUP($B$1,portfolio!A:H,8,FALSE)</f>
        <v>45182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0.8387</v>
      </c>
      <c r="C5" s="1"/>
      <c r="D5" s="10" t="s">
        <v>103</v>
      </c>
      <c r="E5" s="10">
        <f>E3*$B$6</f>
        <v>21354.626827082393</v>
      </c>
      <c r="F5" s="10">
        <f>$B$6*F3</f>
        <v>21354.626827082393</v>
      </c>
    </row>
    <row r="6" spans="1:7" s="10" customFormat="1" x14ac:dyDescent="0.25">
      <c r="A6" s="1" t="s">
        <v>96</v>
      </c>
      <c r="B6" s="3">
        <f>VLOOKUP($B$1, prc_data!A:C, 3, FALSE)/1000000</f>
        <v>2135.4626827082393</v>
      </c>
      <c r="C6" s="1" t="s">
        <v>7</v>
      </c>
      <c r="D6" s="10" t="s">
        <v>104</v>
      </c>
      <c r="E6" s="10">
        <f>E4*$B$6</f>
        <v>32031.940240623589</v>
      </c>
      <c r="F6" s="10">
        <f>$B$6*F4</f>
        <v>32031.940240623589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8.3870000000000005</v>
      </c>
      <c r="F7" s="14">
        <f>$B$5*F3</f>
        <v>8.3870000000000005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12.580500000000001</v>
      </c>
      <c r="F8" s="14">
        <f>F4*$B$5</f>
        <v>12.580500000000001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0.8387</v>
      </c>
      <c r="D12" s="2">
        <f>B6</f>
        <v>2135.4626827082393</v>
      </c>
      <c r="E12" s="9">
        <f>C12/$B$2</f>
        <v>6.91996699669967</v>
      </c>
      <c r="F12" s="2">
        <f>C12*$B$3</f>
        <v>8387</v>
      </c>
      <c r="G12" s="2">
        <f ca="1">IF(DATEDIF($B$4,TODAY(),"d") &gt; 365, 0.8*F12, 0.63*F12)</f>
        <v>5283.81</v>
      </c>
    </row>
    <row r="13" spans="1:7" x14ac:dyDescent="0.25">
      <c r="A13"/>
      <c r="B13"/>
      <c r="C13" s="1">
        <f>(D13/$D$12)*$C$12</f>
        <v>1.1782458295216043</v>
      </c>
      <c r="D13" s="2">
        <v>3000</v>
      </c>
      <c r="E13" s="9">
        <f>C13/$B$2</f>
        <v>9.7215002435775926</v>
      </c>
      <c r="F13" s="2">
        <f>C13*$B$3</f>
        <v>11782.458295216044</v>
      </c>
      <c r="G13" s="2">
        <f ca="1">IF(DATEDIF($B$4,TODAY(),"d") &gt; 365, 0.8*F13, 0.63*F13)</f>
        <v>7422.9487259861071</v>
      </c>
    </row>
    <row r="14" spans="1:7" x14ac:dyDescent="0.25">
      <c r="A14"/>
      <c r="B14"/>
      <c r="C14" s="1">
        <f>(D14/$D$12)*$C$12</f>
        <v>1.963743049202674</v>
      </c>
      <c r="D14" s="2">
        <v>5000</v>
      </c>
      <c r="E14" s="9">
        <f>C14/$B$2</f>
        <v>16.202500405962656</v>
      </c>
      <c r="F14" s="2">
        <f>C14*$B$3</f>
        <v>19637.430492026739</v>
      </c>
      <c r="G14" s="2">
        <f ca="1">IF(DATEDIF($B$4,TODAY(),"d") &gt; 365, 0.8*F14, 0.63*F14)</f>
        <v>12371.581209976845</v>
      </c>
    </row>
    <row r="15" spans="1:7" x14ac:dyDescent="0.25">
      <c r="A15"/>
      <c r="B15"/>
      <c r="C15" s="1">
        <f>(D15/$D$12)*$C$12</f>
        <v>3.9274860984053479</v>
      </c>
      <c r="D15" s="2">
        <v>10000</v>
      </c>
      <c r="E15" s="9">
        <f>C15/$B$2</f>
        <v>32.405000811925312</v>
      </c>
      <c r="F15" s="2">
        <f>C15*$B$3</f>
        <v>39274.860984053477</v>
      </c>
      <c r="G15" s="2">
        <f ca="1">IF(DATEDIF($B$4,TODAY(),"d") &gt; 365, 0.8*F15, 0.63*F15)</f>
        <v>24743.162419953689</v>
      </c>
    </row>
    <row r="16" spans="1:7" x14ac:dyDescent="0.25">
      <c r="A16"/>
      <c r="B16"/>
    </row>
  </sheetData>
  <hyperlinks>
    <hyperlink ref="E9" r:id="rId1" xr:uid="{D571AE08-18D1-4450-9681-3C0464414951}"/>
    <hyperlink ref="F9" r:id="rId2" xr:uid="{B8993823-C4FA-4005-8E21-05EED0304BA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EC9F-C969-47F3-ADDC-D0768599B1E7}">
  <sheetPr>
    <tabColor rgb="FF00B0F0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42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0.49261083700000002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10150</v>
      </c>
      <c r="C3" s="1"/>
      <c r="D3" s="10" t="s">
        <v>101</v>
      </c>
      <c r="E3" s="11">
        <v>10</v>
      </c>
      <c r="F3" s="11">
        <v>10</v>
      </c>
    </row>
    <row r="4" spans="1:7" s="11" customFormat="1" x14ac:dyDescent="0.25">
      <c r="A4" s="1" t="s">
        <v>63</v>
      </c>
      <c r="B4" s="8">
        <f>VLOOKUP($B$1,portfolio!A:H,8,FALSE)</f>
        <v>45175</v>
      </c>
      <c r="C4" s="1"/>
      <c r="D4" s="10" t="s">
        <v>102</v>
      </c>
      <c r="E4" s="11">
        <v>15</v>
      </c>
      <c r="F4" s="11">
        <v>15</v>
      </c>
    </row>
    <row r="5" spans="1:7" s="10" customFormat="1" x14ac:dyDescent="0.25">
      <c r="A5" s="1" t="s">
        <v>95</v>
      </c>
      <c r="B5" s="3">
        <f>VLOOKUP($B$1, prc_data!A:C, 2, FALSE)</f>
        <v>1.61</v>
      </c>
      <c r="C5" s="1"/>
      <c r="D5" s="10" t="s">
        <v>103</v>
      </c>
      <c r="E5" s="10">
        <f>E3*$B$6</f>
        <v>19805.296357201016</v>
      </c>
      <c r="F5" s="10">
        <f>$B$6*F3</f>
        <v>19805.296357201016</v>
      </c>
    </row>
    <row r="6" spans="1:7" s="10" customFormat="1" x14ac:dyDescent="0.25">
      <c r="A6" s="1" t="s">
        <v>96</v>
      </c>
      <c r="B6" s="3">
        <f>VLOOKUP($B$1, prc_data!A:C, 3, FALSE)/1000000</f>
        <v>1980.5296357201016</v>
      </c>
      <c r="C6" s="1" t="s">
        <v>7</v>
      </c>
      <c r="D6" s="10" t="s">
        <v>104</v>
      </c>
      <c r="E6" s="10">
        <f>E4*$B$6</f>
        <v>29707.944535801525</v>
      </c>
      <c r="F6" s="10">
        <f>$B$6*F4</f>
        <v>29707.944535801525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16.100000000000001</v>
      </c>
      <c r="F7" s="14">
        <f>$B$5*F3</f>
        <v>16.100000000000001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24.150000000000002</v>
      </c>
      <c r="F8" s="14">
        <f>F4*$B$5</f>
        <v>24.150000000000002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1.61</v>
      </c>
      <c r="D12" s="2">
        <f>B6</f>
        <v>1980.5296357201016</v>
      </c>
      <c r="E12" s="9">
        <f>C12/$B$2</f>
        <v>3.268300002908787</v>
      </c>
      <c r="F12" s="2">
        <f>C12*$B$3</f>
        <v>16341.500000000002</v>
      </c>
      <c r="G12" s="2">
        <f ca="1">IF(DATEDIF($B$4,TODAY(),"d") &gt; 365, 0.8*F12, 0.63*F12)</f>
        <v>10295.145</v>
      </c>
    </row>
    <row r="13" spans="1:7" x14ac:dyDescent="0.25">
      <c r="A13"/>
      <c r="B13"/>
      <c r="C13" s="1">
        <f>(D13/$D$12)*$C$12</f>
        <v>2.438741593606025</v>
      </c>
      <c r="D13" s="2">
        <v>3000</v>
      </c>
      <c r="E13" s="9">
        <f>C13/$B$2</f>
        <v>4.9506454394263049</v>
      </c>
      <c r="F13" s="2">
        <f>C13*$B$3</f>
        <v>24753.227175101154</v>
      </c>
      <c r="G13" s="2">
        <f ca="1">IF(DATEDIF($B$4,TODAY(),"d") &gt; 365, 0.8*F13, 0.63*F13)</f>
        <v>15594.533120313727</v>
      </c>
    </row>
    <row r="14" spans="1:7" x14ac:dyDescent="0.25">
      <c r="A14"/>
      <c r="B14"/>
      <c r="C14" s="1">
        <f>(D14/$D$12)*$C$12</f>
        <v>4.0645693226767081</v>
      </c>
      <c r="D14" s="2">
        <v>5000</v>
      </c>
      <c r="E14" s="9">
        <f>C14/$B$2</f>
        <v>8.2510757323771742</v>
      </c>
      <c r="F14" s="2">
        <f>C14*$B$3</f>
        <v>41255.378625168589</v>
      </c>
      <c r="G14" s="2">
        <f ca="1">IF(DATEDIF($B$4,TODAY(),"d") &gt; 365, 0.8*F14, 0.63*F14)</f>
        <v>25990.88853385621</v>
      </c>
    </row>
    <row r="15" spans="1:7" x14ac:dyDescent="0.25">
      <c r="A15"/>
      <c r="B15"/>
      <c r="C15" s="1">
        <f>(D15/$D$12)*$C$12</f>
        <v>8.1291386453534162</v>
      </c>
      <c r="D15" s="2">
        <v>10000</v>
      </c>
      <c r="E15" s="9">
        <f>C15/$B$2</f>
        <v>16.502151464754348</v>
      </c>
      <c r="F15" s="2">
        <f>C15*$B$3</f>
        <v>82510.757250337178</v>
      </c>
      <c r="G15" s="2">
        <f ca="1">IF(DATEDIF($B$4,TODAY(),"d") &gt; 365, 0.8*F15, 0.63*F15)</f>
        <v>51981.777067712421</v>
      </c>
    </row>
    <row r="16" spans="1:7" x14ac:dyDescent="0.25">
      <c r="A16"/>
      <c r="B16"/>
    </row>
  </sheetData>
  <hyperlinks>
    <hyperlink ref="E9" r:id="rId1" xr:uid="{D28D9EA2-EFF5-4F4C-8AFD-375F3856491D}"/>
    <hyperlink ref="F9" r:id="rId2" xr:uid="{1713F89B-E4B1-4A8C-8F18-7CF7AE30BEE6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DCE4-0B17-47A5-BA28-4DCF0359C311}">
  <sheetPr>
    <tabColor theme="1" tint="0.499984740745262"/>
  </sheetPr>
  <dimension ref="A1:G16"/>
  <sheetViews>
    <sheetView zoomScale="235" zoomScaleNormal="235" workbookViewId="0">
      <pane ySplit="11" topLeftCell="A12" activePane="bottomLeft" state="frozen"/>
      <selection pane="bottomLeft" activeCell="F1" sqref="F1:F9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46</v>
      </c>
      <c r="C1" s="1"/>
      <c r="D1" s="10"/>
      <c r="E1" s="11" t="s">
        <v>100</v>
      </c>
      <c r="F1" s="10" t="s">
        <v>110</v>
      </c>
      <c r="G1" s="10"/>
    </row>
    <row r="2" spans="1:7" s="13" customFormat="1" x14ac:dyDescent="0.25">
      <c r="A2" s="1" t="s">
        <v>5</v>
      </c>
      <c r="B2" s="3">
        <f>VLOOKUP(B1,portfolio!A:H,3,FALSE)</f>
        <v>1.5062712000000001E-2</v>
      </c>
      <c r="C2" s="1"/>
      <c r="D2" s="13" t="s">
        <v>99</v>
      </c>
      <c r="E2" s="13">
        <v>45352</v>
      </c>
      <c r="F2" s="13">
        <v>45353</v>
      </c>
    </row>
    <row r="3" spans="1:7" s="11" customFormat="1" x14ac:dyDescent="0.25">
      <c r="A3" s="1" t="s">
        <v>61</v>
      </c>
      <c r="B3" s="5">
        <f>VLOOKUP(B1,portfolio!A:H,2,FALSE)</f>
        <v>177000</v>
      </c>
      <c r="C3" s="1"/>
      <c r="D3" s="10" t="s">
        <v>101</v>
      </c>
      <c r="E3" s="11">
        <v>8</v>
      </c>
      <c r="F3" s="11">
        <v>8</v>
      </c>
    </row>
    <row r="4" spans="1:7" s="11" customFormat="1" x14ac:dyDescent="0.25">
      <c r="A4" s="1" t="s">
        <v>63</v>
      </c>
      <c r="B4" s="8">
        <f>VLOOKUP($B$1,portfolio!A:H,8,FALSE)</f>
        <v>45087</v>
      </c>
      <c r="C4" s="1"/>
      <c r="D4" s="10" t="s">
        <v>102</v>
      </c>
      <c r="E4" s="11">
        <v>10</v>
      </c>
      <c r="F4" s="11">
        <v>10</v>
      </c>
    </row>
    <row r="5" spans="1:7" s="10" customFormat="1" x14ac:dyDescent="0.25">
      <c r="A5" s="1" t="s">
        <v>95</v>
      </c>
      <c r="B5" s="3">
        <f>VLOOKUP($B$1, prc_data!A:C, 2, FALSE)</f>
        <v>4.9766209999999998E-2</v>
      </c>
      <c r="C5" s="1"/>
      <c r="D5" s="10" t="s">
        <v>103</v>
      </c>
      <c r="E5" s="10">
        <f>E3*$B$6</f>
        <v>28893.832242186218</v>
      </c>
      <c r="F5" s="10">
        <f>$B$6*F3</f>
        <v>28893.832242186218</v>
      </c>
    </row>
    <row r="6" spans="1:7" s="10" customFormat="1" x14ac:dyDescent="0.25">
      <c r="A6" s="1" t="s">
        <v>96</v>
      </c>
      <c r="B6" s="3">
        <f>VLOOKUP($B$1, prc_data!A:C, 3, FALSE)/1000000</f>
        <v>3611.7290302732772</v>
      </c>
      <c r="C6" s="1" t="s">
        <v>7</v>
      </c>
      <c r="D6" s="10" t="s">
        <v>104</v>
      </c>
      <c r="E6" s="10">
        <f>E4*$B$6</f>
        <v>36117.29030273277</v>
      </c>
      <c r="F6" s="10">
        <f>$B$6*F4</f>
        <v>36117.29030273277</v>
      </c>
    </row>
    <row r="7" spans="1:7" s="14" customFormat="1" x14ac:dyDescent="0.25">
      <c r="A7" s="1"/>
      <c r="B7" s="1"/>
      <c r="C7" s="1"/>
      <c r="D7" s="10" t="s">
        <v>105</v>
      </c>
      <c r="E7" s="14">
        <f>E3*$B$5</f>
        <v>0.39812967999999999</v>
      </c>
      <c r="F7" s="14">
        <f>$B$5*F3</f>
        <v>0.39812967999999999</v>
      </c>
    </row>
    <row r="8" spans="1:7" s="14" customFormat="1" x14ac:dyDescent="0.25">
      <c r="A8" s="1"/>
      <c r="B8" s="1"/>
      <c r="C8" s="1"/>
      <c r="D8" s="10" t="s">
        <v>106</v>
      </c>
      <c r="E8" s="14">
        <f>E4*$B$5</f>
        <v>0.4976621</v>
      </c>
      <c r="F8" s="14">
        <f>F4*$B$5</f>
        <v>0.4976621</v>
      </c>
    </row>
    <row r="9" spans="1:7" s="12" customFormat="1" x14ac:dyDescent="0.25">
      <c r="A9" s="1"/>
      <c r="B9" s="1"/>
      <c r="C9" s="1"/>
      <c r="D9" s="10" t="s">
        <v>107</v>
      </c>
      <c r="E9" s="15" t="s">
        <v>108</v>
      </c>
      <c r="F9" s="16" t="s">
        <v>109</v>
      </c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4.9766209999999998E-2</v>
      </c>
      <c r="D12" s="2">
        <f>B6</f>
        <v>3611.7290302732772</v>
      </c>
      <c r="E12" s="9">
        <f>C12/$B$2</f>
        <v>3.3039342450416629</v>
      </c>
      <c r="F12" s="2">
        <f>C12*$B$3</f>
        <v>8808.6191699999999</v>
      </c>
      <c r="G12" s="2">
        <f ca="1">IF(DATEDIF($B$4,TODAY(),"d") &gt; 365, 0.8*F12, 0.63*F12)</f>
        <v>5549.4300770999998</v>
      </c>
    </row>
    <row r="13" spans="1:7" x14ac:dyDescent="0.25">
      <c r="A13"/>
      <c r="B13"/>
      <c r="C13" s="1">
        <f>(D13/$D$12)*$C$12</f>
        <v>6.8895270911608908E-2</v>
      </c>
      <c r="D13" s="2">
        <v>5000</v>
      </c>
      <c r="E13" s="9">
        <f>C13/$B$2</f>
        <v>4.5738955183906391</v>
      </c>
      <c r="F13" s="2">
        <f>C13*$B$3</f>
        <v>12194.462951354777</v>
      </c>
      <c r="G13" s="2">
        <f ca="1">IF(DATEDIF($B$4,TODAY(),"d") &gt; 365, 0.8*F13, 0.63*F13)</f>
        <v>7682.5116593535095</v>
      </c>
    </row>
    <row r="14" spans="1:7" x14ac:dyDescent="0.25">
      <c r="A14"/>
      <c r="B14"/>
      <c r="C14" s="1">
        <f>(D14/$D$12)*$C$12</f>
        <v>0.13779054182321782</v>
      </c>
      <c r="D14" s="2">
        <v>10000</v>
      </c>
      <c r="E14" s="9">
        <f>C14/$B$2</f>
        <v>9.1477910367812783</v>
      </c>
      <c r="F14" s="2">
        <f>C14*$B$3</f>
        <v>24388.925902709554</v>
      </c>
      <c r="G14" s="2">
        <f ca="1">IF(DATEDIF($B$4,TODAY(),"d") &gt; 365, 0.8*F14, 0.63*F14)</f>
        <v>15365.023318707019</v>
      </c>
    </row>
    <row r="15" spans="1:7" x14ac:dyDescent="0.25">
      <c r="A15"/>
      <c r="B15"/>
      <c r="C15" s="1">
        <f>(D15/$D$12)*$C$12</f>
        <v>0.20668581273482675</v>
      </c>
      <c r="D15" s="2">
        <v>15000</v>
      </c>
      <c r="E15" s="9">
        <f>C15/$B$2</f>
        <v>13.721686555171921</v>
      </c>
      <c r="F15" s="2">
        <f>C15*$B$3</f>
        <v>36583.388854064338</v>
      </c>
      <c r="G15" s="2">
        <f ca="1">IF(DATEDIF($B$4,TODAY(),"d") &gt; 365, 0.8*F15, 0.63*F15)</f>
        <v>23047.534978060532</v>
      </c>
    </row>
    <row r="16" spans="1:7" x14ac:dyDescent="0.25">
      <c r="A16"/>
      <c r="B16"/>
    </row>
  </sheetData>
  <hyperlinks>
    <hyperlink ref="E9" r:id="rId1" xr:uid="{16B824FC-D484-403E-BCD5-1EE766361A8C}"/>
    <hyperlink ref="F9" r:id="rId2" xr:uid="{484246A1-1C38-43CC-AF1B-6285C9E93E5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C3B0-A8DE-4087-9407-AC38A6DC3C99}">
  <sheetPr>
    <tabColor theme="1" tint="0.499984740745262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3.7106999999999999E-3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45123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8.3344999999999999E-3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116.17632218386926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8.3344999999999999E-3</v>
      </c>
      <c r="D12" s="2">
        <f>B6</f>
        <v>116.17632218386926</v>
      </c>
      <c r="E12" s="9">
        <f>C12/$B$2</f>
        <v>2.2460721696714905</v>
      </c>
      <c r="F12" s="2">
        <f>C12*$B$3</f>
        <v>4167.25</v>
      </c>
      <c r="G12" s="2">
        <f ca="1">IF(DATEDIF($B$4,TODAY(),"d") &gt; 365, 0.8*F12, 0.63*F12)</f>
        <v>2625.3674999999998</v>
      </c>
    </row>
    <row r="13" spans="1:7" x14ac:dyDescent="0.25">
      <c r="A13"/>
      <c r="B13"/>
      <c r="C13" s="1">
        <f>(D13/$D$12)*$C$12</f>
        <v>3.587004582056403E-2</v>
      </c>
      <c r="D13" s="2">
        <v>500</v>
      </c>
      <c r="E13" s="9">
        <f>C13/$B$2</f>
        <v>9.6666520657999921</v>
      </c>
      <c r="F13" s="2">
        <f>C13*$B$3</f>
        <v>17935.022910282016</v>
      </c>
      <c r="G13" s="2">
        <f ca="1">IF(DATEDIF($B$4,TODAY(),"d") &gt; 365, 0.8*F13, 0.63*F13)</f>
        <v>11299.06443347767</v>
      </c>
    </row>
    <row r="14" spans="1:7" x14ac:dyDescent="0.25">
      <c r="A14"/>
      <c r="B14"/>
      <c r="C14" s="1">
        <f>(D14/$D$12)*$C$12</f>
        <v>5.3805068730846048E-2</v>
      </c>
      <c r="D14" s="2">
        <v>750</v>
      </c>
      <c r="E14" s="9">
        <f>C14/$B$2</f>
        <v>14.499978098699989</v>
      </c>
      <c r="F14" s="2">
        <f>C14*$B$3</f>
        <v>26902.534365423024</v>
      </c>
      <c r="G14" s="2">
        <f ca="1">IF(DATEDIF($B$4,TODAY(),"d") &gt; 365, 0.8*F14, 0.63*F14)</f>
        <v>16948.596650216507</v>
      </c>
    </row>
    <row r="15" spans="1:7" x14ac:dyDescent="0.25">
      <c r="A15"/>
      <c r="B15"/>
      <c r="C15" s="1">
        <f>(D15/$D$12)*$C$12</f>
        <v>7.1740091641128059E-2</v>
      </c>
      <c r="D15" s="2">
        <v>1000</v>
      </c>
      <c r="E15" s="9">
        <f>C15/$B$2</f>
        <v>19.333304131599984</v>
      </c>
      <c r="F15" s="2">
        <f>C15*$B$3</f>
        <v>35870.045820564032</v>
      </c>
      <c r="G15" s="2">
        <f ca="1">IF(DATEDIF($B$4,TODAY(),"d") &gt; 365, 0.8*F15, 0.63*F15)</f>
        <v>22598.12886695534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03F-3E33-479D-9404-3AFBD2C0E3F2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4.6955699999999996E-3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511120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45275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EF1E-EDF3-4C56-84DC-7BF5EFFD3546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5.2499999999999995E-7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1000000000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1.44E-6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1395.9501339073931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1.44E-6</v>
      </c>
      <c r="D12" s="2">
        <f>B6</f>
        <v>1395.9501339073931</v>
      </c>
      <c r="E12" s="9">
        <f>C12/$B$2</f>
        <v>2.7428571428571429</v>
      </c>
      <c r="F12" s="2">
        <f>C12*$B$3</f>
        <v>1440</v>
      </c>
      <c r="G12" s="2">
        <f ca="1">IF(DATEDIF($B$4,TODAY(),"d") &gt; 365, 0.8*F12, 0.63*F12)</f>
        <v>907.2</v>
      </c>
    </row>
    <row r="13" spans="1:7" x14ac:dyDescent="0.25">
      <c r="A13"/>
      <c r="B13"/>
      <c r="C13" s="1">
        <f>(D13/$D$12)*$C$12</f>
        <v>2.0631109450440139E-6</v>
      </c>
      <c r="D13" s="2">
        <v>2000</v>
      </c>
      <c r="E13" s="9">
        <f>C13/$B$2</f>
        <v>3.9297351334171697</v>
      </c>
      <c r="F13" s="2">
        <f>C13*$B$3</f>
        <v>2063.110945044014</v>
      </c>
      <c r="G13" s="2">
        <f ca="1">IF(DATEDIF($B$4,TODAY(),"d") &gt; 365, 0.8*F13, 0.63*F13)</f>
        <v>1299.7598953777288</v>
      </c>
    </row>
    <row r="14" spans="1:7" x14ac:dyDescent="0.25">
      <c r="A14"/>
      <c r="B14"/>
      <c r="C14" s="1">
        <f>(D14/$D$12)*$C$12</f>
        <v>3.0946664175660211E-6</v>
      </c>
      <c r="D14" s="2">
        <v>3000</v>
      </c>
      <c r="E14" s="9">
        <f>C14/$B$2</f>
        <v>5.8946027001257555</v>
      </c>
      <c r="F14" s="2">
        <f>C14*$B$3</f>
        <v>3094.6664175660212</v>
      </c>
      <c r="G14" s="2">
        <f ca="1">IF(DATEDIF($B$4,TODAY(),"d") &gt; 365, 0.8*F14, 0.63*F14)</f>
        <v>1949.6398430665934</v>
      </c>
    </row>
    <row r="15" spans="1:7" x14ac:dyDescent="0.25">
      <c r="A15"/>
      <c r="B15"/>
      <c r="C15" s="1">
        <f>(D15/$D$12)*$C$12</f>
        <v>5.1577773626100355E-6</v>
      </c>
      <c r="D15" s="2">
        <v>5000</v>
      </c>
      <c r="E15" s="9">
        <f>C15/$B$2</f>
        <v>9.8243378335429252</v>
      </c>
      <c r="F15" s="2">
        <f>C15*$B$3</f>
        <v>5157.7773626100352</v>
      </c>
      <c r="G15" s="2">
        <f ca="1">IF(DATEDIF($B$4,TODAY(),"d") &gt; 365, 0.8*F15, 0.63*F15)</f>
        <v>3249.3997384443223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47F3-751A-4F27-A23B-6D028AF5E993}">
  <sheetPr>
    <tabColor theme="5" tint="-0.249977111117893"/>
  </sheetPr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24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1.1399999999999999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45273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500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750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1000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43FE-B096-4228-97DB-549BD9AB9679}">
  <dimension ref="A1:G16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48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300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45292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47.77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459.07971009649401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47.77</v>
      </c>
      <c r="D12" s="2">
        <f>B6</f>
        <v>459.07971009649401</v>
      </c>
      <c r="E12" s="9">
        <f>C12/$B$2</f>
        <v>0.15923333333333334</v>
      </c>
      <c r="F12" s="2">
        <f>C12*$B$3</f>
        <v>4777</v>
      </c>
      <c r="G12" s="2">
        <f ca="1">IF(DATEDIF($B$4,TODAY(),"d") &gt; 365, 0.8*F12, 0.63*F12)</f>
        <v>3009.51</v>
      </c>
    </row>
    <row r="13" spans="1:7" x14ac:dyDescent="0.25">
      <c r="A13"/>
      <c r="B13"/>
      <c r="C13" s="1">
        <f>(D13/$D$12)*$C$12</f>
        <v>104.0560036729988</v>
      </c>
      <c r="D13" s="2">
        <v>1000</v>
      </c>
      <c r="E13" s="9">
        <f>C13/$B$2</f>
        <v>0.34685334557666264</v>
      </c>
      <c r="F13" s="2">
        <f>C13*$B$3</f>
        <v>10405.60036729988</v>
      </c>
      <c r="G13" s="2">
        <f ca="1">IF(DATEDIF($B$4,TODAY(),"d") &gt; 365, 0.8*F13, 0.63*F13)</f>
        <v>6555.5282313989237</v>
      </c>
    </row>
    <row r="14" spans="1:7" x14ac:dyDescent="0.25">
      <c r="A14"/>
      <c r="B14"/>
      <c r="C14" s="1">
        <f>(D14/$D$12)*$C$12</f>
        <v>208.1120073459976</v>
      </c>
      <c r="D14" s="2">
        <v>2000</v>
      </c>
      <c r="E14" s="9">
        <f>C14/$B$2</f>
        <v>0.69370669115332528</v>
      </c>
      <c r="F14" s="2">
        <f>C14*$B$3</f>
        <v>20811.200734599759</v>
      </c>
      <c r="G14" s="2">
        <f ca="1">IF(DATEDIF($B$4,TODAY(),"d") &gt; 365, 0.8*F14, 0.63*F14)</f>
        <v>13111.056462797847</v>
      </c>
    </row>
    <row r="15" spans="1:7" x14ac:dyDescent="0.25">
      <c r="A15"/>
      <c r="B15"/>
      <c r="C15" s="1">
        <f>(D15/$D$12)*$C$12</f>
        <v>520.28001836499391</v>
      </c>
      <c r="D15" s="2">
        <v>5000</v>
      </c>
      <c r="E15" s="9">
        <f>C15/$B$2</f>
        <v>1.734266727883313</v>
      </c>
      <c r="F15" s="2">
        <f>C15*$B$3</f>
        <v>52028.001836499388</v>
      </c>
      <c r="G15" s="2">
        <f ca="1">IF(DATEDIF($B$4,TODAY(),"d") &gt; 365, 0.8*F15, 0.63*F15)</f>
        <v>32777.641156994614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03A3-23A1-4D9F-8679-882E9D6BE0B0}">
  <dimension ref="A1:G16"/>
  <sheetViews>
    <sheetView zoomScale="190" zoomScaleNormal="19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51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5.0100800000000005E-4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3991950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45083</v>
      </c>
      <c r="C4" s="1"/>
      <c r="D4" s="10" t="s">
        <v>102</v>
      </c>
    </row>
    <row r="5" spans="1:7" s="10" customFormat="1" x14ac:dyDescent="0.25">
      <c r="A5" s="1" t="s">
        <v>95</v>
      </c>
      <c r="B5" s="3" t="e">
        <f>VLOOKUP($B$1, prc_data!A:C, 2, FALSE)</f>
        <v>#N/A</v>
      </c>
      <c r="C5" s="1"/>
      <c r="D5" s="10" t="s">
        <v>103</v>
      </c>
    </row>
    <row r="6" spans="1:7" s="10" customFormat="1" x14ac:dyDescent="0.25">
      <c r="A6" s="1" t="s">
        <v>96</v>
      </c>
      <c r="B6" s="3" t="e">
        <f>VLOOKUP($B$1, prc_data!A:C, 3, FALSE)/1000000</f>
        <v>#N/A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 t="e">
        <f>B5</f>
        <v>#N/A</v>
      </c>
      <c r="D12" s="2" t="e">
        <f>B6</f>
        <v>#N/A</v>
      </c>
      <c r="E12" s="9" t="e">
        <f>C12/$B$2</f>
        <v>#N/A</v>
      </c>
      <c r="F12" s="2" t="e">
        <f>C12*$B$3</f>
        <v>#N/A</v>
      </c>
      <c r="G12" s="2" t="e">
        <f ca="1">IF(DATEDIF($B$4,TODAY(),"d") &gt; 365, 0.8*F12, 0.63*F12)</f>
        <v>#N/A</v>
      </c>
    </row>
    <row r="13" spans="1:7" x14ac:dyDescent="0.25">
      <c r="A13"/>
      <c r="B13"/>
      <c r="C13" s="1" t="e">
        <f>(D13/$D$12)*$C$12</f>
        <v>#N/A</v>
      </c>
      <c r="D13" s="2">
        <v>1000</v>
      </c>
      <c r="E13" s="9" t="e">
        <f>C13/$B$2</f>
        <v>#N/A</v>
      </c>
      <c r="F13" s="2" t="e">
        <f>C13*$B$3</f>
        <v>#N/A</v>
      </c>
      <c r="G13" s="2" t="e">
        <f ca="1">IF(DATEDIF($B$4,TODAY(),"d") &gt; 365, 0.8*F13, 0.63*F13)</f>
        <v>#N/A</v>
      </c>
    </row>
    <row r="14" spans="1:7" x14ac:dyDescent="0.25">
      <c r="A14"/>
      <c r="B14"/>
      <c r="C14" s="1" t="e">
        <f>(D14/$D$12)*$C$12</f>
        <v>#N/A</v>
      </c>
      <c r="D14" s="2">
        <v>2000</v>
      </c>
      <c r="E14" s="9" t="e">
        <f>C14/$B$2</f>
        <v>#N/A</v>
      </c>
      <c r="F14" s="2" t="e">
        <f>C14*$B$3</f>
        <v>#N/A</v>
      </c>
      <c r="G14" s="2" t="e">
        <f ca="1">IF(DATEDIF($B$4,TODAY(),"d") &gt; 365, 0.8*F14, 0.63*F14)</f>
        <v>#N/A</v>
      </c>
    </row>
    <row r="15" spans="1:7" x14ac:dyDescent="0.25">
      <c r="A15"/>
      <c r="B15"/>
      <c r="C15" s="1" t="e">
        <f>(D15/$D$12)*$C$12</f>
        <v>#N/A</v>
      </c>
      <c r="D15" s="2">
        <v>5000</v>
      </c>
      <c r="E15" s="9" t="e">
        <f>C15/$B$2</f>
        <v>#N/A</v>
      </c>
      <c r="F15" s="2" t="e">
        <f>C15*$B$3</f>
        <v>#N/A</v>
      </c>
      <c r="G15" s="2" t="e">
        <f ca="1">IF(DATEDIF($B$4,TODAY(),"d") &gt; 365, 0.8*F15, 0.63*F15)</f>
        <v>#N/A</v>
      </c>
    </row>
    <row r="16" spans="1:7" x14ac:dyDescent="0.25">
      <c r="A16"/>
      <c r="B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E454-3917-4E91-B503-A91B0681B645}">
  <sheetPr>
    <tabColor theme="5" tint="-0.249977111117893"/>
  </sheetPr>
  <dimension ref="A1:G18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11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2.3863458000000001E-2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50000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45276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2.6834070000000002E-2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7.2384424560019998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2.6834070000000002E-2</v>
      </c>
      <c r="D12" s="2">
        <f>B6</f>
        <v>7.2384424560019998</v>
      </c>
      <c r="E12" s="9">
        <f>C12/$B$2</f>
        <v>1.1244837189983112</v>
      </c>
      <c r="F12" s="2">
        <f>C12*$B$3</f>
        <v>1341.7035000000001</v>
      </c>
      <c r="G12" s="2">
        <f ca="1">IF(DATEDIF($B$4,TODAY(),"d") &gt; 365, 0.8*F12, 0.63*F12)</f>
        <v>845.27320500000008</v>
      </c>
    </row>
    <row r="13" spans="1:7" x14ac:dyDescent="0.25">
      <c r="A13"/>
      <c r="B13"/>
      <c r="C13" s="1">
        <f>(D13/$D$12)*$C$12</f>
        <v>0.18535803913001769</v>
      </c>
      <c r="D13" s="2">
        <v>50</v>
      </c>
      <c r="E13" s="9">
        <f>C13/$B$2</f>
        <v>7.7674425529618416</v>
      </c>
      <c r="F13" s="2">
        <f>C13*$B$3</f>
        <v>9267.9019565008839</v>
      </c>
      <c r="G13" s="2">
        <f ca="1">IF(DATEDIF($B$4,TODAY(),"d") &gt; 365, 0.8*F13, 0.63*F13)</f>
        <v>5838.7782325955568</v>
      </c>
    </row>
    <row r="14" spans="1:7" x14ac:dyDescent="0.25">
      <c r="A14"/>
      <c r="B14"/>
      <c r="C14" s="1">
        <f>(D14/$D$12)*$C$12</f>
        <v>0.37071607826003539</v>
      </c>
      <c r="D14" s="2">
        <v>100</v>
      </c>
      <c r="E14" s="9">
        <f>C14/$B$2</f>
        <v>15.534885105923683</v>
      </c>
      <c r="F14" s="2">
        <f>C14*$B$3</f>
        <v>18535.803913001768</v>
      </c>
      <c r="G14" s="2">
        <f ca="1">IF(DATEDIF($B$4,TODAY(),"d") &gt; 365, 0.8*F14, 0.63*F14)</f>
        <v>11677.556465191114</v>
      </c>
    </row>
    <row r="15" spans="1:7" x14ac:dyDescent="0.25">
      <c r="A15"/>
      <c r="B15"/>
      <c r="C15" s="1">
        <f>(D15/$D$12)*$C$12</f>
        <v>0.55607411739005308</v>
      </c>
      <c r="D15" s="2">
        <v>150</v>
      </c>
      <c r="E15" s="9">
        <f>C15/$B$2</f>
        <v>23.302327658885524</v>
      </c>
      <c r="F15" s="2">
        <f>C15*$B$3</f>
        <v>27803.705869502654</v>
      </c>
      <c r="G15" s="2">
        <f ca="1">IF(DATEDIF($B$4,TODAY(),"d") &gt; 365, 0.8*F15, 0.63*F15)</f>
        <v>17516.334697786671</v>
      </c>
    </row>
    <row r="16" spans="1:7" x14ac:dyDescent="0.25">
      <c r="A16"/>
      <c r="B16"/>
      <c r="C16" s="1">
        <f t="shared" ref="C16:C18" si="0">(D16/$D$12)*$C$12</f>
        <v>0.74143215652007077</v>
      </c>
      <c r="D16" s="2">
        <v>200</v>
      </c>
      <c r="E16" s="9">
        <f t="shared" ref="E16:E18" si="1">C16/$B$2</f>
        <v>31.069770211847366</v>
      </c>
      <c r="F16" s="2">
        <f t="shared" ref="F16:F18" si="2">C16*$B$3</f>
        <v>37071.607826003536</v>
      </c>
      <c r="G16" s="2">
        <f t="shared" ref="G16:G18" ca="1" si="3">IF(DATEDIF($B$4,TODAY(),"d") &gt; 365, 0.8*F16, 0.63*F16)</f>
        <v>23355.112930382227</v>
      </c>
    </row>
    <row r="17" spans="3:7" x14ac:dyDescent="0.25">
      <c r="C17" s="1">
        <f t="shared" si="0"/>
        <v>0.92679019565008836</v>
      </c>
      <c r="D17" s="2">
        <v>250</v>
      </c>
      <c r="E17" s="9">
        <f t="shared" si="1"/>
        <v>38.837212764809202</v>
      </c>
      <c r="F17" s="2">
        <f t="shared" si="2"/>
        <v>46339.509782504421</v>
      </c>
      <c r="G17" s="2">
        <f t="shared" ca="1" si="3"/>
        <v>29193.891162977787</v>
      </c>
    </row>
    <row r="18" spans="3:7" x14ac:dyDescent="0.25">
      <c r="C18" s="1">
        <f t="shared" si="0"/>
        <v>1.1121482347801062</v>
      </c>
      <c r="D18" s="2">
        <v>300</v>
      </c>
      <c r="E18" s="9">
        <f t="shared" si="1"/>
        <v>46.604655317771048</v>
      </c>
      <c r="F18" s="2">
        <f t="shared" si="2"/>
        <v>55607.411739005307</v>
      </c>
      <c r="G18" s="2">
        <f t="shared" ca="1" si="3"/>
        <v>35032.669395573343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0DCB-832C-4540-8855-D8952F57349B}">
  <sheetPr>
    <tabColor theme="5" tint="-0.249977111117893"/>
  </sheetPr>
  <dimension ref="A1:G20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32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1.5193618000000001E-2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134750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45273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4.0627829999999997E-2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31.993890753042784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4.0627829999999997E-2</v>
      </c>
      <c r="D12" s="2">
        <f>B6</f>
        <v>31.993890753042784</v>
      </c>
      <c r="E12" s="9">
        <f>C12/$B$2</f>
        <v>2.6740062834276861</v>
      </c>
      <c r="F12" s="2">
        <f>C12*$B$3</f>
        <v>5474.6000924999998</v>
      </c>
      <c r="G12" s="2">
        <f ca="1">IF(DATEDIF($B$4,TODAY(),"d") &gt; 365, 0.8*F12, 0.63*F12)</f>
        <v>3448.9980582749999</v>
      </c>
    </row>
    <row r="13" spans="1:7" x14ac:dyDescent="0.25">
      <c r="A13"/>
      <c r="B13"/>
      <c r="C13" s="1">
        <f>(D13/$D$12)*$C$12</f>
        <v>6.3493106095788121E-2</v>
      </c>
      <c r="D13" s="2">
        <v>50</v>
      </c>
      <c r="E13" s="9">
        <f>C13/$B$2</f>
        <v>4.178932634464557</v>
      </c>
      <c r="F13" s="2">
        <f>C13*$B$3</f>
        <v>8555.6960464074491</v>
      </c>
      <c r="G13" s="2">
        <f ca="1">IF(DATEDIF($B$4,TODAY(),"d") &gt; 365, 0.8*F13, 0.63*F13)</f>
        <v>5390.0885092366934</v>
      </c>
    </row>
    <row r="14" spans="1:7" x14ac:dyDescent="0.25">
      <c r="A14"/>
      <c r="B14"/>
      <c r="C14" s="1">
        <f>(D14/$D$12)*$C$12</f>
        <v>0.12698621219157624</v>
      </c>
      <c r="D14" s="2">
        <v>100</v>
      </c>
      <c r="E14" s="9">
        <f>C14/$B$2</f>
        <v>8.357865268929114</v>
      </c>
      <c r="F14" s="2">
        <f>C14*$B$3</f>
        <v>17111.392092814898</v>
      </c>
      <c r="G14" s="2">
        <f ca="1">IF(DATEDIF($B$4,TODAY(),"d") &gt; 365, 0.8*F14, 0.63*F14)</f>
        <v>10780.177018473387</v>
      </c>
    </row>
    <row r="15" spans="1:7" x14ac:dyDescent="0.25">
      <c r="A15"/>
      <c r="B15"/>
      <c r="C15" s="1">
        <f>(D15/$D$12)*$C$12</f>
        <v>0.19047931828736434</v>
      </c>
      <c r="D15" s="2">
        <v>150</v>
      </c>
      <c r="E15" s="9">
        <f>C15/$B$2</f>
        <v>12.536797903393669</v>
      </c>
      <c r="F15" s="2">
        <f>C15*$B$3</f>
        <v>25667.088139222345</v>
      </c>
      <c r="G15" s="2">
        <f ca="1">IF(DATEDIF($B$4,TODAY(),"d") &gt; 365, 0.8*F15, 0.63*F15)</f>
        <v>16170.265527710078</v>
      </c>
    </row>
    <row r="16" spans="1:7" x14ac:dyDescent="0.25">
      <c r="A16"/>
      <c r="B16"/>
      <c r="C16" s="1">
        <f t="shared" ref="C16:C20" si="0">(D16/$D$12)*$C$12</f>
        <v>0.25397242438315248</v>
      </c>
      <c r="D16" s="2">
        <v>200</v>
      </c>
      <c r="E16" s="9">
        <f t="shared" ref="E16:E20" si="1">C16/$B$2</f>
        <v>16.715730537858228</v>
      </c>
      <c r="F16" s="2">
        <f t="shared" ref="F16:F20" si="2">C16*$B$3</f>
        <v>34222.784185629796</v>
      </c>
      <c r="G16" s="2">
        <f t="shared" ref="G16:G20" ca="1" si="3">IF(DATEDIF($B$4,TODAY(),"d") &gt; 365, 0.8*F16, 0.63*F16)</f>
        <v>21560.354036946774</v>
      </c>
    </row>
    <row r="17" spans="3:7" x14ac:dyDescent="0.25">
      <c r="C17" s="1">
        <f t="shared" si="0"/>
        <v>0.31746553047894055</v>
      </c>
      <c r="D17" s="2">
        <v>250</v>
      </c>
      <c r="E17" s="9">
        <f t="shared" si="1"/>
        <v>20.894663172322783</v>
      </c>
      <c r="F17" s="2">
        <f t="shared" si="2"/>
        <v>42778.48023203724</v>
      </c>
      <c r="G17" s="2">
        <f t="shared" ca="1" si="3"/>
        <v>26950.442546183462</v>
      </c>
    </row>
    <row r="18" spans="3:7" x14ac:dyDescent="0.25">
      <c r="C18" s="1">
        <f t="shared" si="0"/>
        <v>0.38095863657472867</v>
      </c>
      <c r="D18" s="2">
        <v>300</v>
      </c>
      <c r="E18" s="9">
        <f t="shared" si="1"/>
        <v>25.073595806787338</v>
      </c>
      <c r="F18" s="2">
        <f t="shared" si="2"/>
        <v>51334.176278444691</v>
      </c>
      <c r="G18" s="2">
        <f t="shared" ca="1" si="3"/>
        <v>32340.531055420157</v>
      </c>
    </row>
    <row r="19" spans="3:7" x14ac:dyDescent="0.25">
      <c r="C19" s="1">
        <f t="shared" si="0"/>
        <v>0.44445174267051685</v>
      </c>
      <c r="D19" s="2">
        <v>350</v>
      </c>
      <c r="E19" s="9">
        <f t="shared" si="1"/>
        <v>29.252528441251901</v>
      </c>
      <c r="F19" s="2">
        <f t="shared" si="2"/>
        <v>59889.872324852142</v>
      </c>
      <c r="G19" s="2">
        <f t="shared" ca="1" si="3"/>
        <v>37730.619564656852</v>
      </c>
    </row>
    <row r="20" spans="3:7" x14ac:dyDescent="0.25">
      <c r="C20" s="1">
        <f t="shared" si="0"/>
        <v>0.50794484876630497</v>
      </c>
      <c r="D20" s="2">
        <v>400</v>
      </c>
      <c r="E20" s="9">
        <f t="shared" si="1"/>
        <v>33.431461075716456</v>
      </c>
      <c r="F20" s="2">
        <f t="shared" si="2"/>
        <v>68445.568371259593</v>
      </c>
      <c r="G20" s="2">
        <f t="shared" ca="1" si="3"/>
        <v>43120.708073893547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65C-4DED-4C3B-84E0-4117B1320AC2}">
  <sheetPr>
    <tabColor theme="5" tint="-0.249977111117893"/>
  </sheetPr>
  <dimension ref="A1:G21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47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3.470653333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1500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45277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3.27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77.619378011306409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3.27</v>
      </c>
      <c r="D12" s="2">
        <f>B6</f>
        <v>77.619378011306409</v>
      </c>
      <c r="E12" s="9">
        <f>C12/$B$2</f>
        <v>0.94218571728494782</v>
      </c>
      <c r="F12" s="2">
        <f>C12*$B$3</f>
        <v>4905</v>
      </c>
      <c r="G12" s="2">
        <f ca="1">IF(DATEDIF($B$4,TODAY(),"d") &gt; 365, 0.8*F12, 0.63*F12)</f>
        <v>3090.15</v>
      </c>
    </row>
    <row r="13" spans="1:7" x14ac:dyDescent="0.25">
      <c r="A13"/>
      <c r="B13"/>
      <c r="C13" s="1">
        <f>(D13/$D$12)*$C$12</f>
        <v>4.2128655031526741</v>
      </c>
      <c r="D13" s="2">
        <v>100</v>
      </c>
      <c r="E13" s="9">
        <f>C13/$B$2</f>
        <v>1.2138537326950811</v>
      </c>
      <c r="F13" s="2">
        <f>C13*$B$3</f>
        <v>6319.2982547290112</v>
      </c>
      <c r="G13" s="2">
        <f ca="1">IF(DATEDIF($B$4,TODAY(),"d") &gt; 365, 0.8*F13, 0.63*F13)</f>
        <v>3981.157900479277</v>
      </c>
    </row>
    <row r="14" spans="1:7" x14ac:dyDescent="0.25">
      <c r="A14"/>
      <c r="B14"/>
      <c r="C14" s="1">
        <f>(D14/$D$12)*$C$12</f>
        <v>6.3192982547290111</v>
      </c>
      <c r="D14" s="2">
        <v>150</v>
      </c>
      <c r="E14" s="9">
        <f>C14/$B$2</f>
        <v>1.8207805990426216</v>
      </c>
      <c r="F14" s="2">
        <f>C14*$B$3</f>
        <v>9478.9473820935164</v>
      </c>
      <c r="G14" s="2">
        <f ca="1">IF(DATEDIF($B$4,TODAY(),"d") &gt; 365, 0.8*F14, 0.63*F14)</f>
        <v>5971.7368507189158</v>
      </c>
    </row>
    <row r="15" spans="1:7" x14ac:dyDescent="0.25">
      <c r="A15"/>
      <c r="B15"/>
      <c r="C15" s="1">
        <f>(D15/$D$12)*$C$12</f>
        <v>8.4257310063053481</v>
      </c>
      <c r="D15" s="2">
        <v>200</v>
      </c>
      <c r="E15" s="9">
        <f>C15/$B$2</f>
        <v>2.4277074653901622</v>
      </c>
      <c r="F15" s="2">
        <f>C15*$B$3</f>
        <v>12638.596509458022</v>
      </c>
      <c r="G15" s="2">
        <f ca="1">IF(DATEDIF($B$4,TODAY(),"d") &gt; 365, 0.8*F15, 0.63*F15)</f>
        <v>7962.3158009585541</v>
      </c>
    </row>
    <row r="16" spans="1:7" x14ac:dyDescent="0.25">
      <c r="A16"/>
      <c r="B16"/>
      <c r="C16" s="1">
        <f t="shared" ref="C16:C21" si="0">(D16/$D$12)*$C$12</f>
        <v>10.532163757881687</v>
      </c>
      <c r="D16" s="2">
        <v>250</v>
      </c>
      <c r="E16" s="9">
        <f t="shared" ref="E16:E21" si="1">C16/$B$2</f>
        <v>3.0346343317377031</v>
      </c>
      <c r="F16" s="2">
        <f t="shared" ref="F16:F21" si="2">C16*$B$3</f>
        <v>15798.24563682253</v>
      </c>
      <c r="G16" s="2">
        <f t="shared" ref="G16:G21" ca="1" si="3">IF(DATEDIF($B$4,TODAY(),"d") &gt; 365, 0.8*F16, 0.63*F16)</f>
        <v>9952.8947511981933</v>
      </c>
    </row>
    <row r="17" spans="3:7" x14ac:dyDescent="0.25">
      <c r="C17" s="1">
        <f t="shared" si="0"/>
        <v>12.638596509458022</v>
      </c>
      <c r="D17" s="2">
        <v>300</v>
      </c>
      <c r="E17" s="9">
        <f t="shared" si="1"/>
        <v>3.6415611980852431</v>
      </c>
      <c r="F17" s="2">
        <f t="shared" si="2"/>
        <v>18957.894764187033</v>
      </c>
      <c r="G17" s="2">
        <f t="shared" ca="1" si="3"/>
        <v>11943.473701437832</v>
      </c>
    </row>
    <row r="18" spans="3:7" x14ac:dyDescent="0.25">
      <c r="C18" s="1">
        <f t="shared" si="0"/>
        <v>14.745029261034361</v>
      </c>
      <c r="D18" s="2">
        <v>350</v>
      </c>
      <c r="E18" s="9">
        <f t="shared" si="1"/>
        <v>4.2484880644327845</v>
      </c>
      <c r="F18" s="2">
        <f t="shared" si="2"/>
        <v>22117.543891551541</v>
      </c>
      <c r="G18" s="2">
        <f t="shared" ca="1" si="3"/>
        <v>13934.05265167747</v>
      </c>
    </row>
    <row r="19" spans="3:7" x14ac:dyDescent="0.25">
      <c r="C19" s="1">
        <f t="shared" si="0"/>
        <v>16.851462012610696</v>
      </c>
      <c r="D19" s="2">
        <v>400</v>
      </c>
      <c r="E19" s="9">
        <f t="shared" si="1"/>
        <v>4.8554149307803245</v>
      </c>
      <c r="F19" s="2">
        <f t="shared" si="2"/>
        <v>25277.193018916045</v>
      </c>
      <c r="G19" s="2">
        <f t="shared" ca="1" si="3"/>
        <v>15924.631601917108</v>
      </c>
    </row>
    <row r="20" spans="3:7" x14ac:dyDescent="0.25">
      <c r="C20" s="1">
        <f t="shared" si="0"/>
        <v>18.957894764187035</v>
      </c>
      <c r="D20" s="2">
        <v>450</v>
      </c>
      <c r="E20" s="9">
        <f t="shared" si="1"/>
        <v>5.4623417971278654</v>
      </c>
      <c r="F20" s="2">
        <f t="shared" si="2"/>
        <v>28436.842146280553</v>
      </c>
      <c r="G20" s="2">
        <f t="shared" ca="1" si="3"/>
        <v>17915.21055215675</v>
      </c>
    </row>
    <row r="21" spans="3:7" x14ac:dyDescent="0.25">
      <c r="C21" s="1">
        <f t="shared" si="0"/>
        <v>21.064327515763374</v>
      </c>
      <c r="D21" s="2">
        <v>500</v>
      </c>
      <c r="E21" s="9">
        <f t="shared" si="1"/>
        <v>6.0692686634754063</v>
      </c>
      <c r="F21" s="2">
        <f t="shared" si="2"/>
        <v>31596.491273645061</v>
      </c>
      <c r="G21" s="2">
        <f t="shared" ca="1" si="3"/>
        <v>19905.789502396387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F365-9670-4B0B-AAD9-F7A74FB9064C}">
  <sheetPr>
    <tabColor theme="8" tint="-0.249977111117893"/>
  </sheetPr>
  <dimension ref="A1:G19"/>
  <sheetViews>
    <sheetView zoomScaleNormal="100" workbookViewId="0">
      <pane ySplit="11" topLeftCell="A12" activePane="bottomLeft" state="frozen"/>
      <selection pane="bottomLeft"/>
    </sheetView>
  </sheetViews>
  <sheetFormatPr defaultColWidth="18.7109375" defaultRowHeight="15" x14ac:dyDescent="0.25"/>
  <cols>
    <col min="1" max="1" width="20.85546875" style="1" bestFit="1" customWidth="1"/>
    <col min="2" max="3" width="18.7109375" style="1"/>
    <col min="4" max="4" width="18.7109375" style="2"/>
    <col min="5" max="5" width="18.7109375" style="9"/>
    <col min="6" max="7" width="18.7109375" style="2"/>
  </cols>
  <sheetData>
    <row r="1" spans="1:7" s="12" customFormat="1" x14ac:dyDescent="0.25">
      <c r="A1" s="1" t="s">
        <v>6</v>
      </c>
      <c r="B1" s="3" t="s">
        <v>14</v>
      </c>
      <c r="C1" s="1"/>
      <c r="D1" s="10"/>
      <c r="E1" s="11"/>
      <c r="F1" s="10"/>
      <c r="G1" s="10"/>
    </row>
    <row r="2" spans="1:7" s="13" customFormat="1" x14ac:dyDescent="0.25">
      <c r="A2" s="1" t="s">
        <v>5</v>
      </c>
      <c r="B2" s="3">
        <f>VLOOKUP(B1,portfolio!A:H,3,FALSE)</f>
        <v>1.92</v>
      </c>
      <c r="C2" s="1"/>
      <c r="D2" s="13" t="s">
        <v>99</v>
      </c>
    </row>
    <row r="3" spans="1:7" s="11" customFormat="1" x14ac:dyDescent="0.25">
      <c r="A3" s="1" t="s">
        <v>61</v>
      </c>
      <c r="B3" s="5">
        <f>VLOOKUP(B1,portfolio!A:H,2,FALSE)</f>
        <v>8277</v>
      </c>
      <c r="C3" s="1"/>
      <c r="D3" s="10" t="s">
        <v>101</v>
      </c>
    </row>
    <row r="4" spans="1:7" s="11" customFormat="1" x14ac:dyDescent="0.25">
      <c r="A4" s="1" t="s">
        <v>63</v>
      </c>
      <c r="B4" s="8">
        <f>VLOOKUP($B$1,portfolio!A:H,8,FALSE)</f>
        <v>44905</v>
      </c>
      <c r="C4" s="1"/>
      <c r="D4" s="10" t="s">
        <v>102</v>
      </c>
    </row>
    <row r="5" spans="1:7" s="10" customFormat="1" x14ac:dyDescent="0.25">
      <c r="A5" s="1" t="s">
        <v>95</v>
      </c>
      <c r="B5" s="3">
        <f>VLOOKUP($B$1, prc_data!A:C, 2, FALSE)</f>
        <v>2.27</v>
      </c>
      <c r="C5" s="1"/>
      <c r="D5" s="10" t="s">
        <v>103</v>
      </c>
    </row>
    <row r="6" spans="1:7" s="10" customFormat="1" x14ac:dyDescent="0.25">
      <c r="A6" s="1" t="s">
        <v>96</v>
      </c>
      <c r="B6" s="3">
        <f>VLOOKUP($B$1, prc_data!A:C, 3, FALSE)/1000000</f>
        <v>1353.9408035234339</v>
      </c>
      <c r="C6" s="1" t="s">
        <v>7</v>
      </c>
      <c r="D6" s="10" t="s">
        <v>104</v>
      </c>
    </row>
    <row r="7" spans="1:7" s="14" customFormat="1" x14ac:dyDescent="0.25">
      <c r="A7" s="1"/>
      <c r="B7" s="1"/>
      <c r="C7" s="1"/>
      <c r="D7" s="10" t="s">
        <v>105</v>
      </c>
    </row>
    <row r="8" spans="1:7" s="14" customFormat="1" x14ac:dyDescent="0.25">
      <c r="A8" s="1"/>
      <c r="B8" s="1"/>
      <c r="C8" s="1"/>
      <c r="D8" s="10" t="s">
        <v>106</v>
      </c>
    </row>
    <row r="9" spans="1:7" s="12" customFormat="1" x14ac:dyDescent="0.25">
      <c r="A9" s="1"/>
      <c r="B9" s="1"/>
      <c r="C9" s="1"/>
      <c r="D9" s="10" t="s">
        <v>107</v>
      </c>
      <c r="E9" s="11"/>
      <c r="F9" s="10"/>
      <c r="G9" s="10"/>
    </row>
    <row r="11" spans="1:7" x14ac:dyDescent="0.25">
      <c r="A11"/>
      <c r="B11"/>
      <c r="C11" s="1" t="s">
        <v>4</v>
      </c>
      <c r="D11" s="2" t="s">
        <v>3</v>
      </c>
      <c r="E11" s="9" t="s">
        <v>1</v>
      </c>
      <c r="F11" s="2" t="s">
        <v>60</v>
      </c>
      <c r="G11" s="2" t="s">
        <v>62</v>
      </c>
    </row>
    <row r="12" spans="1:7" x14ac:dyDescent="0.25">
      <c r="A12"/>
      <c r="B12"/>
      <c r="C12" s="1">
        <f>B5</f>
        <v>2.27</v>
      </c>
      <c r="D12" s="2">
        <f>B6</f>
        <v>1353.9408035234339</v>
      </c>
      <c r="E12" s="9">
        <f>C12/$B$2</f>
        <v>1.1822916666666667</v>
      </c>
      <c r="F12" s="2">
        <f>C12*$B$3</f>
        <v>18788.79</v>
      </c>
      <c r="G12" s="2">
        <f ca="1">IF(DATEDIF($B$4,TODAY(),"d") &gt; 365, 0.8*F12, 0.63*F12)</f>
        <v>15031.032000000001</v>
      </c>
    </row>
    <row r="13" spans="1:7" x14ac:dyDescent="0.25">
      <c r="A13"/>
      <c r="B13"/>
      <c r="C13" s="1">
        <f>(D13/$D$12)*$C$12</f>
        <v>3.353174664789857</v>
      </c>
      <c r="D13" s="2">
        <v>2000</v>
      </c>
      <c r="E13" s="9">
        <f>C13/$B$2</f>
        <v>1.7464451379113839</v>
      </c>
      <c r="F13" s="2">
        <f>C13*$B$3</f>
        <v>27754.226700465646</v>
      </c>
      <c r="G13" s="2">
        <f ca="1">IF(DATEDIF($B$4,TODAY(),"d") &gt; 365, 0.8*F13, 0.63*F13)</f>
        <v>22203.381360372518</v>
      </c>
    </row>
    <row r="14" spans="1:7" x14ac:dyDescent="0.25">
      <c r="A14"/>
      <c r="B14"/>
      <c r="C14" s="1">
        <f>(D14/$D$12)*$C$12</f>
        <v>5.0297619971847851</v>
      </c>
      <c r="D14" s="2">
        <v>3000</v>
      </c>
      <c r="E14" s="9">
        <f>C14/$B$2</f>
        <v>2.6196677068670757</v>
      </c>
      <c r="F14" s="2">
        <f>C14*$B$3</f>
        <v>41631.340050698469</v>
      </c>
      <c r="G14" s="2">
        <f ca="1">IF(DATEDIF($B$4,TODAY(),"d") &gt; 365, 0.8*F14, 0.63*F14)</f>
        <v>33305.072040558778</v>
      </c>
    </row>
    <row r="15" spans="1:7" x14ac:dyDescent="0.25">
      <c r="A15"/>
      <c r="B15"/>
      <c r="C15" s="1">
        <f>(D15/$D$12)*$C$12</f>
        <v>6.7063493295797141</v>
      </c>
      <c r="D15" s="2">
        <v>4000</v>
      </c>
      <c r="E15" s="9">
        <f>C15/$B$2</f>
        <v>3.4928902758227678</v>
      </c>
      <c r="F15" s="2">
        <f>C15*$B$3</f>
        <v>55508.453400931292</v>
      </c>
      <c r="G15" s="2">
        <f ca="1">IF(DATEDIF($B$4,TODAY(),"d") &gt; 365, 0.8*F15, 0.63*F15)</f>
        <v>44406.762720745035</v>
      </c>
    </row>
    <row r="16" spans="1:7" x14ac:dyDescent="0.25">
      <c r="A16"/>
      <c r="B16"/>
      <c r="C16" s="1">
        <f t="shared" ref="C16:C19" si="0">(D16/$D$12)*$C$12</f>
        <v>8.3829366619746413</v>
      </c>
      <c r="D16" s="2">
        <v>5000</v>
      </c>
      <c r="E16" s="9">
        <f t="shared" ref="E16:E19" si="1">C16/$B$2</f>
        <v>4.366112844778459</v>
      </c>
      <c r="F16" s="2">
        <f t="shared" ref="F16:F19" si="2">C16*$B$3</f>
        <v>69385.566751164108</v>
      </c>
      <c r="G16" s="2">
        <f t="shared" ref="G16:G19" ca="1" si="3">IF(DATEDIF($B$4,TODAY(),"d") &gt; 365, 0.8*F16, 0.63*F16)</f>
        <v>55508.453400931292</v>
      </c>
    </row>
    <row r="17" spans="3:7" x14ac:dyDescent="0.25">
      <c r="C17" s="1">
        <f t="shared" si="0"/>
        <v>10.05952399436957</v>
      </c>
      <c r="D17" s="2">
        <v>6000</v>
      </c>
      <c r="E17" s="9">
        <f t="shared" si="1"/>
        <v>5.2393354137341515</v>
      </c>
      <c r="F17" s="2">
        <f t="shared" si="2"/>
        <v>83262.680101396938</v>
      </c>
      <c r="G17" s="2">
        <f t="shared" ca="1" si="3"/>
        <v>66610.144081117556</v>
      </c>
    </row>
    <row r="18" spans="3:7" x14ac:dyDescent="0.25">
      <c r="C18" s="1">
        <f t="shared" si="0"/>
        <v>11.736111326764499</v>
      </c>
      <c r="D18" s="2">
        <v>7000</v>
      </c>
      <c r="E18" s="9">
        <f t="shared" si="1"/>
        <v>6.112557982689844</v>
      </c>
      <c r="F18" s="2">
        <f t="shared" si="2"/>
        <v>97139.793451629754</v>
      </c>
      <c r="G18" s="2">
        <f t="shared" ca="1" si="3"/>
        <v>77711.834761303806</v>
      </c>
    </row>
    <row r="19" spans="3:7" x14ac:dyDescent="0.25">
      <c r="C19" s="1">
        <f t="shared" si="0"/>
        <v>13.412698659159428</v>
      </c>
      <c r="D19" s="2">
        <v>8000</v>
      </c>
      <c r="E19" s="9">
        <f t="shared" si="1"/>
        <v>6.9857805516455356</v>
      </c>
      <c r="F19" s="2">
        <f t="shared" si="2"/>
        <v>111016.90680186258</v>
      </c>
      <c r="G19" s="2">
        <f t="shared" ca="1" si="3"/>
        <v>88813.52544149007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6 4 4 8 e 6 - 8 a 1 a - 4 e 7 c - 8 f 6 1 - 9 1 1 2 4 4 e 7 1 8 1 3 "   x m l n s = " h t t p : / / s c h e m a s . m i c r o s o f t . c o m / D a t a M a s h u p " > A A A A A D g E A A B Q S w M E F A A C A A g A 0 F N i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0 F N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T Y l h z J 7 o 5 M g E A A O 4 B A A A T A B w A R m 9 y b X V s Y X M v U 2 V j d G l v b j E u b S C i G A A o o B Q A A A A A A A A A A A A A A A A A A A A A A A A A A A B t j 1 F L w z A U h d 8 L / Q 8 h v n Q Q 2 w 3 R B 0 c f p B N 8 E q U D H 4 a M N L 2 u w S Y p N z f T M f b f j X R j I s t L L t 8 5 n H u P B 0 X a W V a P / 2 y e J m n i O 4 n Q s g H V u p U k W c l 6 o D R h 8 d U u o I J I K r / N F 0 4 F A 5 a y N 2 j y y l m K s 8 9 4 R z T 4 + 6 J A + Z V v N H W h C R 5 Q j X q u n C k A o X E I w R T a D A 5 J W r p u n f K F k d o W p 7 2 5 8 l s + E a s F 9 N p o A i y 5 4 I J V r g / G + v J G s E e r X K v t p r y 7 n U 5 n g r 0 G R 1 D T r o f y P O b P z s L 7 R I w F r v g L O h O 1 l j 2 B b A E 9 j 2 2 W s o n G o 3 L k 2 d h V s N W R P / R 9 r W Q v 0 Z e E 4 W 9 k 1 U m 7 i Y n L 3 Q D n u C V K 6 z 8 c m v H i X 9 F n F / a L / Z 7 7 n W l c H 9 t R d D G C b z o I t u f B t y d m g 2 k A T 3 R t J H 4 C r Z U c / h k O k z T R 9 u J l 8 x 9 Q S w E C L Q A U A A I A C A D Q U 2 J Y 9 H Q P d q Q A A A D 2 A A A A E g A A A A A A A A A A A A A A A A A A A A A A Q 2 9 u Z m l n L 1 B h Y 2 t h Z 2 U u e G 1 s U E s B A i 0 A F A A C A A g A 0 F N i W A / K 6 a u k A A A A 6 Q A A A B M A A A A A A A A A A A A A A A A A 8 A A A A F t D b 2 5 0 Z W 5 0 X 1 R 5 c G V z X S 5 4 b W x Q S w E C L Q A U A A I A C A D Q U 2 J Y c y e 6 O T I B A A D u A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O D h h O T c 3 L W U 2 N m Y t N D Q x N i 0 5 M j J l L T c 4 Y m F l N 2 J j M 2 V k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U 6 M z A 6 M z M u N T k 3 N j U w N F o i I C 8 + P E V u d H J 5 I F R 5 c G U 9 I k Z p b G x D b 2 x 1 b W 5 U e X B l c y I g V m F s d W U 9 I n N C Z 1 V G I i A v P j x F b n R y e S B U e X B l P S J G a W x s Q 2 9 s d W 1 u T m F t Z X M i I F Z h b H V l P S J z W y Z x d W 9 0 O 3 N 5 b W J v b C Z x d W 9 0 O y w m c X V v d D t 1 c 2 Q m c X V v d D s s J n F 1 b 3 Q 7 d X N k X 2 1 h c m t l d F 9 j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Y 1 9 k Y X R h L 0 F 1 d G 9 S Z W 1 v d m V k Q 2 9 s d W 1 u c z E u e 3 N 5 b W J v b C w w f S Z x d W 9 0 O y w m c X V v d D t T Z W N 0 a W 9 u M S 9 w c m N f Z G F 0 Y S 9 B d X R v U m V t b 3 Z l Z E N v b H V t b n M x L n t 1 c 2 Q s M X 0 m c X V v d D s s J n F 1 b 3 Q 7 U 2 V j d G l v b j E v c H J j X 2 R h d G E v Q X V 0 b 1 J l b W 9 2 Z W R D b 2 x 1 b W 5 z M S 5 7 d X N k X 2 1 h c m t l d F 9 j Y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Y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B E W 0 f j D l 1 H r k 1 h 4 h b 1 e z 0 A A A A A A g A A A A A A E G Y A A A A B A A A g A A A A 8 P j f x S o i c b / / 8 a p z w g B 6 I m L I 2 2 b A a z k P o I U r Z k M X d F E A A A A A D o A A A A A C A A A g A A A A A Y a m U D 1 H X 2 O p p y v B s n h k E G Y w H e i u W Z / X B + s 4 n c l / Z R F Q A A A A S e M o 3 V p p 5 k n y Q 1 q 7 p 0 i H G 4 g 7 k w a a 9 s O k A 4 x A 6 L t c b G Y j O z x 5 6 8 O 2 p I U o h N A R Y k Y E X T 1 G y B Q K G + i l m T M r S X 1 Y J 5 S e B I T e S S g l B H d 6 W 7 Z 2 X f N A A A A A B s B S 3 R o z 3 9 L T j Q t 5 V u s E U T j e v P n q N / w O W N e r / 2 c 1 / N k Q / V P G K j J I 2 i v H m 8 m Z Q j W D A x T s T O F t p 7 5 f 1 K Q x I c v J Q A = = < / D a t a M a s h u p > 
</file>

<file path=customXml/itemProps1.xml><?xml version="1.0" encoding="utf-8"?>
<ds:datastoreItem xmlns:ds="http://schemas.openxmlformats.org/officeDocument/2006/customXml" ds:itemID="{82E7A078-F931-4C65-AFCE-E31A3DD90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portfolio</vt:lpstr>
      <vt:lpstr>prc_data</vt:lpstr>
      <vt:lpstr>ATH</vt:lpstr>
      <vt:lpstr>AXGT</vt:lpstr>
      <vt:lpstr>CRYO</vt:lpstr>
      <vt:lpstr>GENE</vt:lpstr>
      <vt:lpstr>LAKE</vt:lpstr>
      <vt:lpstr>VITA</vt:lpstr>
      <vt:lpstr>APE</vt:lpstr>
      <vt:lpstr>BLOK</vt:lpstr>
      <vt:lpstr>GALA</vt:lpstr>
      <vt:lpstr>GFAL</vt:lpstr>
      <vt:lpstr>ICP</vt:lpstr>
      <vt:lpstr>MBX</vt:lpstr>
      <vt:lpstr>MYRIA</vt:lpstr>
      <vt:lpstr>SIDUS</vt:lpstr>
      <vt:lpstr>UFO</vt:lpstr>
      <vt:lpstr>VRA</vt:lpstr>
      <vt:lpstr>CGPT</vt:lpstr>
      <vt:lpstr>DBC</vt:lpstr>
      <vt:lpstr>DNX</vt:lpstr>
      <vt:lpstr>OCEAN</vt:lpstr>
      <vt:lpstr>RNDR</vt:lpstr>
      <vt:lpstr>TRAVA</vt:lpstr>
      <vt:lpstr>LCX</vt:lpstr>
      <vt:lpstr>NXRA</vt:lpstr>
      <vt:lpstr>RIO</vt:lpstr>
      <vt:lpstr>AMP</vt:lpstr>
      <vt:lpstr>CQT</vt:lpstr>
      <vt:lpstr>DFI</vt:lpstr>
      <vt:lpstr>FEG</vt:lpstr>
      <vt:lpstr>KLV</vt:lpstr>
      <vt:lpstr>QNT</vt:lpstr>
      <vt:lpstr>RISE</vt:lpstr>
      <vt:lpstr>XDC</vt:lpstr>
      <vt:lpstr>XLM</vt:lpstr>
      <vt:lpstr>ADA</vt:lpstr>
      <vt:lpstr>ALGO</vt:lpstr>
      <vt:lpstr>ARB</vt:lpstr>
      <vt:lpstr>BTC</vt:lpstr>
      <vt:lpstr>HBAR</vt:lpstr>
      <vt:lpstr>KAI</vt:lpstr>
      <vt:lpstr>KAS</vt:lpstr>
      <vt:lpstr>SEI</vt:lpstr>
      <vt:lpstr>SUI</vt:lpstr>
      <vt:lpstr>VET</vt:lpstr>
      <vt:lpstr>XYO</vt:lpstr>
      <vt:lpstr>BBOX</vt:lpstr>
      <vt:lpstr>BTT</vt:lpstr>
      <vt:lpstr>XCH</vt:lpstr>
      <vt:lpstr>XODEX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2024-02-25T02:00:28Z</dcterms:created>
  <dcterms:modified xsi:type="dcterms:W3CDTF">2024-03-03T18:30:28Z</dcterms:modified>
</cp:coreProperties>
</file>