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62" documentId="13_ncr:1_{55D8EB5C-6524-4E06-AE38-62D48CFEFB1C}" xr6:coauthVersionLast="47" xr6:coauthVersionMax="47" xr10:uidLastSave="{2EFBFD33-B3BB-486C-8FDE-19E1B6B1582F}"/>
  <bookViews>
    <workbookView xWindow="40005" yWindow="0" windowWidth="36840" windowHeight="20985" tabRatio="817" xr2:uid="{9DE09D3B-8D85-4382-A48F-94C43CA1298B}"/>
  </bookViews>
  <sheets>
    <sheet name="multiples" sheetId="56" r:id="rId1"/>
    <sheet name="portfolio" sheetId="3" r:id="rId2"/>
    <sheet name="prc_data" sheetId="34" r:id="rId3"/>
    <sheet name="ATH" sheetId="41" r:id="rId4"/>
    <sheet name="AXGT" sheetId="18" r:id="rId5"/>
    <sheet name="CRYO" sheetId="42" r:id="rId6"/>
    <sheet name="GENE" sheetId="40" r:id="rId7"/>
    <sheet name="LAKE" sheetId="36" r:id="rId8"/>
    <sheet name="VITA" sheetId="35" r:id="rId9"/>
    <sheet name="APE" sheetId="11" r:id="rId10"/>
    <sheet name="BLOK" sheetId="44" r:id="rId11"/>
    <sheet name="GALA" sheetId="9" r:id="rId12"/>
    <sheet name="GFAL" sheetId="17" r:id="rId13"/>
    <sheet name="ICP" sheetId="23" r:id="rId14"/>
    <sheet name="MBX" sheetId="50" r:id="rId15"/>
    <sheet name="MYRIA" sheetId="28" r:id="rId16"/>
    <sheet name="SIDUS" sheetId="47" r:id="rId17"/>
    <sheet name="UFO" sheetId="48" r:id="rId18"/>
    <sheet name="VRA" sheetId="30" r:id="rId19"/>
    <sheet name="CGPT" sheetId="27" r:id="rId20"/>
    <sheet name="CSIX" sheetId="58" r:id="rId21"/>
    <sheet name="DBC" sheetId="32" r:id="rId22"/>
    <sheet name="DNX" sheetId="53" r:id="rId23"/>
    <sheet name="TRAVA" sheetId="43" r:id="rId24"/>
    <sheet name="LCX" sheetId="20" r:id="rId25"/>
    <sheet name="NXRA" sheetId="29" r:id="rId26"/>
    <sheet name="RIO" sheetId="33" r:id="rId27"/>
    <sheet name="AMP" sheetId="55" r:id="rId28"/>
    <sheet name="CQT" sheetId="12" r:id="rId29"/>
    <sheet name="DFI" sheetId="52" r:id="rId30"/>
    <sheet name="FEG" sheetId="38" r:id="rId31"/>
    <sheet name="KLV" sheetId="39" r:id="rId32"/>
    <sheet name="QNT" sheetId="21" r:id="rId33"/>
    <sheet name="RISE" sheetId="45" r:id="rId34"/>
    <sheet name="XDC" sheetId="25" r:id="rId35"/>
    <sheet name="XLM" sheetId="8" r:id="rId36"/>
    <sheet name="ADA" sheetId="1" r:id="rId37"/>
    <sheet name="ALGO" sheetId="4" r:id="rId38"/>
    <sheet name="ARB" sheetId="31" r:id="rId39"/>
    <sheet name="BTC" sheetId="5" r:id="rId40"/>
    <sheet name="HBAR" sheetId="13" r:id="rId41"/>
    <sheet name="KAI" sheetId="51" r:id="rId42"/>
    <sheet name="KAS" sheetId="10" r:id="rId43"/>
    <sheet name="SEI" sheetId="7" r:id="rId44"/>
    <sheet name="SUI" sheetId="6" r:id="rId45"/>
    <sheet name="VET" sheetId="24" r:id="rId46"/>
    <sheet name="XYO" sheetId="19" r:id="rId47"/>
    <sheet name="BBOX" sheetId="49" r:id="rId48"/>
    <sheet name="BTT" sheetId="46" r:id="rId49"/>
    <sheet name="XCH" sheetId="37" r:id="rId50"/>
    <sheet name="XODEX" sheetId="54" r:id="rId51"/>
  </sheets>
  <definedNames>
    <definedName name="_xlnm._FilterDatabase" localSheetId="0" hidden="1">multiples!$A$1:$L$50</definedName>
    <definedName name="ExternalData_2" localSheetId="2" hidden="1">prc_data!$A$1:$C$44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8" l="1"/>
  <c r="D12" i="58" s="1"/>
  <c r="B5" i="58"/>
  <c r="C12" i="58" s="1"/>
  <c r="B4" i="58"/>
  <c r="B3" i="58"/>
  <c r="B2" i="58"/>
  <c r="H17" i="3"/>
  <c r="F3" i="56"/>
  <c r="G3" i="56"/>
  <c r="H3" i="56"/>
  <c r="F4" i="56"/>
  <c r="G4" i="56"/>
  <c r="H4" i="56"/>
  <c r="F5" i="56"/>
  <c r="G5" i="56"/>
  <c r="H5" i="56"/>
  <c r="F6" i="56"/>
  <c r="G6" i="56"/>
  <c r="H6" i="56"/>
  <c r="F7" i="56"/>
  <c r="G7" i="56"/>
  <c r="H7" i="56"/>
  <c r="F8" i="56"/>
  <c r="G8" i="56"/>
  <c r="H8" i="56"/>
  <c r="F9" i="56"/>
  <c r="G9" i="56"/>
  <c r="H9" i="56"/>
  <c r="F10" i="56"/>
  <c r="G10" i="56"/>
  <c r="H10" i="56"/>
  <c r="F11" i="56"/>
  <c r="G11" i="56"/>
  <c r="H11" i="56"/>
  <c r="F12" i="56"/>
  <c r="G12" i="56"/>
  <c r="H12" i="56"/>
  <c r="F13" i="56"/>
  <c r="G13" i="56"/>
  <c r="H13" i="56"/>
  <c r="F14" i="56"/>
  <c r="G14" i="56"/>
  <c r="H14" i="56"/>
  <c r="F15" i="56"/>
  <c r="G15" i="56"/>
  <c r="H15" i="56"/>
  <c r="F16" i="56"/>
  <c r="G16" i="56"/>
  <c r="H16" i="56"/>
  <c r="F17" i="56"/>
  <c r="G17" i="56"/>
  <c r="H17" i="56"/>
  <c r="F18" i="56"/>
  <c r="G18" i="56"/>
  <c r="H18" i="56"/>
  <c r="F19" i="56"/>
  <c r="G19" i="56"/>
  <c r="H19" i="56"/>
  <c r="F20" i="56"/>
  <c r="G20" i="56"/>
  <c r="H20" i="56"/>
  <c r="F21" i="56"/>
  <c r="G21" i="56"/>
  <c r="H21" i="56"/>
  <c r="F22" i="56"/>
  <c r="G22" i="56"/>
  <c r="H22" i="56"/>
  <c r="F23" i="56"/>
  <c r="G23" i="56"/>
  <c r="H23" i="56"/>
  <c r="F24" i="56"/>
  <c r="G24" i="56"/>
  <c r="H24" i="56"/>
  <c r="F25" i="56"/>
  <c r="G25" i="56"/>
  <c r="H25" i="56"/>
  <c r="F26" i="56"/>
  <c r="G26" i="56"/>
  <c r="H26" i="56"/>
  <c r="F27" i="56"/>
  <c r="G27" i="56"/>
  <c r="H27" i="56"/>
  <c r="F28" i="56"/>
  <c r="G28" i="56"/>
  <c r="H28" i="56"/>
  <c r="F29" i="56"/>
  <c r="G29" i="56"/>
  <c r="H29" i="56"/>
  <c r="F30" i="56"/>
  <c r="G30" i="56"/>
  <c r="H30" i="56"/>
  <c r="F31" i="56"/>
  <c r="G31" i="56"/>
  <c r="H31" i="56"/>
  <c r="F32" i="56"/>
  <c r="G32" i="56"/>
  <c r="H32" i="56"/>
  <c r="F33" i="56"/>
  <c r="G33" i="56"/>
  <c r="H33" i="56"/>
  <c r="F34" i="56"/>
  <c r="G34" i="56"/>
  <c r="H34" i="56"/>
  <c r="F35" i="56"/>
  <c r="G35" i="56"/>
  <c r="H35" i="56"/>
  <c r="F36" i="56"/>
  <c r="G36" i="56"/>
  <c r="H36" i="56"/>
  <c r="F37" i="56"/>
  <c r="G37" i="56"/>
  <c r="H37" i="56"/>
  <c r="F38" i="56"/>
  <c r="G38" i="56"/>
  <c r="H38" i="56"/>
  <c r="F39" i="56"/>
  <c r="G39" i="56"/>
  <c r="H39" i="56"/>
  <c r="F40" i="56"/>
  <c r="G40" i="56"/>
  <c r="H40" i="56"/>
  <c r="F41" i="56"/>
  <c r="G41" i="56"/>
  <c r="H41" i="56"/>
  <c r="F42" i="56"/>
  <c r="G42" i="56"/>
  <c r="H42" i="56"/>
  <c r="F43" i="56"/>
  <c r="G43" i="56"/>
  <c r="H43" i="56"/>
  <c r="F44" i="56"/>
  <c r="G44" i="56"/>
  <c r="H44" i="56"/>
  <c r="F45" i="56"/>
  <c r="G45" i="56"/>
  <c r="H45" i="56"/>
  <c r="F46" i="56"/>
  <c r="G46" i="56"/>
  <c r="H46" i="56"/>
  <c r="F47" i="56"/>
  <c r="G47" i="56"/>
  <c r="H47" i="56"/>
  <c r="F48" i="56"/>
  <c r="G48" i="56"/>
  <c r="H48" i="56"/>
  <c r="F49" i="56"/>
  <c r="G49" i="56"/>
  <c r="H49" i="56"/>
  <c r="F50" i="56"/>
  <c r="G50" i="56"/>
  <c r="H50" i="56"/>
  <c r="H2" i="56"/>
  <c r="G2" i="56"/>
  <c r="F2" i="56"/>
  <c r="I2" i="56"/>
  <c r="J2" i="56"/>
  <c r="K2" i="56"/>
  <c r="I3" i="56"/>
  <c r="J3" i="56"/>
  <c r="K3" i="56"/>
  <c r="I4" i="56"/>
  <c r="J4" i="56"/>
  <c r="K4" i="56"/>
  <c r="I5" i="56"/>
  <c r="J5" i="56"/>
  <c r="K5" i="56"/>
  <c r="I6" i="56"/>
  <c r="J6" i="56"/>
  <c r="K6" i="56"/>
  <c r="I7" i="56"/>
  <c r="J7" i="56"/>
  <c r="K7" i="56"/>
  <c r="I8" i="56"/>
  <c r="J8" i="56"/>
  <c r="K8" i="56"/>
  <c r="I9" i="56"/>
  <c r="J9" i="56"/>
  <c r="K9" i="56"/>
  <c r="I10" i="56"/>
  <c r="J10" i="56"/>
  <c r="K10" i="56"/>
  <c r="I11" i="56"/>
  <c r="J11" i="56"/>
  <c r="K11" i="56"/>
  <c r="I12" i="56"/>
  <c r="J12" i="56"/>
  <c r="K12" i="56"/>
  <c r="I13" i="56"/>
  <c r="J13" i="56"/>
  <c r="K13" i="56"/>
  <c r="I14" i="56"/>
  <c r="J14" i="56"/>
  <c r="K14" i="56"/>
  <c r="I15" i="56"/>
  <c r="J15" i="56"/>
  <c r="K15" i="56"/>
  <c r="I16" i="56"/>
  <c r="J16" i="56"/>
  <c r="K16" i="56"/>
  <c r="I17" i="56"/>
  <c r="J17" i="56"/>
  <c r="K17" i="56"/>
  <c r="I18" i="56"/>
  <c r="J18" i="56"/>
  <c r="K18" i="56"/>
  <c r="I19" i="56"/>
  <c r="J19" i="56"/>
  <c r="K19" i="56"/>
  <c r="I20" i="56"/>
  <c r="J20" i="56"/>
  <c r="K20" i="56"/>
  <c r="I21" i="56"/>
  <c r="J21" i="56"/>
  <c r="K21" i="56"/>
  <c r="I22" i="56"/>
  <c r="J22" i="56"/>
  <c r="K22" i="56"/>
  <c r="I23" i="56"/>
  <c r="J23" i="56"/>
  <c r="K23" i="56"/>
  <c r="I24" i="56"/>
  <c r="J24" i="56"/>
  <c r="K24" i="56"/>
  <c r="I25" i="56"/>
  <c r="J25" i="56"/>
  <c r="K25" i="56"/>
  <c r="I26" i="56"/>
  <c r="J26" i="56"/>
  <c r="K26" i="56"/>
  <c r="I27" i="56"/>
  <c r="J27" i="56"/>
  <c r="K27" i="56"/>
  <c r="I28" i="56"/>
  <c r="J28" i="56"/>
  <c r="K28" i="56"/>
  <c r="I29" i="56"/>
  <c r="J29" i="56"/>
  <c r="K29" i="56"/>
  <c r="I30" i="56"/>
  <c r="J30" i="56"/>
  <c r="K30" i="56"/>
  <c r="I31" i="56"/>
  <c r="J31" i="56"/>
  <c r="K31" i="56"/>
  <c r="I32" i="56"/>
  <c r="J32" i="56"/>
  <c r="K32" i="56"/>
  <c r="I33" i="56"/>
  <c r="J33" i="56"/>
  <c r="K33" i="56"/>
  <c r="I34" i="56"/>
  <c r="J34" i="56"/>
  <c r="K34" i="56"/>
  <c r="I35" i="56"/>
  <c r="J35" i="56"/>
  <c r="K35" i="56"/>
  <c r="I36" i="56"/>
  <c r="J36" i="56"/>
  <c r="K36" i="56"/>
  <c r="I37" i="56"/>
  <c r="J37" i="56"/>
  <c r="K37" i="56"/>
  <c r="I38" i="56"/>
  <c r="J38" i="56"/>
  <c r="K38" i="56"/>
  <c r="I39" i="56"/>
  <c r="J39" i="56"/>
  <c r="K39" i="56"/>
  <c r="I40" i="56"/>
  <c r="J40" i="56"/>
  <c r="K40" i="56"/>
  <c r="I41" i="56"/>
  <c r="J41" i="56"/>
  <c r="K41" i="56"/>
  <c r="I42" i="56"/>
  <c r="J42" i="56"/>
  <c r="K42" i="56"/>
  <c r="I43" i="56"/>
  <c r="J43" i="56"/>
  <c r="K43" i="56"/>
  <c r="I44" i="56"/>
  <c r="J44" i="56"/>
  <c r="K44" i="56"/>
  <c r="I45" i="56"/>
  <c r="J45" i="56"/>
  <c r="K45" i="56"/>
  <c r="I46" i="56"/>
  <c r="J46" i="56"/>
  <c r="K46" i="56"/>
  <c r="I47" i="56"/>
  <c r="J47" i="56"/>
  <c r="K47" i="56"/>
  <c r="I48" i="56"/>
  <c r="J48" i="56"/>
  <c r="K48" i="56"/>
  <c r="I49" i="56"/>
  <c r="J49" i="56"/>
  <c r="K49" i="56"/>
  <c r="I50" i="56"/>
  <c r="J50" i="56"/>
  <c r="K50" i="56"/>
  <c r="B6" i="55"/>
  <c r="D12" i="55" s="1"/>
  <c r="B5" i="55"/>
  <c r="C12" i="55" s="1"/>
  <c r="B3" i="55"/>
  <c r="B2" i="55"/>
  <c r="B6" i="54"/>
  <c r="D12" i="54" s="1"/>
  <c r="B5" i="54"/>
  <c r="C12" i="54" s="1"/>
  <c r="B3" i="54"/>
  <c r="B2" i="54"/>
  <c r="B6" i="53"/>
  <c r="D12" i="53" s="1"/>
  <c r="B5" i="53"/>
  <c r="C12" i="53" s="1"/>
  <c r="B3" i="53"/>
  <c r="B2" i="53"/>
  <c r="B6" i="52"/>
  <c r="D12" i="52" s="1"/>
  <c r="B5" i="52"/>
  <c r="C12" i="52" s="1"/>
  <c r="B3" i="52"/>
  <c r="B2" i="52"/>
  <c r="B6" i="51"/>
  <c r="D12" i="51" s="1"/>
  <c r="B5" i="51"/>
  <c r="C12" i="51" s="1"/>
  <c r="B3" i="51"/>
  <c r="B2" i="51"/>
  <c r="B6" i="50"/>
  <c r="D12" i="50" s="1"/>
  <c r="B5" i="50"/>
  <c r="C12" i="50" s="1"/>
  <c r="B3" i="50"/>
  <c r="B2" i="50"/>
  <c r="B6" i="49"/>
  <c r="D12" i="49" s="1"/>
  <c r="B5" i="49"/>
  <c r="C12" i="49" s="1"/>
  <c r="B3" i="49"/>
  <c r="B2" i="49"/>
  <c r="B6" i="48"/>
  <c r="D12" i="48" s="1"/>
  <c r="B5" i="48"/>
  <c r="C12" i="48" s="1"/>
  <c r="B3" i="48"/>
  <c r="B2" i="48"/>
  <c r="B6" i="47"/>
  <c r="D12" i="47" s="1"/>
  <c r="B5" i="47"/>
  <c r="C12" i="47" s="1"/>
  <c r="B3" i="47"/>
  <c r="B2" i="47"/>
  <c r="B6" i="46"/>
  <c r="D12" i="46" s="1"/>
  <c r="B5" i="46"/>
  <c r="C12" i="46" s="1"/>
  <c r="B3" i="46"/>
  <c r="B2" i="46"/>
  <c r="B6" i="45"/>
  <c r="D12" i="45" s="1"/>
  <c r="B5" i="45"/>
  <c r="C12" i="45" s="1"/>
  <c r="B3" i="45"/>
  <c r="B2" i="45"/>
  <c r="B6" i="44"/>
  <c r="D12" i="44" s="1"/>
  <c r="B5" i="44"/>
  <c r="C12" i="44" s="1"/>
  <c r="B3" i="44"/>
  <c r="B2" i="44"/>
  <c r="B6" i="43"/>
  <c r="D12" i="43" s="1"/>
  <c r="B5" i="43"/>
  <c r="C12" i="43" s="1"/>
  <c r="B3" i="43"/>
  <c r="B2" i="43"/>
  <c r="B6" i="42"/>
  <c r="D12" i="42" s="1"/>
  <c r="B5" i="42"/>
  <c r="C12" i="42" s="1"/>
  <c r="B3" i="42"/>
  <c r="B2" i="42"/>
  <c r="B6" i="41"/>
  <c r="D12" i="41" s="1"/>
  <c r="B5" i="41"/>
  <c r="C12" i="41" s="1"/>
  <c r="B3" i="41"/>
  <c r="B2" i="41"/>
  <c r="B6" i="40"/>
  <c r="D12" i="40" s="1"/>
  <c r="B5" i="40"/>
  <c r="C12" i="40" s="1"/>
  <c r="B3" i="40"/>
  <c r="B2" i="40"/>
  <c r="B6" i="39"/>
  <c r="D12" i="39" s="1"/>
  <c r="B5" i="39"/>
  <c r="C12" i="39" s="1"/>
  <c r="B3" i="39"/>
  <c r="B2" i="39"/>
  <c r="B6" i="38"/>
  <c r="D12" i="38" s="1"/>
  <c r="B5" i="38"/>
  <c r="C12" i="38" s="1"/>
  <c r="B3" i="38"/>
  <c r="B2" i="38"/>
  <c r="B6" i="37"/>
  <c r="D12" i="37" s="1"/>
  <c r="B5" i="37"/>
  <c r="C12" i="37" s="1"/>
  <c r="B3" i="37"/>
  <c r="B2" i="37"/>
  <c r="B6" i="36"/>
  <c r="D12" i="36" s="1"/>
  <c r="B5" i="36"/>
  <c r="C12" i="36" s="1"/>
  <c r="B3" i="36"/>
  <c r="B2" i="36"/>
  <c r="B6" i="35"/>
  <c r="D12" i="35" s="1"/>
  <c r="B5" i="35"/>
  <c r="C12" i="35" s="1"/>
  <c r="B3" i="35"/>
  <c r="B2" i="35"/>
  <c r="B6" i="19"/>
  <c r="D12" i="19" s="1"/>
  <c r="B5" i="19"/>
  <c r="C12" i="19" s="1"/>
  <c r="B6" i="8"/>
  <c r="D12" i="8" s="1"/>
  <c r="B5" i="8"/>
  <c r="C12" i="8" s="1"/>
  <c r="B6" i="25"/>
  <c r="D12" i="25" s="1"/>
  <c r="B5" i="25"/>
  <c r="C12" i="25" s="1"/>
  <c r="B6" i="30"/>
  <c r="D12" i="30" s="1"/>
  <c r="B5" i="30"/>
  <c r="C12" i="30" s="1"/>
  <c r="B6" i="24"/>
  <c r="D12" i="24" s="1"/>
  <c r="B5" i="24"/>
  <c r="C12" i="24" s="1"/>
  <c r="B6" i="7"/>
  <c r="D12" i="7" s="1"/>
  <c r="B5" i="7"/>
  <c r="C12" i="7" s="1"/>
  <c r="B6" i="6"/>
  <c r="D12" i="6" s="1"/>
  <c r="B5" i="6"/>
  <c r="C12" i="6" s="1"/>
  <c r="B6" i="33"/>
  <c r="D12" i="33" s="1"/>
  <c r="B5" i="33"/>
  <c r="C12" i="33" s="1"/>
  <c r="B6" i="21"/>
  <c r="D12" i="21" s="1"/>
  <c r="B5" i="21"/>
  <c r="C12" i="21" s="1"/>
  <c r="B6" i="29"/>
  <c r="D12" i="29" s="1"/>
  <c r="B5" i="29"/>
  <c r="C12" i="29" s="1"/>
  <c r="B6" i="28"/>
  <c r="D12" i="28" s="1"/>
  <c r="B5" i="28"/>
  <c r="C12" i="28" s="1"/>
  <c r="B6" i="20"/>
  <c r="D12" i="20" s="1"/>
  <c r="B5" i="20"/>
  <c r="C12" i="20" s="1"/>
  <c r="B6" i="10"/>
  <c r="D12" i="10" s="1"/>
  <c r="B5" i="10"/>
  <c r="C12" i="10" s="1"/>
  <c r="B6" i="23"/>
  <c r="D12" i="23" s="1"/>
  <c r="B5" i="23"/>
  <c r="C12" i="23" s="1"/>
  <c r="B6" i="13"/>
  <c r="D12" i="13" s="1"/>
  <c r="B5" i="13"/>
  <c r="C12" i="13" s="1"/>
  <c r="B6" i="17"/>
  <c r="D12" i="17" s="1"/>
  <c r="B5" i="17"/>
  <c r="C12" i="17" s="1"/>
  <c r="B6" i="9"/>
  <c r="D12" i="9" s="1"/>
  <c r="B5" i="9"/>
  <c r="C12" i="9" s="1"/>
  <c r="B6" i="32"/>
  <c r="D12" i="32" s="1"/>
  <c r="B5" i="32"/>
  <c r="C12" i="32" s="1"/>
  <c r="B6" i="12"/>
  <c r="D12" i="12" s="1"/>
  <c r="B5" i="12"/>
  <c r="C12" i="12" s="1"/>
  <c r="B6" i="27"/>
  <c r="D12" i="27" s="1"/>
  <c r="B5" i="27"/>
  <c r="C12" i="27" s="1"/>
  <c r="B6" i="5"/>
  <c r="D12" i="5" s="1"/>
  <c r="B5" i="5"/>
  <c r="C12" i="5" s="1"/>
  <c r="B6" i="18"/>
  <c r="D12" i="18" s="1"/>
  <c r="B5" i="18"/>
  <c r="C12" i="18" s="1"/>
  <c r="B6" i="31"/>
  <c r="D12" i="31" s="1"/>
  <c r="B5" i="31"/>
  <c r="C12" i="31" s="1"/>
  <c r="B6" i="11"/>
  <c r="D12" i="11" s="1"/>
  <c r="B5" i="11"/>
  <c r="C12" i="11" s="1"/>
  <c r="B6" i="4"/>
  <c r="D12" i="4" s="1"/>
  <c r="B5" i="4"/>
  <c r="C12" i="4" s="1"/>
  <c r="B6" i="1"/>
  <c r="D12" i="1" s="1"/>
  <c r="B5" i="1"/>
  <c r="C12" i="1" s="1"/>
  <c r="B3" i="33"/>
  <c r="B2" i="33"/>
  <c r="B3" i="32"/>
  <c r="B2" i="32"/>
  <c r="B3" i="31"/>
  <c r="B2" i="31"/>
  <c r="B3" i="30"/>
  <c r="B2" i="30"/>
  <c r="B3" i="29"/>
  <c r="B2" i="29"/>
  <c r="B3" i="28"/>
  <c r="B2" i="28"/>
  <c r="B3" i="27"/>
  <c r="B2" i="27"/>
  <c r="B3" i="25"/>
  <c r="B2" i="25"/>
  <c r="B3" i="24"/>
  <c r="B2" i="24"/>
  <c r="B3" i="23"/>
  <c r="B2" i="23"/>
  <c r="B3" i="21"/>
  <c r="B2" i="21"/>
  <c r="B3" i="20"/>
  <c r="B2" i="20"/>
  <c r="B3" i="19"/>
  <c r="B2" i="19"/>
  <c r="B3" i="18"/>
  <c r="B2" i="18"/>
  <c r="B3" i="17"/>
  <c r="B2" i="17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6"/>
  <c r="B2" i="6"/>
  <c r="B3" i="5"/>
  <c r="B2" i="5"/>
  <c r="B3" i="4"/>
  <c r="B2" i="4"/>
  <c r="B3" i="1"/>
  <c r="B2" i="1"/>
  <c r="H3" i="3"/>
  <c r="B4" i="1" s="1"/>
  <c r="H4" i="3"/>
  <c r="B4" i="4" s="1"/>
  <c r="H5" i="3"/>
  <c r="B4" i="55" s="1"/>
  <c r="H6" i="3"/>
  <c r="B4" i="11" s="1"/>
  <c r="H7" i="3"/>
  <c r="B4" i="31" s="1"/>
  <c r="H8" i="3"/>
  <c r="B4" i="41" s="1"/>
  <c r="H9" i="3"/>
  <c r="B4" i="18" s="1"/>
  <c r="H10" i="3"/>
  <c r="B4" i="49" s="1"/>
  <c r="H11" i="3"/>
  <c r="B4" i="44" s="1"/>
  <c r="H12" i="3"/>
  <c r="B4" i="5" s="1"/>
  <c r="H13" i="3"/>
  <c r="B4" i="46" s="1"/>
  <c r="H14" i="3"/>
  <c r="B4" i="27" s="1"/>
  <c r="H15" i="3"/>
  <c r="B4" i="12" s="1"/>
  <c r="H16" i="3"/>
  <c r="B4" i="42" s="1"/>
  <c r="H18" i="3"/>
  <c r="B4" i="32" s="1"/>
  <c r="H20" i="3"/>
  <c r="B4" i="53" s="1"/>
  <c r="H22" i="3"/>
  <c r="B4" i="9" s="1"/>
  <c r="H23" i="3"/>
  <c r="B4" i="17" s="1"/>
  <c r="H24" i="3"/>
  <c r="B4" i="13" s="1"/>
  <c r="H26" i="3"/>
  <c r="B4" i="51" s="1"/>
  <c r="H27" i="3"/>
  <c r="B4" i="10" s="1"/>
  <c r="H29" i="3"/>
  <c r="B4" i="36" s="1"/>
  <c r="H30" i="3"/>
  <c r="B4" i="20" s="1"/>
  <c r="H31" i="3"/>
  <c r="B4" i="50" s="1"/>
  <c r="H32" i="3"/>
  <c r="B4" i="28" s="1"/>
  <c r="H33" i="3"/>
  <c r="B4" i="29" s="1"/>
  <c r="H34" i="3"/>
  <c r="B4" i="21" s="1"/>
  <c r="H35" i="3"/>
  <c r="B4" i="33" s="1"/>
  <c r="H36" i="3"/>
  <c r="B4" i="45" s="1"/>
  <c r="H37" i="3"/>
  <c r="B4" i="7" s="1"/>
  <c r="H38" i="3"/>
  <c r="B4" i="47" s="1"/>
  <c r="H39" i="3"/>
  <c r="B4" i="6" s="1"/>
  <c r="H40" i="3"/>
  <c r="B4" i="43" s="1"/>
  <c r="H41" i="3"/>
  <c r="B4" i="48" s="1"/>
  <c r="H42" i="3"/>
  <c r="B4" i="24" s="1"/>
  <c r="H43" i="3"/>
  <c r="B4" i="35" s="1"/>
  <c r="H45" i="3"/>
  <c r="B4" i="37" s="1"/>
  <c r="H46" i="3"/>
  <c r="B4" i="25" s="1"/>
  <c r="H47" i="3"/>
  <c r="B4" i="8" s="1"/>
  <c r="H48" i="3"/>
  <c r="B4" i="54" s="1"/>
  <c r="H49" i="3"/>
  <c r="B4" i="19" s="1"/>
  <c r="H19" i="3"/>
  <c r="B4" i="52" s="1"/>
  <c r="H21" i="3"/>
  <c r="B4" i="38" s="1"/>
  <c r="H25" i="3"/>
  <c r="B4" i="23" s="1"/>
  <c r="H28" i="3"/>
  <c r="B4" i="39" s="1"/>
  <c r="H44" i="3"/>
  <c r="B4" i="30" s="1"/>
  <c r="H2" i="3"/>
  <c r="B4" i="40" s="1"/>
  <c r="C19" i="50" l="1"/>
  <c r="F19" i="50" s="1"/>
  <c r="G19" i="50" s="1"/>
  <c r="F5" i="23"/>
  <c r="C18" i="27"/>
  <c r="C17" i="30"/>
  <c r="F7" i="23"/>
  <c r="F5" i="24"/>
  <c r="F6" i="24"/>
  <c r="C20" i="50"/>
  <c r="F7" i="24"/>
  <c r="C20" i="47"/>
  <c r="E20" i="47" s="1"/>
  <c r="E5" i="23"/>
  <c r="C18" i="23"/>
  <c r="E6" i="23"/>
  <c r="E7" i="23"/>
  <c r="E8" i="24"/>
  <c r="E7" i="24"/>
  <c r="E6" i="24"/>
  <c r="E6" i="7"/>
  <c r="E7" i="28"/>
  <c r="F6" i="23"/>
  <c r="E8" i="23"/>
  <c r="E5" i="24"/>
  <c r="E8" i="28"/>
  <c r="F8" i="23"/>
  <c r="F8" i="24"/>
  <c r="F8" i="28"/>
  <c r="E5" i="10"/>
  <c r="E5" i="7"/>
  <c r="E5" i="5"/>
  <c r="F5" i="10"/>
  <c r="F5" i="7"/>
  <c r="E5" i="28"/>
  <c r="E6" i="5"/>
  <c r="F6" i="10"/>
  <c r="F6" i="7"/>
  <c r="E6" i="10"/>
  <c r="E7" i="10"/>
  <c r="E7" i="7"/>
  <c r="E7" i="5"/>
  <c r="F7" i="10"/>
  <c r="F7" i="7"/>
  <c r="F6" i="28"/>
  <c r="C19" i="47"/>
  <c r="E19" i="47" s="1"/>
  <c r="E8" i="10"/>
  <c r="E8" i="7"/>
  <c r="E8" i="5"/>
  <c r="F8" i="10"/>
  <c r="F8" i="7"/>
  <c r="E5" i="13"/>
  <c r="E5" i="6"/>
  <c r="F5" i="5"/>
  <c r="F5" i="13"/>
  <c r="F5" i="6"/>
  <c r="E6" i="28"/>
  <c r="C17" i="23"/>
  <c r="F17" i="23" s="1"/>
  <c r="G17" i="23" s="1"/>
  <c r="C19" i="23"/>
  <c r="F19" i="23" s="1"/>
  <c r="G19" i="23" s="1"/>
  <c r="E6" i="13"/>
  <c r="E6" i="6"/>
  <c r="F6" i="5"/>
  <c r="F6" i="13"/>
  <c r="F6" i="6"/>
  <c r="E7" i="13"/>
  <c r="E7" i="6"/>
  <c r="F7" i="5"/>
  <c r="F7" i="13"/>
  <c r="F7" i="6"/>
  <c r="F7" i="28"/>
  <c r="E8" i="13"/>
  <c r="E8" i="6"/>
  <c r="F8" i="5"/>
  <c r="F8" i="13"/>
  <c r="F8" i="6"/>
  <c r="F5" i="28"/>
  <c r="C16" i="32"/>
  <c r="E16" i="32" s="1"/>
  <c r="E5" i="1"/>
  <c r="E5" i="31"/>
  <c r="E5" i="20"/>
  <c r="F5" i="1"/>
  <c r="F5" i="31"/>
  <c r="F5" i="20"/>
  <c r="E6" i="1"/>
  <c r="E6" i="31"/>
  <c r="E6" i="20"/>
  <c r="F6" i="1"/>
  <c r="F6" i="31"/>
  <c r="F6" i="20"/>
  <c r="E7" i="1"/>
  <c r="E7" i="31"/>
  <c r="E7" i="20"/>
  <c r="F7" i="1"/>
  <c r="F7" i="31"/>
  <c r="F7" i="20"/>
  <c r="E8" i="1"/>
  <c r="E8" i="31"/>
  <c r="E8" i="20"/>
  <c r="F8" i="1"/>
  <c r="F8" i="31"/>
  <c r="F8" i="20"/>
  <c r="E12" i="58"/>
  <c r="F12" i="58"/>
  <c r="G12" i="58" s="1"/>
  <c r="C19" i="58"/>
  <c r="C13" i="58"/>
  <c r="C17" i="58"/>
  <c r="C14" i="58"/>
  <c r="C18" i="58"/>
  <c r="C16" i="58"/>
  <c r="C15" i="58"/>
  <c r="F20" i="50"/>
  <c r="G20" i="50" s="1"/>
  <c r="E12" i="33"/>
  <c r="C16" i="9"/>
  <c r="E16" i="9" s="1"/>
  <c r="C16" i="53"/>
  <c r="E16" i="53" s="1"/>
  <c r="C21" i="47"/>
  <c r="F21" i="47" s="1"/>
  <c r="G21" i="47" s="1"/>
  <c r="C16" i="11"/>
  <c r="E16" i="11" s="1"/>
  <c r="C16" i="17"/>
  <c r="F16" i="17" s="1"/>
  <c r="G16" i="17" s="1"/>
  <c r="C19" i="30"/>
  <c r="E19" i="30" s="1"/>
  <c r="C16" i="50"/>
  <c r="F16" i="50" s="1"/>
  <c r="G16" i="50" s="1"/>
  <c r="C18" i="30"/>
  <c r="F18" i="30" s="1"/>
  <c r="G18" i="30" s="1"/>
  <c r="C18" i="18"/>
  <c r="F18" i="18" s="1"/>
  <c r="G18" i="18" s="1"/>
  <c r="C16" i="23"/>
  <c r="C19" i="27"/>
  <c r="F19" i="27" s="1"/>
  <c r="G19" i="27" s="1"/>
  <c r="C15" i="43"/>
  <c r="E15" i="43" s="1"/>
  <c r="C20" i="32"/>
  <c r="E20" i="32" s="1"/>
  <c r="C15" i="55"/>
  <c r="E15" i="55" s="1"/>
  <c r="C19" i="32"/>
  <c r="E19" i="32" s="1"/>
  <c r="C16" i="30"/>
  <c r="E16" i="30" s="1"/>
  <c r="C16" i="27"/>
  <c r="F16" i="27" s="1"/>
  <c r="G16" i="27" s="1"/>
  <c r="C17" i="18"/>
  <c r="E17" i="18" s="1"/>
  <c r="C18" i="32"/>
  <c r="E18" i="32" s="1"/>
  <c r="C16" i="18"/>
  <c r="E16" i="18" s="1"/>
  <c r="C16" i="28"/>
  <c r="F16" i="28" s="1"/>
  <c r="G16" i="28" s="1"/>
  <c r="C18" i="36"/>
  <c r="F18" i="36" s="1"/>
  <c r="G18" i="36" s="1"/>
  <c r="C17" i="40"/>
  <c r="F17" i="40" s="1"/>
  <c r="G17" i="40" s="1"/>
  <c r="C16" i="48"/>
  <c r="F16" i="48" s="1"/>
  <c r="G16" i="48" s="1"/>
  <c r="C17" i="36"/>
  <c r="E17" i="36" s="1"/>
  <c r="C16" i="36"/>
  <c r="F16" i="36" s="1"/>
  <c r="G16" i="36" s="1"/>
  <c r="F18" i="23"/>
  <c r="G18" i="23" s="1"/>
  <c r="F20" i="47"/>
  <c r="G20" i="47" s="1"/>
  <c r="F12" i="43"/>
  <c r="G12" i="43" s="1"/>
  <c r="F17" i="30"/>
  <c r="G17" i="30" s="1"/>
  <c r="F18" i="27"/>
  <c r="G18" i="27" s="1"/>
  <c r="F16" i="23"/>
  <c r="G16" i="23" s="1"/>
  <c r="E16" i="23"/>
  <c r="C20" i="35"/>
  <c r="C21" i="35"/>
  <c r="C16" i="35"/>
  <c r="C19" i="35"/>
  <c r="C17" i="35"/>
  <c r="C18" i="35"/>
  <c r="E19" i="50"/>
  <c r="F16" i="32"/>
  <c r="G16" i="32" s="1"/>
  <c r="F16" i="11"/>
  <c r="G16" i="11" s="1"/>
  <c r="C18" i="50"/>
  <c r="C17" i="27"/>
  <c r="F12" i="44"/>
  <c r="G12" i="44" s="1"/>
  <c r="C15" i="47"/>
  <c r="F15" i="47" s="1"/>
  <c r="G15" i="47" s="1"/>
  <c r="C17" i="50"/>
  <c r="C18" i="47"/>
  <c r="C17" i="32"/>
  <c r="C16" i="40"/>
  <c r="C18" i="28"/>
  <c r="C17" i="47"/>
  <c r="C21" i="53"/>
  <c r="C18" i="40"/>
  <c r="E18" i="23"/>
  <c r="E20" i="50"/>
  <c r="C17" i="28"/>
  <c r="C16" i="47"/>
  <c r="E18" i="27"/>
  <c r="C20" i="53"/>
  <c r="E12" i="20"/>
  <c r="E17" i="30"/>
  <c r="C19" i="53"/>
  <c r="C15" i="51"/>
  <c r="E15" i="51" s="1"/>
  <c r="C18" i="53"/>
  <c r="C19" i="11"/>
  <c r="C19" i="9"/>
  <c r="C21" i="17"/>
  <c r="C21" i="48"/>
  <c r="C17" i="53"/>
  <c r="C18" i="11"/>
  <c r="C18" i="9"/>
  <c r="C20" i="17"/>
  <c r="C20" i="48"/>
  <c r="C17" i="11"/>
  <c r="C17" i="9"/>
  <c r="C19" i="17"/>
  <c r="C19" i="48"/>
  <c r="F12" i="36"/>
  <c r="G12" i="36" s="1"/>
  <c r="C18" i="17"/>
  <c r="C18" i="48"/>
  <c r="C20" i="18"/>
  <c r="C20" i="36"/>
  <c r="C17" i="17"/>
  <c r="C17" i="48"/>
  <c r="C20" i="43"/>
  <c r="C16" i="43"/>
  <c r="C19" i="18"/>
  <c r="C19" i="36"/>
  <c r="C19" i="43"/>
  <c r="C18" i="43"/>
  <c r="C17" i="43"/>
  <c r="C16" i="41"/>
  <c r="C17" i="41"/>
  <c r="F12" i="28"/>
  <c r="G12" i="28" s="1"/>
  <c r="E12" i="55"/>
  <c r="F12" i="55"/>
  <c r="G12" i="55" s="1"/>
  <c r="C13" i="55"/>
  <c r="C14" i="55"/>
  <c r="F12" i="54"/>
  <c r="G12" i="54" s="1"/>
  <c r="E12" i="54"/>
  <c r="C15" i="54"/>
  <c r="C14" i="54"/>
  <c r="C13" i="54"/>
  <c r="F12" i="53"/>
  <c r="G12" i="53" s="1"/>
  <c r="E12" i="53"/>
  <c r="C15" i="53"/>
  <c r="C13" i="53"/>
  <c r="C14" i="53"/>
  <c r="C15" i="52"/>
  <c r="C14" i="52"/>
  <c r="C13" i="52"/>
  <c r="F12" i="52"/>
  <c r="G12" i="52" s="1"/>
  <c r="E12" i="52"/>
  <c r="E12" i="51"/>
  <c r="F12" i="51"/>
  <c r="G12" i="51" s="1"/>
  <c r="C13" i="51"/>
  <c r="C14" i="51"/>
  <c r="E12" i="50"/>
  <c r="F12" i="50"/>
  <c r="G12" i="50" s="1"/>
  <c r="C14" i="50"/>
  <c r="C13" i="50"/>
  <c r="C15" i="50"/>
  <c r="E12" i="49"/>
  <c r="F12" i="49"/>
  <c r="G12" i="49" s="1"/>
  <c r="C15" i="49"/>
  <c r="C14" i="49"/>
  <c r="C13" i="49"/>
  <c r="F12" i="48"/>
  <c r="G12" i="48" s="1"/>
  <c r="E12" i="48"/>
  <c r="C15" i="48"/>
  <c r="C14" i="48"/>
  <c r="C13" i="48"/>
  <c r="F12" i="47"/>
  <c r="G12" i="47" s="1"/>
  <c r="E12" i="47"/>
  <c r="C13" i="47"/>
  <c r="C14" i="47"/>
  <c r="C15" i="46"/>
  <c r="F12" i="46"/>
  <c r="G12" i="46" s="1"/>
  <c r="C14" i="46"/>
  <c r="E12" i="46"/>
  <c r="C13" i="46"/>
  <c r="F12" i="45"/>
  <c r="G12" i="45" s="1"/>
  <c r="E12" i="45"/>
  <c r="C15" i="45"/>
  <c r="C14" i="45"/>
  <c r="C13" i="45"/>
  <c r="C15" i="44"/>
  <c r="F15" i="44" s="1"/>
  <c r="G15" i="44" s="1"/>
  <c r="E12" i="44"/>
  <c r="C13" i="44"/>
  <c r="C14" i="44"/>
  <c r="C13" i="43"/>
  <c r="C14" i="43"/>
  <c r="E12" i="43"/>
  <c r="E12" i="42"/>
  <c r="F12" i="42"/>
  <c r="G12" i="42" s="1"/>
  <c r="C15" i="42"/>
  <c r="C14" i="42"/>
  <c r="C13" i="42"/>
  <c r="E12" i="41"/>
  <c r="F12" i="41"/>
  <c r="G12" i="41" s="1"/>
  <c r="C15" i="41"/>
  <c r="C13" i="41"/>
  <c r="C14" i="41"/>
  <c r="F12" i="40"/>
  <c r="G12" i="40" s="1"/>
  <c r="E12" i="40"/>
  <c r="C15" i="40"/>
  <c r="C14" i="40"/>
  <c r="C13" i="40"/>
  <c r="F12" i="39"/>
  <c r="G12" i="39" s="1"/>
  <c r="E12" i="39"/>
  <c r="C15" i="39"/>
  <c r="C14" i="39"/>
  <c r="C13" i="39"/>
  <c r="F12" i="38"/>
  <c r="G12" i="38" s="1"/>
  <c r="E12" i="38"/>
  <c r="C15" i="38"/>
  <c r="C14" i="38"/>
  <c r="C13" i="38"/>
  <c r="E12" i="37"/>
  <c r="F12" i="37"/>
  <c r="G12" i="37" s="1"/>
  <c r="C15" i="37"/>
  <c r="C14" i="37"/>
  <c r="C13" i="37"/>
  <c r="C15" i="36"/>
  <c r="C14" i="36"/>
  <c r="C13" i="36"/>
  <c r="E12" i="36"/>
  <c r="E12" i="35"/>
  <c r="F12" i="35"/>
  <c r="G12" i="35" s="1"/>
  <c r="C15" i="35"/>
  <c r="C13" i="35"/>
  <c r="C14" i="35"/>
  <c r="C15" i="4"/>
  <c r="E15" i="4" s="1"/>
  <c r="C15" i="29"/>
  <c r="F15" i="29" s="1"/>
  <c r="G15" i="29" s="1"/>
  <c r="C14" i="33"/>
  <c r="E14" i="33" s="1"/>
  <c r="C15" i="33"/>
  <c r="F15" i="33" s="1"/>
  <c r="G15" i="33" s="1"/>
  <c r="F12" i="33"/>
  <c r="G12" i="33" s="1"/>
  <c r="C13" i="33"/>
  <c r="E12" i="32"/>
  <c r="F12" i="32"/>
  <c r="G12" i="32" s="1"/>
  <c r="C15" i="32"/>
  <c r="C14" i="32"/>
  <c r="C13" i="32"/>
  <c r="F12" i="31"/>
  <c r="G12" i="31" s="1"/>
  <c r="E12" i="31"/>
  <c r="C14" i="31"/>
  <c r="C15" i="31"/>
  <c r="C13" i="31"/>
  <c r="F12" i="30"/>
  <c r="G12" i="30" s="1"/>
  <c r="E12" i="30"/>
  <c r="C15" i="30"/>
  <c r="C14" i="30"/>
  <c r="C13" i="30"/>
  <c r="E12" i="29"/>
  <c r="F12" i="29"/>
  <c r="G12" i="29" s="1"/>
  <c r="C13" i="29"/>
  <c r="C14" i="29"/>
  <c r="C14" i="28"/>
  <c r="C15" i="28"/>
  <c r="C13" i="28"/>
  <c r="E12" i="28"/>
  <c r="C15" i="27"/>
  <c r="C14" i="27"/>
  <c r="C13" i="27"/>
  <c r="F12" i="27"/>
  <c r="G12" i="27" s="1"/>
  <c r="E12" i="27"/>
  <c r="E12" i="25"/>
  <c r="F12" i="25"/>
  <c r="G12" i="25" s="1"/>
  <c r="C15" i="25"/>
  <c r="C14" i="25"/>
  <c r="C13" i="25"/>
  <c r="C15" i="24"/>
  <c r="C14" i="24"/>
  <c r="C13" i="24"/>
  <c r="E12" i="24"/>
  <c r="F12" i="24"/>
  <c r="G12" i="24" s="1"/>
  <c r="E12" i="23"/>
  <c r="F12" i="23"/>
  <c r="G12" i="23" s="1"/>
  <c r="C15" i="23"/>
  <c r="C14" i="23"/>
  <c r="C13" i="23"/>
  <c r="E12" i="21"/>
  <c r="F12" i="21"/>
  <c r="G12" i="21" s="1"/>
  <c r="C15" i="21"/>
  <c r="C14" i="21"/>
  <c r="C13" i="21"/>
  <c r="C14" i="20"/>
  <c r="E14" i="20" s="1"/>
  <c r="C15" i="20"/>
  <c r="F15" i="20" s="1"/>
  <c r="G15" i="20" s="1"/>
  <c r="F12" i="20"/>
  <c r="G12" i="20" s="1"/>
  <c r="C13" i="20"/>
  <c r="C13" i="19"/>
  <c r="F13" i="19" s="1"/>
  <c r="G13" i="19" s="1"/>
  <c r="F12" i="19"/>
  <c r="G12" i="19" s="1"/>
  <c r="E12" i="19"/>
  <c r="C14" i="19"/>
  <c r="C15" i="19"/>
  <c r="E12" i="18"/>
  <c r="F12" i="18"/>
  <c r="G12" i="18" s="1"/>
  <c r="C15" i="18"/>
  <c r="C14" i="18"/>
  <c r="C13" i="18"/>
  <c r="F12" i="17"/>
  <c r="G12" i="17" s="1"/>
  <c r="E12" i="17"/>
  <c r="C15" i="17"/>
  <c r="C14" i="17"/>
  <c r="C13" i="17"/>
  <c r="F12" i="8"/>
  <c r="G12" i="8" s="1"/>
  <c r="F12" i="7"/>
  <c r="G12" i="7" s="1"/>
  <c r="E12" i="7"/>
  <c r="E12" i="6"/>
  <c r="E12" i="10"/>
  <c r="E12" i="13"/>
  <c r="E12" i="9"/>
  <c r="F12" i="9"/>
  <c r="G12" i="9" s="1"/>
  <c r="C15" i="12"/>
  <c r="F15" i="12" s="1"/>
  <c r="G15" i="12" s="1"/>
  <c r="E12" i="5"/>
  <c r="F12" i="5"/>
  <c r="G12" i="5" s="1"/>
  <c r="E12" i="11"/>
  <c r="C15" i="13"/>
  <c r="E15" i="13" s="1"/>
  <c r="F12" i="13"/>
  <c r="G12" i="13" s="1"/>
  <c r="C14" i="13"/>
  <c r="F14" i="13" s="1"/>
  <c r="G14" i="13" s="1"/>
  <c r="C13" i="13"/>
  <c r="E12" i="12"/>
  <c r="F12" i="12"/>
  <c r="G12" i="12" s="1"/>
  <c r="C13" i="12"/>
  <c r="C14" i="12"/>
  <c r="C15" i="11"/>
  <c r="E15" i="11" s="1"/>
  <c r="F12" i="11"/>
  <c r="G12" i="11" s="1"/>
  <c r="C13" i="11"/>
  <c r="C14" i="11"/>
  <c r="F12" i="10"/>
  <c r="G12" i="10" s="1"/>
  <c r="C15" i="10"/>
  <c r="F15" i="10" s="1"/>
  <c r="G15" i="10" s="1"/>
  <c r="C14" i="10"/>
  <c r="C13" i="10"/>
  <c r="C15" i="9"/>
  <c r="E15" i="9" s="1"/>
  <c r="C14" i="9"/>
  <c r="E14" i="9" s="1"/>
  <c r="C13" i="9"/>
  <c r="E12" i="8"/>
  <c r="C15" i="8"/>
  <c r="F15" i="8" s="1"/>
  <c r="G15" i="8" s="1"/>
  <c r="C14" i="8"/>
  <c r="C13" i="8"/>
  <c r="C14" i="7"/>
  <c r="F14" i="7" s="1"/>
  <c r="G14" i="7" s="1"/>
  <c r="C15" i="7"/>
  <c r="F15" i="7" s="1"/>
  <c r="G15" i="7" s="1"/>
  <c r="C13" i="7"/>
  <c r="C15" i="6"/>
  <c r="F15" i="6" s="1"/>
  <c r="G15" i="6" s="1"/>
  <c r="C13" i="6"/>
  <c r="F13" i="6" s="1"/>
  <c r="G13" i="6" s="1"/>
  <c r="F12" i="6"/>
  <c r="G12" i="6" s="1"/>
  <c r="C14" i="6"/>
  <c r="C15" i="5"/>
  <c r="F15" i="5" s="1"/>
  <c r="G15" i="5" s="1"/>
  <c r="C13" i="5"/>
  <c r="C14" i="5"/>
  <c r="E12" i="4"/>
  <c r="F12" i="4"/>
  <c r="G12" i="4" s="1"/>
  <c r="C14" i="4"/>
  <c r="F14" i="4" s="1"/>
  <c r="G14" i="4" s="1"/>
  <c r="C13" i="4"/>
  <c r="F12" i="1"/>
  <c r="G12" i="1" s="1"/>
  <c r="C15" i="1"/>
  <c r="E12" i="1"/>
  <c r="C13" i="1"/>
  <c r="F13" i="1" s="1"/>
  <c r="G13" i="1" s="1"/>
  <c r="C14" i="1"/>
  <c r="F14" i="1" s="1"/>
  <c r="G14" i="1" s="1"/>
  <c r="E21" i="47" l="1"/>
  <c r="F18" i="32"/>
  <c r="G18" i="32" s="1"/>
  <c r="F17" i="18"/>
  <c r="G17" i="18" s="1"/>
  <c r="F16" i="30"/>
  <c r="G16" i="30" s="1"/>
  <c r="F15" i="43"/>
  <c r="G15" i="43" s="1"/>
  <c r="E16" i="36"/>
  <c r="F19" i="47"/>
  <c r="G19" i="47" s="1"/>
  <c r="E18" i="18"/>
  <c r="E16" i="48"/>
  <c r="E19" i="27"/>
  <c r="F17" i="36"/>
  <c r="G17" i="36" s="1"/>
  <c r="F15" i="55"/>
  <c r="G15" i="55" s="1"/>
  <c r="E19" i="23"/>
  <c r="E18" i="30"/>
  <c r="E17" i="40"/>
  <c r="E17" i="23"/>
  <c r="F19" i="30"/>
  <c r="G19" i="30" s="1"/>
  <c r="E18" i="36"/>
  <c r="F16" i="18"/>
  <c r="G16" i="18" s="1"/>
  <c r="E16" i="28"/>
  <c r="F16" i="9"/>
  <c r="G16" i="9" s="1"/>
  <c r="E16" i="17"/>
  <c r="F15" i="58"/>
  <c r="G15" i="58" s="1"/>
  <c r="E15" i="58"/>
  <c r="F16" i="58"/>
  <c r="G16" i="58" s="1"/>
  <c r="E16" i="58"/>
  <c r="F18" i="58"/>
  <c r="G18" i="58" s="1"/>
  <c r="E18" i="58"/>
  <c r="F14" i="58"/>
  <c r="G14" i="58" s="1"/>
  <c r="E14" i="58"/>
  <c r="F17" i="58"/>
  <c r="G17" i="58" s="1"/>
  <c r="E17" i="58"/>
  <c r="F13" i="58"/>
  <c r="G13" i="58" s="1"/>
  <c r="E13" i="58"/>
  <c r="F19" i="58"/>
  <c r="G19" i="58" s="1"/>
  <c r="E19" i="58"/>
  <c r="F16" i="53"/>
  <c r="G16" i="53" s="1"/>
  <c r="F19" i="32"/>
  <c r="G19" i="32" s="1"/>
  <c r="E16" i="27"/>
  <c r="F20" i="32"/>
  <c r="G20" i="32" s="1"/>
  <c r="E16" i="50"/>
  <c r="F15" i="4"/>
  <c r="G15" i="4" s="1"/>
  <c r="E15" i="47"/>
  <c r="F15" i="51"/>
  <c r="G15" i="51" s="1"/>
  <c r="E16" i="47"/>
  <c r="F16" i="47"/>
  <c r="G16" i="47" s="1"/>
  <c r="E20" i="18"/>
  <c r="F20" i="18"/>
  <c r="G20" i="18" s="1"/>
  <c r="F18" i="50"/>
  <c r="G18" i="50" s="1"/>
  <c r="E18" i="50"/>
  <c r="E17" i="35"/>
  <c r="F17" i="35"/>
  <c r="G17" i="35" s="1"/>
  <c r="E20" i="48"/>
  <c r="F20" i="48"/>
  <c r="G20" i="48" s="1"/>
  <c r="E19" i="53"/>
  <c r="F19" i="53"/>
  <c r="G19" i="53" s="1"/>
  <c r="F19" i="35"/>
  <c r="G19" i="35" s="1"/>
  <c r="E19" i="35"/>
  <c r="E18" i="48"/>
  <c r="F18" i="48"/>
  <c r="G18" i="48" s="1"/>
  <c r="F20" i="17"/>
  <c r="G20" i="17" s="1"/>
  <c r="E20" i="17"/>
  <c r="F16" i="40"/>
  <c r="G16" i="40" s="1"/>
  <c r="E16" i="40"/>
  <c r="E16" i="35"/>
  <c r="F16" i="35"/>
  <c r="G16" i="35" s="1"/>
  <c r="E17" i="11"/>
  <c r="F17" i="11"/>
  <c r="G17" i="11" s="1"/>
  <c r="F19" i="43"/>
  <c r="G19" i="43" s="1"/>
  <c r="E19" i="43"/>
  <c r="E15" i="44"/>
  <c r="E18" i="9"/>
  <c r="F18" i="9"/>
  <c r="G18" i="9" s="1"/>
  <c r="F21" i="35"/>
  <c r="G21" i="35" s="1"/>
  <c r="E21" i="35"/>
  <c r="E20" i="36"/>
  <c r="F20" i="36"/>
  <c r="G20" i="36" s="1"/>
  <c r="F19" i="36"/>
  <c r="G19" i="36" s="1"/>
  <c r="E19" i="36"/>
  <c r="E18" i="17"/>
  <c r="F18" i="17"/>
  <c r="G18" i="17" s="1"/>
  <c r="E18" i="11"/>
  <c r="F18" i="11"/>
  <c r="G18" i="11" s="1"/>
  <c r="F20" i="35"/>
  <c r="G20" i="35" s="1"/>
  <c r="E20" i="35"/>
  <c r="F19" i="18"/>
  <c r="G19" i="18" s="1"/>
  <c r="E19" i="18"/>
  <c r="F18" i="40"/>
  <c r="G18" i="40" s="1"/>
  <c r="E18" i="40"/>
  <c r="F17" i="32"/>
  <c r="G17" i="32" s="1"/>
  <c r="E17" i="32"/>
  <c r="F16" i="43"/>
  <c r="G16" i="43" s="1"/>
  <c r="E16" i="43"/>
  <c r="E17" i="53"/>
  <c r="F17" i="53"/>
  <c r="G17" i="53" s="1"/>
  <c r="F17" i="43"/>
  <c r="G17" i="43" s="1"/>
  <c r="E17" i="43"/>
  <c r="E20" i="43"/>
  <c r="F20" i="43"/>
  <c r="G20" i="43" s="1"/>
  <c r="E21" i="48"/>
  <c r="F21" i="48"/>
  <c r="G21" i="48" s="1"/>
  <c r="F21" i="53"/>
  <c r="G21" i="53" s="1"/>
  <c r="E21" i="53"/>
  <c r="F18" i="47"/>
  <c r="G18" i="47" s="1"/>
  <c r="E18" i="47"/>
  <c r="F17" i="27"/>
  <c r="G17" i="27" s="1"/>
  <c r="E17" i="27"/>
  <c r="F17" i="17"/>
  <c r="G17" i="17" s="1"/>
  <c r="E17" i="17"/>
  <c r="F17" i="28"/>
  <c r="G17" i="28" s="1"/>
  <c r="E17" i="28"/>
  <c r="E18" i="35"/>
  <c r="F18" i="35"/>
  <c r="G18" i="35" s="1"/>
  <c r="F18" i="43"/>
  <c r="G18" i="43" s="1"/>
  <c r="E18" i="43"/>
  <c r="E21" i="17"/>
  <c r="F21" i="17"/>
  <c r="G21" i="17" s="1"/>
  <c r="F19" i="48"/>
  <c r="G19" i="48" s="1"/>
  <c r="E19" i="48"/>
  <c r="F19" i="9"/>
  <c r="G19" i="9" s="1"/>
  <c r="E19" i="9"/>
  <c r="F20" i="53"/>
  <c r="G20" i="53" s="1"/>
  <c r="E20" i="53"/>
  <c r="F17" i="50"/>
  <c r="G17" i="50" s="1"/>
  <c r="E17" i="50"/>
  <c r="E19" i="11"/>
  <c r="F19" i="11"/>
  <c r="G19" i="11" s="1"/>
  <c r="E19" i="17"/>
  <c r="F19" i="17"/>
  <c r="G19" i="17" s="1"/>
  <c r="F17" i="47"/>
  <c r="G17" i="47" s="1"/>
  <c r="E17" i="47"/>
  <c r="F17" i="48"/>
  <c r="G17" i="48" s="1"/>
  <c r="E17" i="48"/>
  <c r="E17" i="9"/>
  <c r="F17" i="9"/>
  <c r="G17" i="9" s="1"/>
  <c r="E18" i="53"/>
  <c r="F18" i="53"/>
  <c r="G18" i="53" s="1"/>
  <c r="F18" i="28"/>
  <c r="G18" i="28" s="1"/>
  <c r="E18" i="28"/>
  <c r="F17" i="41"/>
  <c r="G17" i="41" s="1"/>
  <c r="E17" i="41"/>
  <c r="F16" i="41"/>
  <c r="G16" i="41" s="1"/>
  <c r="E16" i="41"/>
  <c r="F14" i="55"/>
  <c r="G14" i="55" s="1"/>
  <c r="E14" i="55"/>
  <c r="F13" i="55"/>
  <c r="G13" i="55" s="1"/>
  <c r="E13" i="55"/>
  <c r="F13" i="54"/>
  <c r="G13" i="54" s="1"/>
  <c r="E13" i="54"/>
  <c r="F14" i="54"/>
  <c r="G14" i="54" s="1"/>
  <c r="E14" i="54"/>
  <c r="E15" i="54"/>
  <c r="F15" i="54"/>
  <c r="G15" i="54" s="1"/>
  <c r="F14" i="53"/>
  <c r="G14" i="53" s="1"/>
  <c r="E14" i="53"/>
  <c r="F13" i="53"/>
  <c r="G13" i="53" s="1"/>
  <c r="E13" i="53"/>
  <c r="F15" i="53"/>
  <c r="G15" i="53" s="1"/>
  <c r="E15" i="53"/>
  <c r="F13" i="52"/>
  <c r="G13" i="52" s="1"/>
  <c r="E13" i="52"/>
  <c r="F14" i="52"/>
  <c r="G14" i="52" s="1"/>
  <c r="E14" i="52"/>
  <c r="F15" i="52"/>
  <c r="G15" i="52" s="1"/>
  <c r="E15" i="52"/>
  <c r="F13" i="51"/>
  <c r="G13" i="51" s="1"/>
  <c r="E13" i="51"/>
  <c r="F14" i="51"/>
  <c r="G14" i="51" s="1"/>
  <c r="E14" i="51"/>
  <c r="E15" i="50"/>
  <c r="F15" i="50"/>
  <c r="G15" i="50" s="1"/>
  <c r="F13" i="50"/>
  <c r="G13" i="50" s="1"/>
  <c r="E13" i="50"/>
  <c r="F14" i="50"/>
  <c r="G14" i="50" s="1"/>
  <c r="E14" i="50"/>
  <c r="F13" i="49"/>
  <c r="G13" i="49" s="1"/>
  <c r="E13" i="49"/>
  <c r="F14" i="49"/>
  <c r="G14" i="49" s="1"/>
  <c r="E14" i="49"/>
  <c r="F15" i="49"/>
  <c r="G15" i="49" s="1"/>
  <c r="E15" i="49"/>
  <c r="F13" i="48"/>
  <c r="G13" i="48" s="1"/>
  <c r="E13" i="48"/>
  <c r="F14" i="48"/>
  <c r="G14" i="48" s="1"/>
  <c r="E14" i="48"/>
  <c r="F15" i="48"/>
  <c r="G15" i="48" s="1"/>
  <c r="E15" i="48"/>
  <c r="F14" i="47"/>
  <c r="G14" i="47" s="1"/>
  <c r="E14" i="47"/>
  <c r="F13" i="47"/>
  <c r="G13" i="47" s="1"/>
  <c r="E13" i="47"/>
  <c r="F13" i="46"/>
  <c r="G13" i="46" s="1"/>
  <c r="E13" i="46"/>
  <c r="F14" i="46"/>
  <c r="G14" i="46" s="1"/>
  <c r="E14" i="46"/>
  <c r="F15" i="46"/>
  <c r="G15" i="46" s="1"/>
  <c r="E15" i="46"/>
  <c r="F13" i="45"/>
  <c r="G13" i="45" s="1"/>
  <c r="E13" i="45"/>
  <c r="F14" i="45"/>
  <c r="G14" i="45" s="1"/>
  <c r="E14" i="45"/>
  <c r="E15" i="45"/>
  <c r="F15" i="45"/>
  <c r="G15" i="45" s="1"/>
  <c r="F14" i="44"/>
  <c r="G14" i="44" s="1"/>
  <c r="E14" i="44"/>
  <c r="F13" i="44"/>
  <c r="G13" i="44" s="1"/>
  <c r="E13" i="44"/>
  <c r="E14" i="43"/>
  <c r="F14" i="43"/>
  <c r="G14" i="43" s="1"/>
  <c r="F13" i="43"/>
  <c r="G13" i="43" s="1"/>
  <c r="E13" i="43"/>
  <c r="F15" i="42"/>
  <c r="G15" i="42" s="1"/>
  <c r="E15" i="42"/>
  <c r="F13" i="42"/>
  <c r="G13" i="42" s="1"/>
  <c r="E13" i="42"/>
  <c r="F14" i="42"/>
  <c r="G14" i="42" s="1"/>
  <c r="E14" i="42"/>
  <c r="F14" i="41"/>
  <c r="G14" i="41" s="1"/>
  <c r="E14" i="41"/>
  <c r="E13" i="41"/>
  <c r="F13" i="41"/>
  <c r="G13" i="41" s="1"/>
  <c r="F15" i="41"/>
  <c r="G15" i="41" s="1"/>
  <c r="E15" i="41"/>
  <c r="F13" i="40"/>
  <c r="G13" i="40" s="1"/>
  <c r="E13" i="40"/>
  <c r="F14" i="40"/>
  <c r="G14" i="40" s="1"/>
  <c r="E14" i="40"/>
  <c r="F15" i="40"/>
  <c r="G15" i="40" s="1"/>
  <c r="E15" i="40"/>
  <c r="F13" i="39"/>
  <c r="G13" i="39" s="1"/>
  <c r="E13" i="39"/>
  <c r="F14" i="39"/>
  <c r="G14" i="39" s="1"/>
  <c r="E14" i="39"/>
  <c r="F15" i="39"/>
  <c r="G15" i="39" s="1"/>
  <c r="E15" i="39"/>
  <c r="F13" i="38"/>
  <c r="G13" i="38" s="1"/>
  <c r="E13" i="38"/>
  <c r="F14" i="38"/>
  <c r="G14" i="38" s="1"/>
  <c r="E14" i="38"/>
  <c r="F15" i="38"/>
  <c r="G15" i="38" s="1"/>
  <c r="E15" i="38"/>
  <c r="F14" i="37"/>
  <c r="G14" i="37" s="1"/>
  <c r="E14" i="37"/>
  <c r="F15" i="37"/>
  <c r="G15" i="37" s="1"/>
  <c r="E15" i="37"/>
  <c r="F13" i="37"/>
  <c r="G13" i="37" s="1"/>
  <c r="E13" i="37"/>
  <c r="E13" i="36"/>
  <c r="F13" i="36"/>
  <c r="G13" i="36" s="1"/>
  <c r="F14" i="36"/>
  <c r="G14" i="36" s="1"/>
  <c r="E14" i="36"/>
  <c r="F15" i="36"/>
  <c r="G15" i="36" s="1"/>
  <c r="E15" i="36"/>
  <c r="F15" i="35"/>
  <c r="G15" i="35" s="1"/>
  <c r="E15" i="35"/>
  <c r="F14" i="35"/>
  <c r="G14" i="35" s="1"/>
  <c r="E14" i="35"/>
  <c r="F13" i="35"/>
  <c r="G13" i="35" s="1"/>
  <c r="E13" i="35"/>
  <c r="E15" i="8"/>
  <c r="E15" i="7"/>
  <c r="F14" i="20"/>
  <c r="G14" i="20" s="1"/>
  <c r="F14" i="33"/>
  <c r="G14" i="33" s="1"/>
  <c r="E15" i="29"/>
  <c r="F15" i="11"/>
  <c r="G15" i="11" s="1"/>
  <c r="E15" i="20"/>
  <c r="E15" i="33"/>
  <c r="F13" i="33"/>
  <c r="G13" i="33" s="1"/>
  <c r="E13" i="33"/>
  <c r="F13" i="32"/>
  <c r="G13" i="32" s="1"/>
  <c r="E13" i="32"/>
  <c r="F15" i="32"/>
  <c r="G15" i="32" s="1"/>
  <c r="E15" i="32"/>
  <c r="F14" i="32"/>
  <c r="G14" i="32" s="1"/>
  <c r="E14" i="32"/>
  <c r="F13" i="31"/>
  <c r="G13" i="31" s="1"/>
  <c r="E13" i="31"/>
  <c r="F15" i="31"/>
  <c r="G15" i="31" s="1"/>
  <c r="E15" i="31"/>
  <c r="E14" i="31"/>
  <c r="F14" i="31"/>
  <c r="G14" i="31" s="1"/>
  <c r="F14" i="30"/>
  <c r="G14" i="30" s="1"/>
  <c r="E14" i="30"/>
  <c r="F15" i="30"/>
  <c r="G15" i="30" s="1"/>
  <c r="E15" i="30"/>
  <c r="F13" i="30"/>
  <c r="G13" i="30" s="1"/>
  <c r="E13" i="30"/>
  <c r="E14" i="29"/>
  <c r="F14" i="29"/>
  <c r="G14" i="29" s="1"/>
  <c r="F13" i="29"/>
  <c r="G13" i="29" s="1"/>
  <c r="E13" i="29"/>
  <c r="F13" i="28"/>
  <c r="G13" i="28" s="1"/>
  <c r="E13" i="28"/>
  <c r="E15" i="28"/>
  <c r="F15" i="28"/>
  <c r="G15" i="28" s="1"/>
  <c r="F14" i="28"/>
  <c r="G14" i="28" s="1"/>
  <c r="E14" i="28"/>
  <c r="F13" i="27"/>
  <c r="G13" i="27" s="1"/>
  <c r="E13" i="27"/>
  <c r="F14" i="27"/>
  <c r="G14" i="27" s="1"/>
  <c r="E14" i="27"/>
  <c r="F15" i="27"/>
  <c r="G15" i="27" s="1"/>
  <c r="E15" i="27"/>
  <c r="F13" i="25"/>
  <c r="G13" i="25" s="1"/>
  <c r="E13" i="25"/>
  <c r="F14" i="25"/>
  <c r="G14" i="25" s="1"/>
  <c r="E14" i="25"/>
  <c r="F15" i="25"/>
  <c r="G15" i="25" s="1"/>
  <c r="E15" i="25"/>
  <c r="F13" i="24"/>
  <c r="G13" i="24" s="1"/>
  <c r="E13" i="24"/>
  <c r="F14" i="24"/>
  <c r="G14" i="24" s="1"/>
  <c r="E14" i="24"/>
  <c r="F15" i="24"/>
  <c r="G15" i="24" s="1"/>
  <c r="E15" i="24"/>
  <c r="F14" i="23"/>
  <c r="G14" i="23" s="1"/>
  <c r="E14" i="23"/>
  <c r="F13" i="23"/>
  <c r="G13" i="23" s="1"/>
  <c r="E13" i="23"/>
  <c r="F15" i="23"/>
  <c r="G15" i="23" s="1"/>
  <c r="E15" i="23"/>
  <c r="E13" i="21"/>
  <c r="F13" i="21"/>
  <c r="G13" i="21" s="1"/>
  <c r="F15" i="21"/>
  <c r="G15" i="21" s="1"/>
  <c r="E15" i="21"/>
  <c r="F14" i="21"/>
  <c r="G14" i="21" s="1"/>
  <c r="E14" i="21"/>
  <c r="F13" i="20"/>
  <c r="G13" i="20" s="1"/>
  <c r="E13" i="20"/>
  <c r="E13" i="19"/>
  <c r="F15" i="19"/>
  <c r="G15" i="19" s="1"/>
  <c r="E15" i="19"/>
  <c r="F14" i="19"/>
  <c r="G14" i="19" s="1"/>
  <c r="E14" i="19"/>
  <c r="F13" i="18"/>
  <c r="G13" i="18" s="1"/>
  <c r="E13" i="18"/>
  <c r="F14" i="18"/>
  <c r="G14" i="18" s="1"/>
  <c r="E14" i="18"/>
  <c r="E15" i="18"/>
  <c r="F15" i="18"/>
  <c r="G15" i="18" s="1"/>
  <c r="F13" i="17"/>
  <c r="G13" i="17" s="1"/>
  <c r="E13" i="17"/>
  <c r="F14" i="17"/>
  <c r="G14" i="17" s="1"/>
  <c r="E14" i="17"/>
  <c r="F15" i="17"/>
  <c r="G15" i="17" s="1"/>
  <c r="E15" i="17"/>
  <c r="F14" i="9"/>
  <c r="G14" i="9" s="1"/>
  <c r="E15" i="10"/>
  <c r="E14" i="13"/>
  <c r="E14" i="7"/>
  <c r="F15" i="13"/>
  <c r="G15" i="13" s="1"/>
  <c r="E15" i="12"/>
  <c r="F13" i="13"/>
  <c r="G13" i="13" s="1"/>
  <c r="E13" i="13"/>
  <c r="F14" i="12"/>
  <c r="G14" i="12" s="1"/>
  <c r="E14" i="12"/>
  <c r="F13" i="12"/>
  <c r="G13" i="12" s="1"/>
  <c r="E13" i="12"/>
  <c r="F14" i="11"/>
  <c r="G14" i="11" s="1"/>
  <c r="E14" i="11"/>
  <c r="F13" i="11"/>
  <c r="G13" i="11" s="1"/>
  <c r="E13" i="11"/>
  <c r="F13" i="10"/>
  <c r="G13" i="10" s="1"/>
  <c r="E13" i="10"/>
  <c r="F14" i="10"/>
  <c r="G14" i="10" s="1"/>
  <c r="E14" i="10"/>
  <c r="F15" i="9"/>
  <c r="G15" i="9" s="1"/>
  <c r="E13" i="9"/>
  <c r="F13" i="9"/>
  <c r="G13" i="9" s="1"/>
  <c r="F13" i="8"/>
  <c r="G13" i="8" s="1"/>
  <c r="E13" i="8"/>
  <c r="E14" i="8"/>
  <c r="F14" i="8"/>
  <c r="G14" i="8" s="1"/>
  <c r="F13" i="7"/>
  <c r="G13" i="7" s="1"/>
  <c r="E13" i="7"/>
  <c r="E15" i="6"/>
  <c r="E13" i="6"/>
  <c r="F14" i="6"/>
  <c r="G14" i="6" s="1"/>
  <c r="E14" i="6"/>
  <c r="E15" i="5"/>
  <c r="F14" i="5"/>
  <c r="G14" i="5" s="1"/>
  <c r="E14" i="5"/>
  <c r="F13" i="5"/>
  <c r="G13" i="5" s="1"/>
  <c r="E13" i="5"/>
  <c r="E14" i="4"/>
  <c r="F13" i="4"/>
  <c r="G13" i="4" s="1"/>
  <c r="E13" i="4"/>
  <c r="E14" i="1"/>
  <c r="E13" i="1"/>
  <c r="F15" i="1"/>
  <c r="G15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4CDF8-1154-4B36-9FCB-63233A5921D0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<sst xmlns="http://schemas.openxmlformats.org/spreadsheetml/2006/main" count="1361" uniqueCount="125">
  <si>
    <t>pos</t>
  </si>
  <si>
    <t>multiple</t>
  </si>
  <si>
    <t>ADA</t>
  </si>
  <si>
    <t>marketcap (M)</t>
  </si>
  <si>
    <t>target_prc</t>
  </si>
  <si>
    <t xml:space="preserve">Entry price = </t>
  </si>
  <si>
    <t xml:space="preserve">Token = </t>
  </si>
  <si>
    <t>Million</t>
  </si>
  <si>
    <t>symbol</t>
  </si>
  <si>
    <t>entry_price</t>
  </si>
  <si>
    <t>buy_date</t>
  </si>
  <si>
    <t>$GENE</t>
  </si>
  <si>
    <t>ALGO</t>
  </si>
  <si>
    <t>AMP</t>
  </si>
  <si>
    <t>APE</t>
  </si>
  <si>
    <t>ARB</t>
  </si>
  <si>
    <t>ATH</t>
  </si>
  <si>
    <t>AXGT</t>
  </si>
  <si>
    <t>BBOX</t>
  </si>
  <si>
    <t>BLOK</t>
  </si>
  <si>
    <t>BTC</t>
  </si>
  <si>
    <t>BTT</t>
  </si>
  <si>
    <t>CGPT</t>
  </si>
  <si>
    <t>CQT</t>
  </si>
  <si>
    <t>CRYO</t>
  </si>
  <si>
    <t>DBC</t>
  </si>
  <si>
    <t>DNX</t>
  </si>
  <si>
    <t>GALA</t>
  </si>
  <si>
    <t>GFAL</t>
  </si>
  <si>
    <t>HBAR</t>
  </si>
  <si>
    <t>KAI</t>
  </si>
  <si>
    <t>KAS</t>
  </si>
  <si>
    <t>LAKE</t>
  </si>
  <si>
    <t>LCX</t>
  </si>
  <si>
    <t>MBX</t>
  </si>
  <si>
    <t>MYRIA</t>
  </si>
  <si>
    <t>NXRA</t>
  </si>
  <si>
    <t>QNT</t>
  </si>
  <si>
    <t>RIO</t>
  </si>
  <si>
    <t>RISE</t>
  </si>
  <si>
    <t>SEI</t>
  </si>
  <si>
    <t>SIDUS</t>
  </si>
  <si>
    <t>SUI</t>
  </si>
  <si>
    <t>TRAVA</t>
  </si>
  <si>
    <t>UFO</t>
  </si>
  <si>
    <t>1.53E-06</t>
  </si>
  <si>
    <t>VET</t>
  </si>
  <si>
    <t>VITA</t>
  </si>
  <si>
    <t>XCH</t>
  </si>
  <si>
    <t>XDC</t>
  </si>
  <si>
    <t>XLM</t>
  </si>
  <si>
    <t>XODEX</t>
  </si>
  <si>
    <t>XYO</t>
  </si>
  <si>
    <t>DFI</t>
  </si>
  <si>
    <t>FEG</t>
  </si>
  <si>
    <t>ICP</t>
  </si>
  <si>
    <t>KLV</t>
  </si>
  <si>
    <t>OCEAN</t>
  </si>
  <si>
    <t>RNDR</t>
  </si>
  <si>
    <t>VRA</t>
  </si>
  <si>
    <t>gross proceeds</t>
  </si>
  <si>
    <t xml:space="preserve">Position size = </t>
  </si>
  <si>
    <t>net proceeds</t>
  </si>
  <si>
    <t xml:space="preserve">Entry date = </t>
  </si>
  <si>
    <t>date</t>
  </si>
  <si>
    <t>2023</t>
  </si>
  <si>
    <t>12</t>
  </si>
  <si>
    <t>16</t>
  </si>
  <si>
    <t>2024</t>
  </si>
  <si>
    <t>01</t>
  </si>
  <si>
    <t>07</t>
  </si>
  <si>
    <t>2022</t>
  </si>
  <si>
    <t>29</t>
  </si>
  <si>
    <t>10</t>
  </si>
  <si>
    <t>02</t>
  </si>
  <si>
    <t>13</t>
  </si>
  <si>
    <t>15</t>
  </si>
  <si>
    <t>05</t>
  </si>
  <si>
    <t>11</t>
  </si>
  <si>
    <t>09</t>
  </si>
  <si>
    <t>06</t>
  </si>
  <si>
    <t>19</t>
  </si>
  <si>
    <t>18</t>
  </si>
  <si>
    <t>08</t>
  </si>
  <si>
    <t>03</t>
  </si>
  <si>
    <t>04</t>
  </si>
  <si>
    <t>2020</t>
  </si>
  <si>
    <t>23</t>
  </si>
  <si>
    <t>14</t>
  </si>
  <si>
    <t>17</t>
  </si>
  <si>
    <t>27</t>
  </si>
  <si>
    <t>2021</t>
  </si>
  <si>
    <t>year</t>
  </si>
  <si>
    <t>month</t>
  </si>
  <si>
    <t>day</t>
  </si>
  <si>
    <t>Today's Price =</t>
  </si>
  <si>
    <t>Today's Market cap =</t>
  </si>
  <si>
    <t>usd</t>
  </si>
  <si>
    <t>usd_market_cap</t>
  </si>
  <si>
    <t>Date</t>
  </si>
  <si>
    <t xml:space="preserve"> @wolfaltcoin</t>
  </si>
  <si>
    <t>Multiple (low)</t>
  </si>
  <si>
    <t>Multiple (high)</t>
  </si>
  <si>
    <t>Market Cap (low)</t>
  </si>
  <si>
    <t>Market Cap (high)</t>
  </si>
  <si>
    <t>Price (low)</t>
  </si>
  <si>
    <t>Price (high)</t>
  </si>
  <si>
    <t>URL</t>
  </si>
  <si>
    <t>https://x.com/wolfaltcoin/status/1763551036113821883?s=20</t>
  </si>
  <si>
    <t>https://x.com/web3moe/status/1764128206410449362?s=20</t>
  </si>
  <si>
    <t xml:space="preserve"> @web3moe</t>
  </si>
  <si>
    <t xml:space="preserve"> </t>
  </si>
  <si>
    <t>multiple3</t>
  </si>
  <si>
    <t>multiple2</t>
  </si>
  <si>
    <t>multiple1</t>
  </si>
  <si>
    <t>mcap3 (M)</t>
  </si>
  <si>
    <t>mcap2 (M)</t>
  </si>
  <si>
    <t>mcap1 (M)</t>
  </si>
  <si>
    <t>prc3</t>
  </si>
  <si>
    <t>prc2</t>
  </si>
  <si>
    <t>prc1</t>
  </si>
  <si>
    <t>entry_prc</t>
  </si>
  <si>
    <t>asset</t>
  </si>
  <si>
    <t>circ_supply (M)</t>
  </si>
  <si>
    <t>CSIX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</si>
</sst>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(&quot;$&quot;* #,##0.000000_);_(&quot;$&quot;* \(#,##0.000000\);_(&quot;$&quot;* &quot;-&quot;??????_);_(@_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ptos Mono"/>
      <family val="3"/>
    </font>
    <font>
      <sz val="14"/>
      <color rgb="FFFF0000"/>
      <name val="Apto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42" fontId="0" fillId="0" borderId="0" xfId="0" applyNumberFormat="1"/>
    <xf numFmtId="164" fontId="1" fillId="2" borderId="1" xfId="1" applyNumberFormat="1"/>
    <xf numFmtId="0" fontId="0" fillId="0" borderId="0" xfId="0" quotePrefix="1"/>
    <xf numFmtId="0" fontId="1" fillId="2" borderId="1" xfId="1" applyNumberFormat="1"/>
    <xf numFmtId="14" fontId="0" fillId="0" borderId="0" xfId="0" applyNumberFormat="1"/>
    <xf numFmtId="49" fontId="0" fillId="0" borderId="0" xfId="0" applyNumberFormat="1"/>
    <xf numFmtId="165" fontId="1" fillId="2" borderId="1" xfId="1" applyNumberFormat="1"/>
    <xf numFmtId="2" fontId="0" fillId="0" borderId="0" xfId="0" applyNumberFormat="1"/>
    <xf numFmtId="42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2" fillId="0" borderId="2" xfId="2" applyNumberFormat="1" applyBorder="1"/>
    <xf numFmtId="164" fontId="2" fillId="0" borderId="2" xfId="2" applyNumberFormat="1" applyBorder="1"/>
    <xf numFmtId="0" fontId="3" fillId="0" borderId="3" xfId="0" applyFont="1" applyBorder="1"/>
    <xf numFmtId="3" fontId="3" fillId="0" borderId="3" xfId="0" applyNumberFormat="1" applyFont="1" applyBorder="1"/>
    <xf numFmtId="42" fontId="3" fillId="0" borderId="3" xfId="0" applyNumberFormat="1" applyFont="1" applyBorder="1"/>
    <xf numFmtId="164" fontId="3" fillId="0" borderId="3" xfId="0" applyNumberFormat="1" applyFont="1" applyBorder="1"/>
    <xf numFmtId="0" fontId="4" fillId="0" borderId="3" xfId="0" applyFont="1" applyBorder="1"/>
    <xf numFmtId="3" fontId="4" fillId="0" borderId="3" xfId="0" applyNumberFormat="1" applyFont="1" applyBorder="1"/>
    <xf numFmtId="42" fontId="4" fillId="0" borderId="3" xfId="0" applyNumberFormat="1" applyFont="1" applyBorder="1"/>
    <xf numFmtId="164" fontId="4" fillId="0" borderId="3" xfId="0" applyNumberFormat="1" applyFont="1" applyBorder="1"/>
    <xf numFmtId="3" fontId="0" fillId="0" borderId="0" xfId="0" applyNumberFormat="1"/>
  </cellXfs>
  <cellStyles count="3">
    <cellStyle name="Hyperlink" xfId="2" builtinId="8"/>
    <cellStyle name="Input" xfId="1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1E4C4F-62AE-4CE4-871E-ABEFDA2DCDFC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23161-9D97-427E-906D-97D7E110200E}" name="prc_data" displayName="prc_data" ref="A1:C44" tableType="queryTable" totalsRowShown="0">
  <autoFilter ref="A1:C44" xr:uid="{7FF23161-9D97-427E-906D-97D7E110200E}"/>
  <tableColumns count="3">
    <tableColumn id="1" xr3:uid="{54502CAF-2B37-47FD-8284-0F67A14D68C0}" uniqueName="1" name="symbol" queryTableFieldId="1" dataDxfId="1"/>
    <tableColumn id="2" xr3:uid="{07F682DC-CA6F-46F1-B5ED-6616527693AC}" uniqueName="2" name="usd" queryTableFieldId="2"/>
    <tableColumn id="3" xr3:uid="{D2A05670-636D-46FF-88AE-5887F7B6DD32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1C8D-C1EF-4762-AE4C-F2F2F58D4764}">
  <sheetPr filterMode="1">
    <tabColor theme="1"/>
  </sheetPr>
  <dimension ref="A1:L50"/>
  <sheetViews>
    <sheetView tabSelected="1" zoomScale="130" zoomScaleNormal="130" workbookViewId="0">
      <pane ySplit="1" topLeftCell="A2" activePane="bottomLeft" state="frozen"/>
      <selection pane="bottomLeft" activeCell="A3" sqref="A3:XFD43"/>
    </sheetView>
  </sheetViews>
  <sheetFormatPr defaultRowHeight="18.75" x14ac:dyDescent="0.3"/>
  <cols>
    <col min="1" max="1" width="9.140625" style="17" bestFit="1" customWidth="1"/>
    <col min="2" max="2" width="27" style="20" customWidth="1"/>
    <col min="3" max="5" width="35.7109375" style="20" customWidth="1"/>
    <col min="6" max="8" width="35.7109375" style="19" hidden="1" customWidth="1"/>
    <col min="9" max="11" width="35.7109375" style="18" customWidth="1"/>
    <col min="12" max="12" width="2.85546875" style="17" bestFit="1" customWidth="1"/>
    <col min="13" max="13" width="10.5703125" style="17" customWidth="1"/>
    <col min="14" max="16384" width="9.140625" style="17"/>
  </cols>
  <sheetData>
    <row r="1" spans="1:12" s="21" customFormat="1" x14ac:dyDescent="0.3">
      <c r="A1" s="21" t="s">
        <v>122</v>
      </c>
      <c r="B1" s="24" t="s">
        <v>121</v>
      </c>
      <c r="C1" s="24" t="s">
        <v>120</v>
      </c>
      <c r="D1" s="24" t="s">
        <v>119</v>
      </c>
      <c r="E1" s="24" t="s">
        <v>118</v>
      </c>
      <c r="F1" s="23" t="s">
        <v>117</v>
      </c>
      <c r="G1" s="23" t="s">
        <v>116</v>
      </c>
      <c r="H1" s="23" t="s">
        <v>115</v>
      </c>
      <c r="I1" s="22" t="s">
        <v>114</v>
      </c>
      <c r="J1" s="22" t="s">
        <v>113</v>
      </c>
      <c r="K1" s="22" t="s">
        <v>112</v>
      </c>
    </row>
    <row r="2" spans="1:12" hidden="1" x14ac:dyDescent="0.3">
      <c r="A2" s="17" t="s">
        <v>11</v>
      </c>
      <c r="B2" s="20">
        <v>2.3863458000000001E-2</v>
      </c>
      <c r="F2" s="19">
        <f>VLOOKUP(A2,portfolio!A:I,9,FALSE)*C2/1000000</f>
        <v>0</v>
      </c>
      <c r="G2" s="19">
        <f>VLOOKUP(A2,portfolio!A:I,9,FALSE)*D2/1000000</f>
        <v>0</v>
      </c>
      <c r="H2" s="19">
        <f>VLOOKUP(A2,portfolio!A:I,9,FALSE)*E2/1000000</f>
        <v>0</v>
      </c>
      <c r="I2" s="18">
        <f t="shared" ref="I2:I33" si="0">C2/$B2</f>
        <v>0</v>
      </c>
      <c r="J2" s="18">
        <f t="shared" ref="J2:J33" si="1">D2/$B2</f>
        <v>0</v>
      </c>
      <c r="K2" s="18">
        <f t="shared" ref="K2:K33" si="2">E2/$B2</f>
        <v>0</v>
      </c>
    </row>
    <row r="3" spans="1:12" x14ac:dyDescent="0.3">
      <c r="A3" s="17" t="s">
        <v>2</v>
      </c>
      <c r="B3" s="20">
        <v>0.36</v>
      </c>
      <c r="C3" s="20">
        <v>2</v>
      </c>
      <c r="D3" s="20">
        <v>2.5</v>
      </c>
      <c r="E3" s="20">
        <v>3</v>
      </c>
      <c r="F3" s="19">
        <f>VLOOKUP(A3,portfolio!A:I,9,FALSE)*C3/1000000</f>
        <v>70993.215737999999</v>
      </c>
      <c r="G3" s="19">
        <f>VLOOKUP(A3,portfolio!A:I,9,FALSE)*D3/1000000</f>
        <v>88741.519672499999</v>
      </c>
      <c r="H3" s="19">
        <f>VLOOKUP(A3,portfolio!A:I,9,FALSE)*E3/1000000</f>
        <v>106489.823607</v>
      </c>
      <c r="I3" s="18">
        <f t="shared" si="0"/>
        <v>5.5555555555555554</v>
      </c>
      <c r="J3" s="18">
        <f t="shared" si="1"/>
        <v>6.9444444444444446</v>
      </c>
      <c r="K3" s="18">
        <f t="shared" si="2"/>
        <v>8.3333333333333339</v>
      </c>
    </row>
    <row r="4" spans="1:12" x14ac:dyDescent="0.3">
      <c r="A4" s="17" t="s">
        <v>12</v>
      </c>
      <c r="B4" s="20">
        <v>0.15</v>
      </c>
      <c r="C4" s="20">
        <v>0.5</v>
      </c>
      <c r="D4" s="20">
        <v>0.6</v>
      </c>
      <c r="E4" s="20">
        <v>0.7</v>
      </c>
      <c r="F4" s="19">
        <f>VLOOKUP(A4,portfolio!A:I,9,FALSE)*C4/1000000</f>
        <v>4029.9502785</v>
      </c>
      <c r="G4" s="19">
        <f>VLOOKUP(A4,portfolio!A:I,9,FALSE)*D4/1000000</f>
        <v>4835.9403341999996</v>
      </c>
      <c r="H4" s="19">
        <f>VLOOKUP(A4,portfolio!A:I,9,FALSE)*E4/1000000</f>
        <v>5641.9303898999997</v>
      </c>
      <c r="I4" s="18">
        <f t="shared" si="0"/>
        <v>3.3333333333333335</v>
      </c>
      <c r="J4" s="18">
        <f t="shared" si="1"/>
        <v>4</v>
      </c>
      <c r="K4" s="18">
        <f t="shared" si="2"/>
        <v>4.666666666666667</v>
      </c>
    </row>
    <row r="5" spans="1:12" hidden="1" x14ac:dyDescent="0.3">
      <c r="A5" s="17" t="s">
        <v>13</v>
      </c>
      <c r="B5" s="20">
        <v>3.3444820000000002E-3</v>
      </c>
      <c r="F5" s="19">
        <f>VLOOKUP(A5,portfolio!A:I,9,FALSE)*C5/1000000</f>
        <v>0</v>
      </c>
      <c r="G5" s="19">
        <f>VLOOKUP(A5,portfolio!A:I,9,FALSE)*D5/1000000</f>
        <v>0</v>
      </c>
      <c r="H5" s="19">
        <f>VLOOKUP(A5,portfolio!A:I,9,FALSE)*E5/1000000</f>
        <v>0</v>
      </c>
      <c r="I5" s="18">
        <f t="shared" si="0"/>
        <v>0</v>
      </c>
      <c r="J5" s="18">
        <f t="shared" si="1"/>
        <v>0</v>
      </c>
      <c r="K5" s="18">
        <f t="shared" si="2"/>
        <v>0</v>
      </c>
    </row>
    <row r="6" spans="1:12" x14ac:dyDescent="0.3">
      <c r="A6" s="17" t="s">
        <v>14</v>
      </c>
      <c r="B6" s="20">
        <v>1.92</v>
      </c>
      <c r="C6" s="20">
        <v>10</v>
      </c>
      <c r="D6" s="20">
        <v>15</v>
      </c>
      <c r="E6" s="20">
        <v>20</v>
      </c>
      <c r="F6" s="19">
        <f>VLOOKUP(A6,portfolio!A:I,9,FALSE)*C6/1000000</f>
        <v>6048.9583300000004</v>
      </c>
      <c r="G6" s="19">
        <f>VLOOKUP(A6,portfolio!A:I,9,FALSE)*D6/1000000</f>
        <v>9073.4374950000001</v>
      </c>
      <c r="H6" s="19">
        <f>VLOOKUP(A6,portfolio!A:I,9,FALSE)*E6/1000000</f>
        <v>12097.916660000001</v>
      </c>
      <c r="I6" s="18">
        <f t="shared" si="0"/>
        <v>5.2083333333333339</v>
      </c>
      <c r="J6" s="18">
        <f t="shared" si="1"/>
        <v>7.8125</v>
      </c>
      <c r="K6" s="18">
        <f t="shared" si="2"/>
        <v>10.416666666666668</v>
      </c>
    </row>
    <row r="7" spans="1:12" hidden="1" x14ac:dyDescent="0.3">
      <c r="A7" s="17" t="s">
        <v>15</v>
      </c>
      <c r="B7" s="20">
        <v>1.2781400000000001</v>
      </c>
      <c r="F7" s="19">
        <f>VLOOKUP(A7,portfolio!A:I,9,FALSE)*C7/1000000</f>
        <v>0</v>
      </c>
      <c r="G7" s="19">
        <f>VLOOKUP(A7,portfolio!A:I,9,FALSE)*D7/1000000</f>
        <v>0</v>
      </c>
      <c r="H7" s="19">
        <f>VLOOKUP(A7,portfolio!A:I,9,FALSE)*E7/1000000</f>
        <v>0</v>
      </c>
      <c r="I7" s="18">
        <f t="shared" si="0"/>
        <v>0</v>
      </c>
      <c r="J7" s="18">
        <f t="shared" si="1"/>
        <v>0</v>
      </c>
      <c r="K7" s="18">
        <f t="shared" si="2"/>
        <v>0</v>
      </c>
    </row>
    <row r="8" spans="1:12" hidden="1" x14ac:dyDescent="0.3">
      <c r="A8" s="17" t="s">
        <v>16</v>
      </c>
      <c r="B8" s="20">
        <v>1.52</v>
      </c>
      <c r="F8" s="19">
        <f>VLOOKUP(A8,portfolio!A:I,9,FALSE)*C8/1000000</f>
        <v>0</v>
      </c>
      <c r="G8" s="19">
        <f>VLOOKUP(A8,portfolio!A:I,9,FALSE)*D8/1000000</f>
        <v>0</v>
      </c>
      <c r="H8" s="19">
        <f>VLOOKUP(A8,portfolio!A:I,9,FALSE)*E8/1000000</f>
        <v>0</v>
      </c>
      <c r="I8" s="18">
        <f t="shared" si="0"/>
        <v>0</v>
      </c>
      <c r="J8" s="18">
        <f t="shared" si="1"/>
        <v>0</v>
      </c>
      <c r="K8" s="18">
        <f t="shared" si="2"/>
        <v>0</v>
      </c>
      <c r="L8" s="17" t="s">
        <v>111</v>
      </c>
    </row>
    <row r="9" spans="1:12" x14ac:dyDescent="0.3">
      <c r="A9" s="17" t="s">
        <v>17</v>
      </c>
      <c r="B9" s="20">
        <v>1.432224E-3</v>
      </c>
      <c r="C9" s="20">
        <v>1</v>
      </c>
      <c r="D9" s="20">
        <v>2</v>
      </c>
      <c r="E9" s="20">
        <v>3</v>
      </c>
      <c r="F9" s="19">
        <f>VLOOKUP(A9,portfolio!A:I,9,FALSE)*C9/1000000</f>
        <v>0</v>
      </c>
      <c r="G9" s="19">
        <f>VLOOKUP(A9,portfolio!A:I,9,FALSE)*D9/1000000</f>
        <v>0</v>
      </c>
      <c r="H9" s="19">
        <f>VLOOKUP(A9,portfolio!A:I,9,FALSE)*E9/1000000</f>
        <v>0</v>
      </c>
      <c r="I9" s="18">
        <f t="shared" si="0"/>
        <v>698.21480438814046</v>
      </c>
      <c r="J9" s="18">
        <f t="shared" si="1"/>
        <v>1396.4296087762809</v>
      </c>
      <c r="K9" s="18">
        <f t="shared" si="2"/>
        <v>2094.6444131644212</v>
      </c>
    </row>
    <row r="10" spans="1:12" hidden="1" x14ac:dyDescent="0.3">
      <c r="A10" s="17" t="s">
        <v>18</v>
      </c>
      <c r="B10" s="20">
        <v>4.6955699999999996E-3</v>
      </c>
      <c r="F10" s="19">
        <f>VLOOKUP(A10,portfolio!A:I,9,FALSE)*C10/1000000</f>
        <v>0</v>
      </c>
      <c r="G10" s="19">
        <f>VLOOKUP(A10,portfolio!A:I,9,FALSE)*D10/1000000</f>
        <v>0</v>
      </c>
      <c r="H10" s="19">
        <f>VLOOKUP(A10,portfolio!A:I,9,FALSE)*E10/1000000</f>
        <v>0</v>
      </c>
      <c r="I10" s="18">
        <f t="shared" si="0"/>
        <v>0</v>
      </c>
      <c r="J10" s="18">
        <f t="shared" si="1"/>
        <v>0</v>
      </c>
      <c r="K10" s="18">
        <f t="shared" si="2"/>
        <v>0</v>
      </c>
    </row>
    <row r="11" spans="1:12" hidden="1" x14ac:dyDescent="0.3">
      <c r="A11" s="17" t="s">
        <v>19</v>
      </c>
      <c r="B11" s="20">
        <v>2.2000000000000001E-3</v>
      </c>
      <c r="F11" s="19">
        <f>VLOOKUP(A11,portfolio!A:I,9,FALSE)*C11/1000000</f>
        <v>0</v>
      </c>
      <c r="G11" s="19">
        <f>VLOOKUP(A11,portfolio!A:I,9,FALSE)*D11/1000000</f>
        <v>0</v>
      </c>
      <c r="H11" s="19">
        <f>VLOOKUP(A11,portfolio!A:I,9,FALSE)*E11/1000000</f>
        <v>0</v>
      </c>
      <c r="I11" s="18">
        <f t="shared" si="0"/>
        <v>0</v>
      </c>
      <c r="J11" s="18">
        <f t="shared" si="1"/>
        <v>0</v>
      </c>
      <c r="K11" s="18">
        <f t="shared" si="2"/>
        <v>0</v>
      </c>
    </row>
    <row r="12" spans="1:12" x14ac:dyDescent="0.3">
      <c r="A12" s="17" t="s">
        <v>20</v>
      </c>
      <c r="B12" s="20">
        <v>16915.78</v>
      </c>
      <c r="C12" s="20">
        <v>85000</v>
      </c>
      <c r="D12" s="20">
        <v>100000</v>
      </c>
      <c r="E12" s="20">
        <v>125000</v>
      </c>
      <c r="F12" s="19">
        <f>VLOOKUP(A12,portfolio!A:I,9,FALSE)*C12/1000000</f>
        <v>1670228.75</v>
      </c>
      <c r="G12" s="19">
        <f>VLOOKUP(A12,portfolio!A:I,9,FALSE)*D12/1000000</f>
        <v>1964975</v>
      </c>
      <c r="H12" s="19">
        <f>VLOOKUP(A12,portfolio!A:I,9,FALSE)*E12/1000000</f>
        <v>2456218.75</v>
      </c>
      <c r="I12" s="18">
        <f t="shared" si="0"/>
        <v>5.0248939156219814</v>
      </c>
      <c r="J12" s="18">
        <f t="shared" si="1"/>
        <v>5.9116399007317435</v>
      </c>
      <c r="K12" s="18">
        <f t="shared" si="2"/>
        <v>7.3895498759146792</v>
      </c>
    </row>
    <row r="13" spans="1:12" hidden="1" x14ac:dyDescent="0.3">
      <c r="A13" s="17" t="s">
        <v>21</v>
      </c>
      <c r="B13" s="20">
        <v>5.2499999999999995E-7</v>
      </c>
      <c r="F13" s="19">
        <f>VLOOKUP(A13,portfolio!A:I,9,FALSE)*C13/1000000</f>
        <v>0</v>
      </c>
      <c r="G13" s="19">
        <f>VLOOKUP(A13,portfolio!A:I,9,FALSE)*D13/1000000</f>
        <v>0</v>
      </c>
      <c r="H13" s="19">
        <f>VLOOKUP(A13,portfolio!A:I,9,FALSE)*E13/1000000</f>
        <v>0</v>
      </c>
      <c r="I13" s="18">
        <f t="shared" si="0"/>
        <v>0</v>
      </c>
      <c r="J13" s="18">
        <f t="shared" si="1"/>
        <v>0</v>
      </c>
      <c r="K13" s="18">
        <f t="shared" si="2"/>
        <v>0</v>
      </c>
    </row>
    <row r="14" spans="1:12" hidden="1" x14ac:dyDescent="0.3">
      <c r="A14" s="17" t="s">
        <v>22</v>
      </c>
      <c r="B14" s="20">
        <v>0.12658227799999999</v>
      </c>
      <c r="F14" s="19">
        <f>VLOOKUP(A14,portfolio!A:I,9,FALSE)*C14/1000000</f>
        <v>0</v>
      </c>
      <c r="G14" s="19">
        <f>VLOOKUP(A14,portfolio!A:I,9,FALSE)*D14/1000000</f>
        <v>0</v>
      </c>
      <c r="H14" s="19">
        <f>VLOOKUP(A14,portfolio!A:I,9,FALSE)*E14/1000000</f>
        <v>0</v>
      </c>
      <c r="I14" s="18">
        <f t="shared" si="0"/>
        <v>0</v>
      </c>
      <c r="J14" s="18">
        <f t="shared" si="1"/>
        <v>0</v>
      </c>
      <c r="K14" s="18">
        <f t="shared" si="2"/>
        <v>0</v>
      </c>
    </row>
    <row r="15" spans="1:12" hidden="1" x14ac:dyDescent="0.3">
      <c r="A15" s="17" t="s">
        <v>23</v>
      </c>
      <c r="B15" s="20">
        <v>0.17749999999999999</v>
      </c>
      <c r="F15" s="19">
        <f>VLOOKUP(A15,portfolio!A:I,9,FALSE)*C15/1000000</f>
        <v>0</v>
      </c>
      <c r="G15" s="19">
        <f>VLOOKUP(A15,portfolio!A:I,9,FALSE)*D15/1000000</f>
        <v>0</v>
      </c>
      <c r="H15" s="19">
        <f>VLOOKUP(A15,portfolio!A:I,9,FALSE)*E15/1000000</f>
        <v>0</v>
      </c>
      <c r="I15" s="18">
        <f t="shared" si="0"/>
        <v>0</v>
      </c>
      <c r="J15" s="18">
        <f t="shared" si="1"/>
        <v>0</v>
      </c>
      <c r="K15" s="18">
        <f t="shared" si="2"/>
        <v>0</v>
      </c>
    </row>
    <row r="16" spans="1:12" hidden="1" x14ac:dyDescent="0.3">
      <c r="A16" s="17" t="s">
        <v>24</v>
      </c>
      <c r="B16" s="20">
        <v>1.1399999999999999</v>
      </c>
      <c r="F16" s="19">
        <f>VLOOKUP(A16,portfolio!A:I,9,FALSE)*C16/1000000</f>
        <v>0</v>
      </c>
      <c r="G16" s="19">
        <f>VLOOKUP(A16,portfolio!A:I,9,FALSE)*D16/1000000</f>
        <v>0</v>
      </c>
      <c r="H16" s="19">
        <f>VLOOKUP(A16,portfolio!A:I,9,FALSE)*E16/1000000</f>
        <v>0</v>
      </c>
      <c r="I16" s="18">
        <f t="shared" si="0"/>
        <v>0</v>
      </c>
      <c r="J16" s="18">
        <f t="shared" si="1"/>
        <v>0</v>
      </c>
      <c r="K16" s="18">
        <f t="shared" si="2"/>
        <v>0</v>
      </c>
    </row>
    <row r="17" spans="1:11" hidden="1" x14ac:dyDescent="0.3">
      <c r="A17" s="17" t="s">
        <v>25</v>
      </c>
      <c r="B17" s="20">
        <v>2.9230940000000002E-3</v>
      </c>
      <c r="F17" s="19">
        <f>VLOOKUP(A17,portfolio!A:I,9,FALSE)*C17/1000000</f>
        <v>0</v>
      </c>
      <c r="G17" s="19">
        <f>VLOOKUP(A17,portfolio!A:I,9,FALSE)*D17/1000000</f>
        <v>0</v>
      </c>
      <c r="H17" s="19">
        <f>VLOOKUP(A17,portfolio!A:I,9,FALSE)*E17/1000000</f>
        <v>0</v>
      </c>
      <c r="I17" s="18">
        <f t="shared" si="0"/>
        <v>0</v>
      </c>
      <c r="J17" s="18">
        <f t="shared" si="1"/>
        <v>0</v>
      </c>
      <c r="K17" s="18">
        <f t="shared" si="2"/>
        <v>0</v>
      </c>
    </row>
    <row r="18" spans="1:11" hidden="1" x14ac:dyDescent="0.3">
      <c r="A18" s="17" t="s">
        <v>53</v>
      </c>
      <c r="B18" s="20">
        <v>0.87</v>
      </c>
      <c r="F18" s="19">
        <f>VLOOKUP(A18,portfolio!A:I,9,FALSE)*C18/1000000</f>
        <v>0</v>
      </c>
      <c r="G18" s="19">
        <f>VLOOKUP(A18,portfolio!A:I,9,FALSE)*D18/1000000</f>
        <v>0</v>
      </c>
      <c r="H18" s="19">
        <f>VLOOKUP(A18,portfolio!A:I,9,FALSE)*E18/1000000</f>
        <v>0</v>
      </c>
      <c r="I18" s="18">
        <f t="shared" si="0"/>
        <v>0</v>
      </c>
      <c r="J18" s="18">
        <f t="shared" si="1"/>
        <v>0</v>
      </c>
      <c r="K18" s="18">
        <f t="shared" si="2"/>
        <v>0</v>
      </c>
    </row>
    <row r="19" spans="1:11" hidden="1" x14ac:dyDescent="0.3">
      <c r="A19" s="17" t="s">
        <v>26</v>
      </c>
      <c r="B19" s="20">
        <v>0.720461095</v>
      </c>
      <c r="F19" s="19">
        <f>VLOOKUP(A19,portfolio!A:I,9,FALSE)*C19/1000000</f>
        <v>0</v>
      </c>
      <c r="G19" s="19">
        <f>VLOOKUP(A19,portfolio!A:I,9,FALSE)*D19/1000000</f>
        <v>0</v>
      </c>
      <c r="H19" s="19">
        <f>VLOOKUP(A19,portfolio!A:I,9,FALSE)*E19/1000000</f>
        <v>0</v>
      </c>
      <c r="I19" s="18">
        <f t="shared" si="0"/>
        <v>0</v>
      </c>
      <c r="J19" s="18">
        <f t="shared" si="1"/>
        <v>0</v>
      </c>
      <c r="K19" s="18">
        <f t="shared" si="2"/>
        <v>0</v>
      </c>
    </row>
    <row r="20" spans="1:11" hidden="1" x14ac:dyDescent="0.3">
      <c r="A20" s="17" t="s">
        <v>54</v>
      </c>
      <c r="B20" s="20">
        <v>2.0000000000000001E-4</v>
      </c>
      <c r="F20" s="19">
        <f>VLOOKUP(A20,portfolio!A:I,9,FALSE)*C20/1000000</f>
        <v>0</v>
      </c>
      <c r="G20" s="19">
        <f>VLOOKUP(A20,portfolio!A:I,9,FALSE)*D20/1000000</f>
        <v>0</v>
      </c>
      <c r="H20" s="19">
        <f>VLOOKUP(A20,portfolio!A:I,9,FALSE)*E20/1000000</f>
        <v>0</v>
      </c>
      <c r="I20" s="18">
        <f t="shared" si="0"/>
        <v>0</v>
      </c>
      <c r="J20" s="18">
        <f t="shared" si="1"/>
        <v>0</v>
      </c>
      <c r="K20" s="18">
        <f t="shared" si="2"/>
        <v>0</v>
      </c>
    </row>
    <row r="21" spans="1:11" hidden="1" x14ac:dyDescent="0.3">
      <c r="A21" s="17" t="s">
        <v>27</v>
      </c>
      <c r="B21" s="20">
        <v>3.0820400000000001E-2</v>
      </c>
      <c r="F21" s="19">
        <f>VLOOKUP(A21,portfolio!A:I,9,FALSE)*C21/1000000</f>
        <v>0</v>
      </c>
      <c r="G21" s="19">
        <f>VLOOKUP(A21,portfolio!A:I,9,FALSE)*D21/1000000</f>
        <v>0</v>
      </c>
      <c r="H21" s="19">
        <f>VLOOKUP(A21,portfolio!A:I,9,FALSE)*E21/1000000</f>
        <v>0</v>
      </c>
      <c r="I21" s="18">
        <f t="shared" si="0"/>
        <v>0</v>
      </c>
      <c r="J21" s="18">
        <f t="shared" si="1"/>
        <v>0</v>
      </c>
      <c r="K21" s="18">
        <f t="shared" si="2"/>
        <v>0</v>
      </c>
    </row>
    <row r="22" spans="1:11" hidden="1" x14ac:dyDescent="0.3">
      <c r="A22" s="17" t="s">
        <v>28</v>
      </c>
      <c r="B22" s="20">
        <v>1.0891700000000001E-2</v>
      </c>
      <c r="F22" s="19">
        <f>VLOOKUP(A22,portfolio!A:I,9,FALSE)*C22/1000000</f>
        <v>0</v>
      </c>
      <c r="G22" s="19">
        <f>VLOOKUP(A22,portfolio!A:I,9,FALSE)*D22/1000000</f>
        <v>0</v>
      </c>
      <c r="H22" s="19">
        <f>VLOOKUP(A22,portfolio!A:I,9,FALSE)*E22/1000000</f>
        <v>0</v>
      </c>
      <c r="I22" s="18">
        <f t="shared" si="0"/>
        <v>0</v>
      </c>
      <c r="J22" s="18">
        <f t="shared" si="1"/>
        <v>0</v>
      </c>
      <c r="K22" s="18">
        <f t="shared" si="2"/>
        <v>0</v>
      </c>
    </row>
    <row r="23" spans="1:11" x14ac:dyDescent="0.3">
      <c r="A23" s="17" t="s">
        <v>29</v>
      </c>
      <c r="B23" s="20">
        <v>6.3220600000000002E-2</v>
      </c>
      <c r="C23" s="20">
        <v>0.4</v>
      </c>
      <c r="D23" s="20">
        <v>0.5</v>
      </c>
      <c r="E23" s="20">
        <v>0.6</v>
      </c>
      <c r="F23" s="19">
        <f>VLOOKUP(A23,portfolio!A:I,9,FALSE)*C23/1000000</f>
        <v>13474.124761999999</v>
      </c>
      <c r="G23" s="19">
        <f>VLOOKUP(A23,portfolio!A:I,9,FALSE)*D23/1000000</f>
        <v>16842.655952500001</v>
      </c>
      <c r="H23" s="19">
        <f>VLOOKUP(A23,portfolio!A:I,9,FALSE)*E23/1000000</f>
        <v>20211.187142999999</v>
      </c>
      <c r="I23" s="18">
        <f t="shared" si="0"/>
        <v>6.3270516255777389</v>
      </c>
      <c r="J23" s="18">
        <f t="shared" si="1"/>
        <v>7.9088145319721734</v>
      </c>
      <c r="K23" s="18">
        <f t="shared" si="2"/>
        <v>9.4905774383666071</v>
      </c>
    </row>
    <row r="24" spans="1:11" x14ac:dyDescent="0.3">
      <c r="A24" s="17" t="s">
        <v>55</v>
      </c>
      <c r="B24" s="20">
        <v>9.9600000000000009</v>
      </c>
      <c r="C24" s="20">
        <v>30</v>
      </c>
      <c r="D24" s="20">
        <v>40</v>
      </c>
      <c r="E24" s="20">
        <v>50</v>
      </c>
      <c r="F24" s="19">
        <f>VLOOKUP(A24,portfolio!A:I,9,FALSE)*C24/1000000</f>
        <v>13805.467199999999</v>
      </c>
      <c r="G24" s="19">
        <f>VLOOKUP(A24,portfolio!A:I,9,FALSE)*D24/1000000</f>
        <v>18407.2896</v>
      </c>
      <c r="H24" s="19">
        <f>VLOOKUP(A24,portfolio!A:I,9,FALSE)*E24/1000000</f>
        <v>23009.112000000001</v>
      </c>
      <c r="I24" s="18">
        <f t="shared" si="0"/>
        <v>3.012048192771084</v>
      </c>
      <c r="J24" s="18">
        <f t="shared" si="1"/>
        <v>4.0160642570281118</v>
      </c>
      <c r="K24" s="18">
        <f t="shared" si="2"/>
        <v>5.0200803212851399</v>
      </c>
    </row>
    <row r="25" spans="1:11" hidden="1" x14ac:dyDescent="0.3">
      <c r="A25" s="17" t="s">
        <v>30</v>
      </c>
      <c r="B25" s="20">
        <v>0.02</v>
      </c>
      <c r="F25" s="19">
        <f>VLOOKUP(A25,portfolio!A:I,9,FALSE)*C25/1000000</f>
        <v>0</v>
      </c>
      <c r="G25" s="19">
        <f>VLOOKUP(A25,portfolio!A:I,9,FALSE)*D25/1000000</f>
        <v>0</v>
      </c>
      <c r="H25" s="19">
        <f>VLOOKUP(A25,portfolio!A:I,9,FALSE)*E25/1000000</f>
        <v>0</v>
      </c>
      <c r="I25" s="18">
        <f t="shared" si="0"/>
        <v>0</v>
      </c>
      <c r="J25" s="18">
        <f t="shared" si="1"/>
        <v>0</v>
      </c>
      <c r="K25" s="18">
        <f t="shared" si="2"/>
        <v>0</v>
      </c>
    </row>
    <row r="26" spans="1:11" hidden="1" x14ac:dyDescent="0.3">
      <c r="A26" s="17" t="s">
        <v>31</v>
      </c>
      <c r="B26" s="20">
        <v>0.12799616599999999</v>
      </c>
      <c r="F26" s="19">
        <f>VLOOKUP(A26,portfolio!A:I,9,FALSE)*C26/1000000</f>
        <v>0</v>
      </c>
      <c r="G26" s="19">
        <f>VLOOKUP(A26,portfolio!A:I,9,FALSE)*D26/1000000</f>
        <v>0</v>
      </c>
      <c r="H26" s="19">
        <f>VLOOKUP(A26,portfolio!A:I,9,FALSE)*E26/1000000</f>
        <v>0</v>
      </c>
      <c r="I26" s="18">
        <f t="shared" si="0"/>
        <v>0</v>
      </c>
      <c r="J26" s="18">
        <f t="shared" si="1"/>
        <v>0</v>
      </c>
      <c r="K26" s="18">
        <f t="shared" si="2"/>
        <v>0</v>
      </c>
    </row>
    <row r="27" spans="1:11" hidden="1" x14ac:dyDescent="0.3">
      <c r="A27" s="17" t="s">
        <v>56</v>
      </c>
      <c r="B27" s="20">
        <v>5.1000000000000004E-3</v>
      </c>
      <c r="F27" s="19">
        <f>VLOOKUP(A27,portfolio!A:I,9,FALSE)*C27/1000000</f>
        <v>0</v>
      </c>
      <c r="G27" s="19">
        <f>VLOOKUP(A27,portfolio!A:I,9,FALSE)*D27/1000000</f>
        <v>0</v>
      </c>
      <c r="H27" s="19">
        <f>VLOOKUP(A27,portfolio!A:I,9,FALSE)*E27/1000000</f>
        <v>0</v>
      </c>
      <c r="I27" s="18">
        <f t="shared" si="0"/>
        <v>0</v>
      </c>
      <c r="J27" s="18">
        <f t="shared" si="1"/>
        <v>0</v>
      </c>
      <c r="K27" s="18">
        <f t="shared" si="2"/>
        <v>0</v>
      </c>
    </row>
    <row r="28" spans="1:11" hidden="1" x14ac:dyDescent="0.3">
      <c r="A28" s="17" t="s">
        <v>32</v>
      </c>
      <c r="B28" s="20">
        <v>1.5193618000000001E-2</v>
      </c>
      <c r="F28" s="19">
        <f>VLOOKUP(A28,portfolio!A:I,9,FALSE)*C28/1000000</f>
        <v>0</v>
      </c>
      <c r="G28" s="19">
        <f>VLOOKUP(A28,portfolio!A:I,9,FALSE)*D28/1000000</f>
        <v>0</v>
      </c>
      <c r="H28" s="19">
        <f>VLOOKUP(A28,portfolio!A:I,9,FALSE)*E28/1000000</f>
        <v>0</v>
      </c>
      <c r="I28" s="18">
        <f t="shared" si="0"/>
        <v>0</v>
      </c>
      <c r="J28" s="18">
        <f t="shared" si="1"/>
        <v>0</v>
      </c>
      <c r="K28" s="18">
        <f t="shared" si="2"/>
        <v>0</v>
      </c>
    </row>
    <row r="29" spans="1:11" x14ac:dyDescent="0.3">
      <c r="A29" s="17" t="s">
        <v>33</v>
      </c>
      <c r="B29" s="20">
        <v>7.0000000000000007E-2</v>
      </c>
      <c r="C29" s="20">
        <v>0.5</v>
      </c>
      <c r="D29" s="20">
        <v>0.75</v>
      </c>
      <c r="E29" s="20">
        <v>1</v>
      </c>
      <c r="F29" s="19">
        <f>VLOOKUP(A29,portfolio!A:I,9,FALSE)*C29/1000000</f>
        <v>385.79237549999999</v>
      </c>
      <c r="G29" s="19">
        <f>VLOOKUP(A29,portfolio!A:I,9,FALSE)*D29/1000000</f>
        <v>578.68856325000002</v>
      </c>
      <c r="H29" s="19">
        <f>VLOOKUP(A29,portfolio!A:I,9,FALSE)*E29/1000000</f>
        <v>771.58475099999998</v>
      </c>
      <c r="I29" s="18">
        <f t="shared" si="0"/>
        <v>7.1428571428571423</v>
      </c>
      <c r="J29" s="18">
        <f t="shared" si="1"/>
        <v>10.714285714285714</v>
      </c>
      <c r="K29" s="18">
        <f t="shared" si="2"/>
        <v>14.285714285714285</v>
      </c>
    </row>
    <row r="30" spans="1:11" hidden="1" x14ac:dyDescent="0.3">
      <c r="A30" s="17" t="s">
        <v>34</v>
      </c>
      <c r="B30" s="20">
        <v>0.88281304299999996</v>
      </c>
      <c r="F30" s="19">
        <f>VLOOKUP(A30,portfolio!A:I,9,FALSE)*C30/1000000</f>
        <v>0</v>
      </c>
      <c r="G30" s="19">
        <f>VLOOKUP(A30,portfolio!A:I,9,FALSE)*D30/1000000</f>
        <v>0</v>
      </c>
      <c r="H30" s="19">
        <f>VLOOKUP(A30,portfolio!A:I,9,FALSE)*E30/1000000</f>
        <v>0</v>
      </c>
      <c r="I30" s="18">
        <f t="shared" si="0"/>
        <v>0</v>
      </c>
      <c r="J30" s="18">
        <f t="shared" si="1"/>
        <v>0</v>
      </c>
      <c r="K30" s="18">
        <f t="shared" si="2"/>
        <v>0</v>
      </c>
    </row>
    <row r="31" spans="1:11" hidden="1" x14ac:dyDescent="0.3">
      <c r="A31" s="17" t="s">
        <v>35</v>
      </c>
      <c r="B31" s="20">
        <v>2.3791200000000002E-3</v>
      </c>
      <c r="F31" s="19">
        <f>VLOOKUP(A31,portfolio!A:I,9,FALSE)*C31/1000000</f>
        <v>0</v>
      </c>
      <c r="G31" s="19">
        <f>VLOOKUP(A31,portfolio!A:I,9,FALSE)*D31/1000000</f>
        <v>0</v>
      </c>
      <c r="H31" s="19">
        <f>VLOOKUP(A31,portfolio!A:I,9,FALSE)*E31/1000000</f>
        <v>0</v>
      </c>
      <c r="I31" s="18">
        <f t="shared" si="0"/>
        <v>0</v>
      </c>
      <c r="J31" s="18">
        <f t="shared" si="1"/>
        <v>0</v>
      </c>
      <c r="K31" s="18">
        <f t="shared" si="2"/>
        <v>0</v>
      </c>
    </row>
    <row r="32" spans="1:11" hidden="1" x14ac:dyDescent="0.3">
      <c r="A32" s="17" t="s">
        <v>36</v>
      </c>
      <c r="B32" s="20">
        <v>0.127479387</v>
      </c>
      <c r="F32" s="19">
        <f>VLOOKUP(A32,portfolio!A:I,9,FALSE)*C32/1000000</f>
        <v>0</v>
      </c>
      <c r="G32" s="19">
        <f>VLOOKUP(A32,portfolio!A:I,9,FALSE)*D32/1000000</f>
        <v>0</v>
      </c>
      <c r="H32" s="19">
        <f>VLOOKUP(A32,portfolio!A:I,9,FALSE)*E32/1000000</f>
        <v>0</v>
      </c>
      <c r="I32" s="18">
        <f t="shared" si="0"/>
        <v>0</v>
      </c>
      <c r="J32" s="18">
        <f t="shared" si="1"/>
        <v>0</v>
      </c>
      <c r="K32" s="18">
        <f t="shared" si="2"/>
        <v>0</v>
      </c>
    </row>
    <row r="33" spans="1:11" hidden="1" x14ac:dyDescent="0.3">
      <c r="A33" s="17" t="s">
        <v>57</v>
      </c>
      <c r="B33" s="20">
        <v>0.5</v>
      </c>
      <c r="F33" s="19" t="e">
        <f>VLOOKUP(A33,portfolio!A:I,9,FALSE)*C33/1000000</f>
        <v>#N/A</v>
      </c>
      <c r="G33" s="19" t="e">
        <f>VLOOKUP(A33,portfolio!A:I,9,FALSE)*D33/1000000</f>
        <v>#N/A</v>
      </c>
      <c r="H33" s="19" t="e">
        <f>VLOOKUP(A33,portfolio!A:I,9,FALSE)*E33/1000000</f>
        <v>#N/A</v>
      </c>
      <c r="I33" s="18">
        <f t="shared" si="0"/>
        <v>0</v>
      </c>
      <c r="J33" s="18">
        <f t="shared" si="1"/>
        <v>0</v>
      </c>
      <c r="K33" s="18">
        <f t="shared" si="2"/>
        <v>0</v>
      </c>
    </row>
    <row r="34" spans="1:11" hidden="1" x14ac:dyDescent="0.3">
      <c r="A34" s="17" t="s">
        <v>37</v>
      </c>
      <c r="B34" s="20">
        <v>87.5</v>
      </c>
      <c r="F34" s="19">
        <f>VLOOKUP(A34,portfolio!A:I,9,FALSE)*C34/1000000</f>
        <v>0</v>
      </c>
      <c r="G34" s="19">
        <f>VLOOKUP(A34,portfolio!A:I,9,FALSE)*D34/1000000</f>
        <v>0</v>
      </c>
      <c r="H34" s="19">
        <f>VLOOKUP(A34,portfolio!A:I,9,FALSE)*E34/1000000</f>
        <v>0</v>
      </c>
      <c r="I34" s="18">
        <f t="shared" ref="I34:I50" si="3">C34/$B34</f>
        <v>0</v>
      </c>
      <c r="J34" s="18">
        <f t="shared" ref="J34:J50" si="4">D34/$B34</f>
        <v>0</v>
      </c>
      <c r="K34" s="18">
        <f t="shared" ref="K34:K50" si="5">E34/$B34</f>
        <v>0</v>
      </c>
    </row>
    <row r="35" spans="1:11" hidden="1" x14ac:dyDescent="0.3">
      <c r="A35" s="17" t="s">
        <v>38</v>
      </c>
      <c r="B35" s="20">
        <v>0.58974459700000004</v>
      </c>
      <c r="F35" s="19">
        <f>VLOOKUP(A35,portfolio!A:I,9,FALSE)*C35/1000000</f>
        <v>0</v>
      </c>
      <c r="G35" s="19">
        <f>VLOOKUP(A35,portfolio!A:I,9,FALSE)*D35/1000000</f>
        <v>0</v>
      </c>
      <c r="H35" s="19">
        <f>VLOOKUP(A35,portfolio!A:I,9,FALSE)*E35/1000000</f>
        <v>0</v>
      </c>
      <c r="I35" s="18">
        <f t="shared" si="3"/>
        <v>0</v>
      </c>
      <c r="J35" s="18">
        <f t="shared" si="4"/>
        <v>0</v>
      </c>
      <c r="K35" s="18">
        <f t="shared" si="5"/>
        <v>0</v>
      </c>
    </row>
    <row r="36" spans="1:11" hidden="1" x14ac:dyDescent="0.3">
      <c r="A36" s="17" t="s">
        <v>39</v>
      </c>
      <c r="B36" s="20">
        <v>1.4999999999999999E-4</v>
      </c>
      <c r="F36" s="19">
        <f>VLOOKUP(A36,portfolio!A:I,9,FALSE)*C36/1000000</f>
        <v>0</v>
      </c>
      <c r="G36" s="19">
        <f>VLOOKUP(A36,portfolio!A:I,9,FALSE)*D36/1000000</f>
        <v>0</v>
      </c>
      <c r="H36" s="19">
        <f>VLOOKUP(A36,portfolio!A:I,9,FALSE)*E36/1000000</f>
        <v>0</v>
      </c>
      <c r="I36" s="18">
        <f t="shared" si="3"/>
        <v>0</v>
      </c>
      <c r="J36" s="18">
        <f t="shared" si="4"/>
        <v>0</v>
      </c>
      <c r="K36" s="18">
        <f t="shared" si="5"/>
        <v>0</v>
      </c>
    </row>
    <row r="37" spans="1:11" hidden="1" x14ac:dyDescent="0.3">
      <c r="A37" s="17" t="s">
        <v>58</v>
      </c>
      <c r="B37" s="20">
        <v>2</v>
      </c>
      <c r="F37" s="19" t="e">
        <f>VLOOKUP(A37,portfolio!A:I,9,FALSE)*C37/1000000</f>
        <v>#N/A</v>
      </c>
      <c r="G37" s="19" t="e">
        <f>VLOOKUP(A37,portfolio!A:I,9,FALSE)*D37/1000000</f>
        <v>#N/A</v>
      </c>
      <c r="H37" s="19" t="e">
        <f>VLOOKUP(A37,portfolio!A:I,9,FALSE)*E37/1000000</f>
        <v>#N/A</v>
      </c>
      <c r="I37" s="18">
        <f t="shared" si="3"/>
        <v>0</v>
      </c>
      <c r="J37" s="18">
        <f t="shared" si="4"/>
        <v>0</v>
      </c>
      <c r="K37" s="18">
        <f t="shared" si="5"/>
        <v>0</v>
      </c>
    </row>
    <row r="38" spans="1:11" x14ac:dyDescent="0.3">
      <c r="A38" s="17" t="s">
        <v>40</v>
      </c>
      <c r="B38" s="20">
        <v>0.1212</v>
      </c>
      <c r="C38" s="20">
        <v>5</v>
      </c>
      <c r="D38" s="20">
        <v>7.5</v>
      </c>
      <c r="E38" s="20">
        <v>10</v>
      </c>
      <c r="F38" s="19">
        <f>VLOOKUP(A38,portfolio!A:I,9,FALSE)*C38/1000000</f>
        <v>12750</v>
      </c>
      <c r="G38" s="19">
        <f>VLOOKUP(A38,portfolio!A:I,9,FALSE)*D38/1000000</f>
        <v>19125</v>
      </c>
      <c r="H38" s="19">
        <f>VLOOKUP(A38,portfolio!A:I,9,FALSE)*E38/1000000</f>
        <v>25500</v>
      </c>
      <c r="I38" s="18">
        <f t="shared" si="3"/>
        <v>41.254125412541256</v>
      </c>
      <c r="J38" s="18">
        <f t="shared" si="4"/>
        <v>61.881188118811878</v>
      </c>
      <c r="K38" s="18">
        <f t="shared" si="5"/>
        <v>82.508250825082513</v>
      </c>
    </row>
    <row r="39" spans="1:11" hidden="1" x14ac:dyDescent="0.3">
      <c r="A39" s="17" t="s">
        <v>41</v>
      </c>
      <c r="B39" s="20">
        <v>1.48113E-3</v>
      </c>
      <c r="F39" s="19">
        <f>VLOOKUP(A39,portfolio!A:I,9,FALSE)*C39/1000000</f>
        <v>0</v>
      </c>
      <c r="G39" s="19">
        <f>VLOOKUP(A39,portfolio!A:I,9,FALSE)*D39/1000000</f>
        <v>0</v>
      </c>
      <c r="H39" s="19">
        <f>VLOOKUP(A39,portfolio!A:I,9,FALSE)*E39/1000000</f>
        <v>0</v>
      </c>
      <c r="I39" s="18">
        <f t="shared" si="3"/>
        <v>0</v>
      </c>
      <c r="J39" s="18">
        <f t="shared" si="4"/>
        <v>0</v>
      </c>
      <c r="K39" s="18">
        <f t="shared" si="5"/>
        <v>0</v>
      </c>
    </row>
    <row r="40" spans="1:11" x14ac:dyDescent="0.3">
      <c r="A40" s="17" t="s">
        <v>42</v>
      </c>
      <c r="B40" s="20">
        <v>0.49261083700000002</v>
      </c>
      <c r="C40" s="20">
        <v>10</v>
      </c>
      <c r="D40" s="20">
        <v>15</v>
      </c>
      <c r="E40" s="20">
        <v>20</v>
      </c>
      <c r="F40" s="19">
        <f>VLOOKUP(A40,portfolio!A:I,9,FALSE)*C40/1000000</f>
        <v>12309.16718</v>
      </c>
      <c r="G40" s="19">
        <f>VLOOKUP(A40,portfolio!A:I,9,FALSE)*D40/1000000</f>
        <v>18463.750769999999</v>
      </c>
      <c r="H40" s="19">
        <f>VLOOKUP(A40,portfolio!A:I,9,FALSE)*E40/1000000</f>
        <v>24618.334360000001</v>
      </c>
      <c r="I40" s="18">
        <f t="shared" si="3"/>
        <v>20.300000018066999</v>
      </c>
      <c r="J40" s="18">
        <f t="shared" si="4"/>
        <v>30.450000027100497</v>
      </c>
      <c r="K40" s="18">
        <f t="shared" si="5"/>
        <v>40.600000036133999</v>
      </c>
    </row>
    <row r="41" spans="1:11" hidden="1" x14ac:dyDescent="0.3">
      <c r="A41" s="17" t="s">
        <v>43</v>
      </c>
      <c r="B41" s="20">
        <v>9.8585699999999992E-4</v>
      </c>
      <c r="F41" s="19">
        <f>VLOOKUP(A41,portfolio!A:I,9,FALSE)*C41/1000000</f>
        <v>0</v>
      </c>
      <c r="G41" s="19">
        <f>VLOOKUP(A41,portfolio!A:I,9,FALSE)*D41/1000000</f>
        <v>0</v>
      </c>
      <c r="H41" s="19">
        <f>VLOOKUP(A41,portfolio!A:I,9,FALSE)*E41/1000000</f>
        <v>0</v>
      </c>
      <c r="I41" s="18">
        <f t="shared" si="3"/>
        <v>0</v>
      </c>
      <c r="J41" s="18">
        <f t="shared" si="4"/>
        <v>0</v>
      </c>
      <c r="K41" s="18">
        <f t="shared" si="5"/>
        <v>0</v>
      </c>
    </row>
    <row r="42" spans="1:11" hidden="1" x14ac:dyDescent="0.3">
      <c r="A42" s="17" t="s">
        <v>44</v>
      </c>
      <c r="B42" s="20">
        <v>1.53E-6</v>
      </c>
      <c r="F42" s="19">
        <f>VLOOKUP(A42,portfolio!A:I,9,FALSE)*C42/1000000</f>
        <v>0</v>
      </c>
      <c r="G42" s="19">
        <f>VLOOKUP(A42,portfolio!A:I,9,FALSE)*D42/1000000</f>
        <v>0</v>
      </c>
      <c r="H42" s="19">
        <f>VLOOKUP(A42,portfolio!A:I,9,FALSE)*E42/1000000</f>
        <v>0</v>
      </c>
      <c r="I42" s="18">
        <f t="shared" si="3"/>
        <v>0</v>
      </c>
      <c r="J42" s="18">
        <f t="shared" si="4"/>
        <v>0</v>
      </c>
      <c r="K42" s="18">
        <f t="shared" si="5"/>
        <v>0</v>
      </c>
    </row>
    <row r="43" spans="1:11" x14ac:dyDescent="0.3">
      <c r="A43" s="17" t="s">
        <v>46</v>
      </c>
      <c r="B43" s="20">
        <v>1.5062712000000001E-2</v>
      </c>
      <c r="C43" s="20">
        <v>0.1</v>
      </c>
      <c r="D43" s="20">
        <v>0.15</v>
      </c>
      <c r="E43" s="20">
        <v>0.25</v>
      </c>
      <c r="F43" s="19">
        <f>VLOOKUP(A43,portfolio!A:I,9,FALSE)*C43/1000000</f>
        <v>7271.4516834000005</v>
      </c>
      <c r="G43" s="19">
        <f>VLOOKUP(A43,portfolio!A:I,9,FALSE)*D43/1000000</f>
        <v>10907.1775251</v>
      </c>
      <c r="H43" s="19">
        <f>VLOOKUP(A43,portfolio!A:I,9,FALSE)*E43/1000000</f>
        <v>18178.629208499999</v>
      </c>
      <c r="I43" s="18">
        <f t="shared" si="3"/>
        <v>6.6389107087754189</v>
      </c>
      <c r="J43" s="18">
        <f t="shared" si="4"/>
        <v>9.9583660631631261</v>
      </c>
      <c r="K43" s="18">
        <f t="shared" si="5"/>
        <v>16.597276771938546</v>
      </c>
    </row>
    <row r="44" spans="1:11" hidden="1" x14ac:dyDescent="0.3">
      <c r="A44" s="17" t="s">
        <v>47</v>
      </c>
      <c r="B44" s="20">
        <v>3.470653333</v>
      </c>
      <c r="F44" s="19">
        <f>VLOOKUP(A44,portfolio!A:I,9,FALSE)*C44/1000000</f>
        <v>0</v>
      </c>
      <c r="G44" s="19">
        <f>VLOOKUP(A44,portfolio!A:I,9,FALSE)*D44/1000000</f>
        <v>0</v>
      </c>
      <c r="H44" s="19">
        <f>VLOOKUP(A44,portfolio!A:I,9,FALSE)*E44/1000000</f>
        <v>0</v>
      </c>
      <c r="I44" s="18">
        <f t="shared" si="3"/>
        <v>0</v>
      </c>
      <c r="J44" s="18">
        <f t="shared" si="4"/>
        <v>0</v>
      </c>
      <c r="K44" s="18">
        <f t="shared" si="5"/>
        <v>0</v>
      </c>
    </row>
    <row r="45" spans="1:11" hidden="1" x14ac:dyDescent="0.3">
      <c r="A45" s="17" t="s">
        <v>59</v>
      </c>
      <c r="B45" s="20">
        <v>7.1000000000000004E-3</v>
      </c>
      <c r="F45" s="19">
        <f>VLOOKUP(A45,portfolio!A:I,9,FALSE)*C45/1000000</f>
        <v>0</v>
      </c>
      <c r="G45" s="19">
        <f>VLOOKUP(A45,portfolio!A:I,9,FALSE)*D45/1000000</f>
        <v>0</v>
      </c>
      <c r="H45" s="19">
        <f>VLOOKUP(A45,portfolio!A:I,9,FALSE)*E45/1000000</f>
        <v>0</v>
      </c>
      <c r="I45" s="18">
        <f t="shared" si="3"/>
        <v>0</v>
      </c>
      <c r="J45" s="18">
        <f t="shared" si="4"/>
        <v>0</v>
      </c>
      <c r="K45" s="18">
        <f t="shared" si="5"/>
        <v>0</v>
      </c>
    </row>
    <row r="46" spans="1:11" hidden="1" x14ac:dyDescent="0.3">
      <c r="A46" s="17" t="s">
        <v>48</v>
      </c>
      <c r="B46" s="20">
        <v>300</v>
      </c>
      <c r="F46" s="19">
        <f>VLOOKUP(A46,portfolio!A:I,9,FALSE)*C46/1000000</f>
        <v>0</v>
      </c>
      <c r="G46" s="19">
        <f>VLOOKUP(A46,portfolio!A:I,9,FALSE)*D46/1000000</f>
        <v>0</v>
      </c>
      <c r="H46" s="19">
        <f>VLOOKUP(A46,portfolio!A:I,9,FALSE)*E46/1000000</f>
        <v>0</v>
      </c>
      <c r="I46" s="18">
        <f t="shared" si="3"/>
        <v>0</v>
      </c>
      <c r="J46" s="18">
        <f t="shared" si="4"/>
        <v>0</v>
      </c>
      <c r="K46" s="18">
        <f t="shared" si="5"/>
        <v>0</v>
      </c>
    </row>
    <row r="47" spans="1:11" hidden="1" x14ac:dyDescent="0.3">
      <c r="A47" s="17" t="s">
        <v>49</v>
      </c>
      <c r="B47" s="20">
        <v>4.3412800000000001E-2</v>
      </c>
      <c r="F47" s="19">
        <f>VLOOKUP(A47,portfolio!A:I,9,FALSE)*C47/1000000</f>
        <v>0</v>
      </c>
      <c r="G47" s="19">
        <f>VLOOKUP(A47,portfolio!A:I,9,FALSE)*D47/1000000</f>
        <v>0</v>
      </c>
      <c r="H47" s="19">
        <f>VLOOKUP(A47,portfolio!A:I,9,FALSE)*E47/1000000</f>
        <v>0</v>
      </c>
      <c r="I47" s="18">
        <f t="shared" si="3"/>
        <v>0</v>
      </c>
      <c r="J47" s="18">
        <f t="shared" si="4"/>
        <v>0</v>
      </c>
      <c r="K47" s="18">
        <f t="shared" si="5"/>
        <v>0</v>
      </c>
    </row>
    <row r="48" spans="1:11" hidden="1" x14ac:dyDescent="0.3">
      <c r="A48" s="17" t="s">
        <v>50</v>
      </c>
      <c r="B48" s="20">
        <v>0.11</v>
      </c>
      <c r="F48" s="19">
        <f>VLOOKUP(A48,portfolio!A:I,9,FALSE)*C48/1000000</f>
        <v>0</v>
      </c>
      <c r="G48" s="19">
        <f>VLOOKUP(A48,portfolio!A:I,9,FALSE)*D48/1000000</f>
        <v>0</v>
      </c>
      <c r="H48" s="19">
        <f>VLOOKUP(A48,portfolio!A:I,9,FALSE)*E48/1000000</f>
        <v>0</v>
      </c>
      <c r="I48" s="18">
        <f t="shared" si="3"/>
        <v>0</v>
      </c>
      <c r="J48" s="18">
        <f t="shared" si="4"/>
        <v>0</v>
      </c>
      <c r="K48" s="18">
        <f t="shared" si="5"/>
        <v>0</v>
      </c>
    </row>
    <row r="49" spans="1:11" hidden="1" x14ac:dyDescent="0.3">
      <c r="A49" s="17" t="s">
        <v>51</v>
      </c>
      <c r="B49" s="20">
        <v>5.0100800000000005E-4</v>
      </c>
      <c r="F49" s="19">
        <f>VLOOKUP(A49,portfolio!A:I,9,FALSE)*C49/1000000</f>
        <v>0</v>
      </c>
      <c r="G49" s="19">
        <f>VLOOKUP(A49,portfolio!A:I,9,FALSE)*D49/1000000</f>
        <v>0</v>
      </c>
      <c r="H49" s="19">
        <f>VLOOKUP(A49,portfolio!A:I,9,FALSE)*E49/1000000</f>
        <v>0</v>
      </c>
      <c r="I49" s="18">
        <f t="shared" si="3"/>
        <v>0</v>
      </c>
      <c r="J49" s="18">
        <f t="shared" si="4"/>
        <v>0</v>
      </c>
      <c r="K49" s="18">
        <f t="shared" si="5"/>
        <v>0</v>
      </c>
    </row>
    <row r="50" spans="1:11" hidden="1" x14ac:dyDescent="0.3">
      <c r="A50" s="17" t="s">
        <v>52</v>
      </c>
      <c r="B50" s="20">
        <v>3.7106999999999999E-3</v>
      </c>
      <c r="F50" s="19">
        <f>VLOOKUP(A50,portfolio!A:I,9,FALSE)*C50/1000000</f>
        <v>0</v>
      </c>
      <c r="G50" s="19">
        <f>VLOOKUP(A50,portfolio!A:I,9,FALSE)*D50/1000000</f>
        <v>0</v>
      </c>
      <c r="H50" s="19">
        <f>VLOOKUP(A50,portfolio!A:I,9,FALSE)*E50/1000000</f>
        <v>0</v>
      </c>
      <c r="I50" s="18">
        <f t="shared" si="3"/>
        <v>0</v>
      </c>
      <c r="J50" s="18">
        <f t="shared" si="4"/>
        <v>0</v>
      </c>
      <c r="K50" s="18">
        <f t="shared" si="5"/>
        <v>0</v>
      </c>
    </row>
  </sheetData>
  <autoFilter ref="A1:L50" xr:uid="{A5331C8D-C1EF-4762-AE4C-F2F2F58D4764}">
    <filterColumn colId="8">
      <filters>
        <filter val="20"/>
        <filter val="3"/>
        <filter val="41"/>
        <filter val="5"/>
        <filter val="6"/>
        <filter val="698"/>
        <filter val="7"/>
      </filters>
    </filterColumn>
    <sortState xmlns:xlrd2="http://schemas.microsoft.com/office/spreadsheetml/2017/richdata2" ref="A50:L50">
      <sortCondition ref="I1:I50"/>
    </sortState>
  </autoFilter>
  <conditionalFormatting sqref="I1:K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65-9670-4B0B-AAD9-F7A74FB9064C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1.92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8277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2.39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1485.7125958257604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2.39</v>
      </c>
      <c r="D12" s="2">
        <f>B6</f>
        <v>1485.7125958257604</v>
      </c>
      <c r="E12" s="9">
        <f>C12/$B$2</f>
        <v>1.2447916666666667</v>
      </c>
      <c r="F12" s="2">
        <f>C12*$B$3</f>
        <v>19782.030000000002</v>
      </c>
      <c r="G12" s="2">
        <f ca="1">IF(DATEDIF($B$4,TODAY(),"d") &gt; 365, 0.8*F12, 0.63*F12)</f>
        <v>15825.624000000003</v>
      </c>
    </row>
    <row r="13" spans="1:7" x14ac:dyDescent="0.25">
      <c r="A13"/>
      <c r="B13"/>
      <c r="C13" s="1">
        <f>(D13/$D$12)*$C$12</f>
        <v>3.217311351757957</v>
      </c>
      <c r="D13" s="2">
        <v>2000</v>
      </c>
      <c r="E13" s="9">
        <f>C13/$B$2</f>
        <v>1.6756829957072694</v>
      </c>
      <c r="F13" s="2">
        <f>C13*$B$3</f>
        <v>26629.686058500611</v>
      </c>
      <c r="G13" s="2">
        <f ca="1">IF(DATEDIF($B$4,TODAY(),"d") &gt; 365, 0.8*F13, 0.63*F13)</f>
        <v>21303.748846800489</v>
      </c>
    </row>
    <row r="14" spans="1:7" x14ac:dyDescent="0.25">
      <c r="A14"/>
      <c r="B14"/>
      <c r="C14" s="1">
        <f>(D14/$D$12)*$C$12</f>
        <v>4.8259670276369357</v>
      </c>
      <c r="D14" s="2">
        <v>3000</v>
      </c>
      <c r="E14" s="9">
        <f>C14/$B$2</f>
        <v>2.513524493560904</v>
      </c>
      <c r="F14" s="2">
        <f>C14*$B$3</f>
        <v>39944.529087750918</v>
      </c>
      <c r="G14" s="2">
        <f ca="1">IF(DATEDIF($B$4,TODAY(),"d") &gt; 365, 0.8*F14, 0.63*F14)</f>
        <v>31955.623270200736</v>
      </c>
    </row>
    <row r="15" spans="1:7" x14ac:dyDescent="0.25">
      <c r="A15"/>
      <c r="B15"/>
      <c r="C15" s="1">
        <f>(D15/$D$12)*$C$12</f>
        <v>6.434622703515914</v>
      </c>
      <c r="D15" s="2">
        <v>4000</v>
      </c>
      <c r="E15" s="9">
        <f>C15/$B$2</f>
        <v>3.3513659914145388</v>
      </c>
      <c r="F15" s="2">
        <f>C15*$B$3</f>
        <v>53259.372117001221</v>
      </c>
      <c r="G15" s="2">
        <f ca="1">IF(DATEDIF($B$4,TODAY(),"d") &gt; 365, 0.8*F15, 0.63*F15)</f>
        <v>42607.497693600977</v>
      </c>
    </row>
    <row r="16" spans="1:7" x14ac:dyDescent="0.25">
      <c r="A16"/>
      <c r="B16"/>
      <c r="C16" s="1">
        <f t="shared" ref="C16:C19" si="0">(D16/$D$12)*$C$12</f>
        <v>8.0432783793948914</v>
      </c>
      <c r="D16" s="2">
        <v>5000</v>
      </c>
      <c r="E16" s="9">
        <f t="shared" ref="E16:E19" si="1">C16/$B$2</f>
        <v>4.1892074892681732</v>
      </c>
      <c r="F16" s="2">
        <f t="shared" ref="F16:F19" si="2">C16*$B$3</f>
        <v>66574.215146251518</v>
      </c>
      <c r="G16" s="2">
        <f t="shared" ref="G16:G19" ca="1" si="3">IF(DATEDIF($B$4,TODAY(),"d") &gt; 365, 0.8*F16, 0.63*F16)</f>
        <v>53259.372117001214</v>
      </c>
    </row>
    <row r="17" spans="3:7" x14ac:dyDescent="0.25">
      <c r="C17" s="1">
        <f t="shared" si="0"/>
        <v>9.6519340552738715</v>
      </c>
      <c r="D17" s="2">
        <v>6000</v>
      </c>
      <c r="E17" s="9">
        <f t="shared" si="1"/>
        <v>5.027048987121808</v>
      </c>
      <c r="F17" s="2">
        <f t="shared" si="2"/>
        <v>79889.058175501836</v>
      </c>
      <c r="G17" s="2">
        <f t="shared" ca="1" si="3"/>
        <v>63911.246540401473</v>
      </c>
    </row>
    <row r="18" spans="3:7" x14ac:dyDescent="0.25">
      <c r="C18" s="1">
        <f t="shared" si="0"/>
        <v>11.260589731152848</v>
      </c>
      <c r="D18" s="2">
        <v>7000</v>
      </c>
      <c r="E18" s="9">
        <f t="shared" si="1"/>
        <v>5.864890484975442</v>
      </c>
      <c r="F18" s="2">
        <f t="shared" si="2"/>
        <v>93203.901204752125</v>
      </c>
      <c r="G18" s="2">
        <f t="shared" ca="1" si="3"/>
        <v>74563.120963801703</v>
      </c>
    </row>
    <row r="19" spans="3:7" x14ac:dyDescent="0.25">
      <c r="C19" s="1">
        <f t="shared" si="0"/>
        <v>12.869245407031828</v>
      </c>
      <c r="D19" s="2">
        <v>8000</v>
      </c>
      <c r="E19" s="9">
        <f t="shared" si="1"/>
        <v>6.7027319828290777</v>
      </c>
      <c r="F19" s="2">
        <f t="shared" si="2"/>
        <v>106518.74423400244</v>
      </c>
      <c r="G19" s="2">
        <f t="shared" ca="1" si="3"/>
        <v>85214.995387201954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074-5E58-412F-A7D4-F48AA2FE3FC3}">
  <sheetPr>
    <tabColor theme="8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2.2000000000000001E-3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ADF-7633-4309-95A3-9F995BE0DF52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3.0820400000000001E-2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6.6333000000000003E-2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2332.6224806476157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6.6333000000000003E-2</v>
      </c>
      <c r="D12" s="2">
        <f>B6</f>
        <v>2332.6224806476157</v>
      </c>
      <c r="E12" s="9">
        <f>C12/$B$2</f>
        <v>2.1522433193599046</v>
      </c>
      <c r="F12" s="2">
        <f>C12*$B$3</f>
        <v>6633.3</v>
      </c>
      <c r="G12" s="2">
        <f ca="1">IF(DATEDIF($B$4,TODAY(),"d") &gt; 365, 0.8*F12, 0.63*F12)</f>
        <v>5306.64</v>
      </c>
    </row>
    <row r="13" spans="1:7" x14ac:dyDescent="0.25">
      <c r="A13"/>
      <c r="B13"/>
      <c r="C13" s="1">
        <f>(D13/$D$12)*$C$12</f>
        <v>5.6874183928454378E-2</v>
      </c>
      <c r="D13" s="2">
        <v>2000</v>
      </c>
      <c r="E13" s="9">
        <f>C13/$B$2</f>
        <v>1.845342173640004</v>
      </c>
      <c r="F13" s="2">
        <f>C13*$B$3</f>
        <v>5687.4183928454377</v>
      </c>
      <c r="G13" s="2">
        <f ca="1">IF(DATEDIF($B$4,TODAY(),"d") &gt; 365, 0.8*F13, 0.63*F13)</f>
        <v>4549.93471427635</v>
      </c>
    </row>
    <row r="14" spans="1:7" x14ac:dyDescent="0.25">
      <c r="A14"/>
      <c r="B14"/>
      <c r="C14" s="1">
        <f>(D14/$D$12)*$C$12</f>
        <v>8.531127589268156E-2</v>
      </c>
      <c r="D14" s="2">
        <v>3000</v>
      </c>
      <c r="E14" s="9">
        <f>C14/$B$2</f>
        <v>2.7680132604600054</v>
      </c>
      <c r="F14" s="2">
        <f>C14*$B$3</f>
        <v>8531.1275892681551</v>
      </c>
      <c r="G14" s="2">
        <f ca="1">IF(DATEDIF($B$4,TODAY(),"d") &gt; 365, 0.8*F14, 0.63*F14)</f>
        <v>6824.9020714145245</v>
      </c>
    </row>
    <row r="15" spans="1:7" x14ac:dyDescent="0.25">
      <c r="A15"/>
      <c r="B15"/>
      <c r="C15" s="1">
        <f>(D15/$D$12)*$C$12</f>
        <v>0.11374836785690876</v>
      </c>
      <c r="D15" s="2">
        <v>4000</v>
      </c>
      <c r="E15" s="9">
        <f>C15/$B$2</f>
        <v>3.6906843472800079</v>
      </c>
      <c r="F15" s="2">
        <f>C15*$B$3</f>
        <v>11374.836785690875</v>
      </c>
      <c r="G15" s="2">
        <f ca="1">IF(DATEDIF($B$4,TODAY(),"d") &gt; 365, 0.8*F15, 0.63*F15)</f>
        <v>9099.8694285526999</v>
      </c>
    </row>
    <row r="16" spans="1:7" x14ac:dyDescent="0.25">
      <c r="A16"/>
      <c r="B16"/>
      <c r="C16" s="1">
        <f t="shared" ref="C16:C19" si="0">(D16/$D$12)*$C$12</f>
        <v>0.14218545982113592</v>
      </c>
      <c r="D16" s="2">
        <v>5000</v>
      </c>
      <c r="E16" s="9">
        <f t="shared" ref="E16:E19" si="1">C16/$B$2</f>
        <v>4.6133554341000087</v>
      </c>
      <c r="F16" s="2">
        <f t="shared" ref="F16:F19" si="2">C16*$B$3</f>
        <v>14218.545982113592</v>
      </c>
      <c r="G16" s="2">
        <f t="shared" ref="G16:G19" ca="1" si="3">IF(DATEDIF($B$4,TODAY(),"d") &gt; 365, 0.8*F16, 0.63*F16)</f>
        <v>11374.836785690874</v>
      </c>
    </row>
    <row r="17" spans="3:7" x14ac:dyDescent="0.25">
      <c r="C17" s="1">
        <f t="shared" si="0"/>
        <v>0.17062255178536312</v>
      </c>
      <c r="D17" s="2">
        <v>6000</v>
      </c>
      <c r="E17" s="9">
        <f t="shared" si="1"/>
        <v>5.5360265209200108</v>
      </c>
      <c r="F17" s="2">
        <f t="shared" si="2"/>
        <v>17062.25517853631</v>
      </c>
      <c r="G17" s="2">
        <f t="shared" ca="1" si="3"/>
        <v>13649.804142829049</v>
      </c>
    </row>
    <row r="18" spans="3:7" x14ac:dyDescent="0.25">
      <c r="C18" s="1">
        <f t="shared" si="0"/>
        <v>0.19905964374959031</v>
      </c>
      <c r="D18" s="2">
        <v>7000</v>
      </c>
      <c r="E18" s="9">
        <f t="shared" si="1"/>
        <v>6.4586976077400129</v>
      </c>
      <c r="F18" s="2">
        <f t="shared" si="2"/>
        <v>19905.964374959032</v>
      </c>
      <c r="G18" s="2">
        <f t="shared" ca="1" si="3"/>
        <v>15924.771499967226</v>
      </c>
    </row>
    <row r="19" spans="3:7" x14ac:dyDescent="0.25">
      <c r="C19" s="1">
        <f t="shared" si="0"/>
        <v>0.22749673571381751</v>
      </c>
      <c r="D19" s="2">
        <v>8000</v>
      </c>
      <c r="E19" s="9">
        <f t="shared" si="1"/>
        <v>7.3813686945600159</v>
      </c>
      <c r="F19" s="2">
        <f t="shared" si="2"/>
        <v>22749.673571381751</v>
      </c>
      <c r="G19" s="2">
        <f t="shared" ca="1" si="3"/>
        <v>18199.7388571054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4097-B835-4CD1-AE27-70C719A1D754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1.0891700000000001E-2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3.4053399999999998E-2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54.251177941415534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3.4053399999999998E-2</v>
      </c>
      <c r="D12" s="2">
        <f>B6</f>
        <v>54.251177941415534</v>
      </c>
      <c r="E12" s="9">
        <f>C12/$B$2</f>
        <v>3.126545901925319</v>
      </c>
      <c r="F12" s="2">
        <f>C12*$B$3</f>
        <v>3405.3399999999997</v>
      </c>
      <c r="G12" s="2">
        <f ca="1">IF(DATEDIF($B$4,TODAY(),"d") &gt; 365, 0.8*F12, 0.63*F12)</f>
        <v>2145.3642</v>
      </c>
    </row>
    <row r="13" spans="1:7" x14ac:dyDescent="0.25">
      <c r="A13"/>
      <c r="B13"/>
      <c r="C13" s="1">
        <f>(D13/$D$12)*$C$12</f>
        <v>6.2769881304279504E-2</v>
      </c>
      <c r="D13" s="2">
        <v>100</v>
      </c>
      <c r="E13" s="9">
        <f>C13/$B$2</f>
        <v>5.7630931171699089</v>
      </c>
      <c r="F13" s="2">
        <f>C13*$B$3</f>
        <v>6276.9881304279506</v>
      </c>
      <c r="G13" s="2">
        <f ca="1">IF(DATEDIF($B$4,TODAY(),"d") &gt; 365, 0.8*F13, 0.63*F13)</f>
        <v>3954.5025221696087</v>
      </c>
    </row>
    <row r="14" spans="1:7" x14ac:dyDescent="0.25">
      <c r="A14"/>
      <c r="B14"/>
      <c r="C14" s="1">
        <f>(D14/$D$12)*$C$12</f>
        <v>9.4154821956419263E-2</v>
      </c>
      <c r="D14" s="2">
        <v>150</v>
      </c>
      <c r="E14" s="9">
        <f>C14/$B$2</f>
        <v>8.6446396757548651</v>
      </c>
      <c r="F14" s="2">
        <f>C14*$B$3</f>
        <v>9415.4821956419255</v>
      </c>
      <c r="G14" s="2">
        <f ca="1">IF(DATEDIF($B$4,TODAY(),"d") &gt; 365, 0.8*F14, 0.63*F14)</f>
        <v>5931.7537832544131</v>
      </c>
    </row>
    <row r="15" spans="1:7" x14ac:dyDescent="0.25">
      <c r="A15"/>
      <c r="B15"/>
      <c r="C15" s="1">
        <f>(D15/$D$12)*$C$12</f>
        <v>0.12553976260855901</v>
      </c>
      <c r="D15" s="2">
        <v>200</v>
      </c>
      <c r="E15" s="9">
        <f>C15/$B$2</f>
        <v>11.526186234339818</v>
      </c>
      <c r="F15" s="2">
        <f>C15*$B$3</f>
        <v>12553.976260855901</v>
      </c>
      <c r="G15" s="2">
        <f ca="1">IF(DATEDIF($B$4,TODAY(),"d") &gt; 365, 0.8*F15, 0.63*F15)</f>
        <v>7909.0050443392174</v>
      </c>
    </row>
    <row r="16" spans="1:7" x14ac:dyDescent="0.25">
      <c r="A16"/>
      <c r="B16"/>
      <c r="C16" s="1">
        <f t="shared" ref="C16:C21" si="0">(D16/$D$12)*$C$12</f>
        <v>0.15692470326069877</v>
      </c>
      <c r="D16" s="2">
        <v>250</v>
      </c>
      <c r="E16" s="9">
        <f t="shared" ref="E16:E21" si="1">C16/$B$2</f>
        <v>14.407732792924774</v>
      </c>
      <c r="F16" s="2">
        <f t="shared" ref="F16:F21" si="2">C16*$B$3</f>
        <v>15692.470326069877</v>
      </c>
      <c r="G16" s="2">
        <f t="shared" ref="G16:G21" ca="1" si="3">IF(DATEDIF($B$4,TODAY(),"d") &gt; 365, 0.8*F16, 0.63*F16)</f>
        <v>9886.2563054240218</v>
      </c>
    </row>
    <row r="17" spans="3:7" x14ac:dyDescent="0.25">
      <c r="C17" s="1">
        <f t="shared" si="0"/>
        <v>0.18830964391283853</v>
      </c>
      <c r="D17" s="2">
        <v>300</v>
      </c>
      <c r="E17" s="9">
        <f t="shared" si="1"/>
        <v>17.28927935150973</v>
      </c>
      <c r="F17" s="2">
        <f t="shared" si="2"/>
        <v>18830.964391283851</v>
      </c>
      <c r="G17" s="2">
        <f t="shared" ca="1" si="3"/>
        <v>11863.507566508826</v>
      </c>
    </row>
    <row r="18" spans="3:7" x14ac:dyDescent="0.25">
      <c r="C18" s="1">
        <f t="shared" si="0"/>
        <v>0.21969458456497828</v>
      </c>
      <c r="D18" s="2">
        <v>350</v>
      </c>
      <c r="E18" s="9">
        <f t="shared" si="1"/>
        <v>20.170825910094685</v>
      </c>
      <c r="F18" s="2">
        <f t="shared" si="2"/>
        <v>21969.458456497829</v>
      </c>
      <c r="G18" s="2">
        <f t="shared" ca="1" si="3"/>
        <v>13840.758827593632</v>
      </c>
    </row>
    <row r="19" spans="3:7" x14ac:dyDescent="0.25">
      <c r="C19" s="1">
        <f t="shared" si="0"/>
        <v>0.25107952521711802</v>
      </c>
      <c r="D19" s="2">
        <v>400</v>
      </c>
      <c r="E19" s="9">
        <f t="shared" si="1"/>
        <v>23.052372468679636</v>
      </c>
      <c r="F19" s="2">
        <f t="shared" si="2"/>
        <v>25107.952521711803</v>
      </c>
      <c r="G19" s="2">
        <f t="shared" ca="1" si="3"/>
        <v>15818.010088678435</v>
      </c>
    </row>
    <row r="20" spans="3:7" x14ac:dyDescent="0.25">
      <c r="C20" s="1">
        <f t="shared" si="0"/>
        <v>0.28246446586925777</v>
      </c>
      <c r="D20" s="2">
        <v>450</v>
      </c>
      <c r="E20" s="9">
        <f t="shared" si="1"/>
        <v>25.933919027264594</v>
      </c>
      <c r="F20" s="2">
        <f t="shared" si="2"/>
        <v>28246.446586925777</v>
      </c>
      <c r="G20" s="2">
        <f t="shared" ca="1" si="3"/>
        <v>17795.261349763241</v>
      </c>
    </row>
    <row r="21" spans="3:7" x14ac:dyDescent="0.25">
      <c r="C21" s="1">
        <f t="shared" si="0"/>
        <v>0.31384940652139753</v>
      </c>
      <c r="D21" s="2">
        <v>500</v>
      </c>
      <c r="E21" s="9">
        <f t="shared" si="1"/>
        <v>28.815465585849548</v>
      </c>
      <c r="F21" s="2">
        <f t="shared" si="2"/>
        <v>31384.940652139754</v>
      </c>
      <c r="G21" s="2">
        <f t="shared" ca="1" si="3"/>
        <v>19772.512610848044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1148-97C7-48CD-BE47-437B9E740E99}">
  <sheetPr>
    <tabColor theme="8" tint="-0.249977111117893"/>
  </sheetPr>
  <dimension ref="A1:G19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9.9600000000000009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2150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  <c r="E4" s="11">
        <v>7</v>
      </c>
      <c r="F4" s="11">
        <v>7</v>
      </c>
    </row>
    <row r="5" spans="1:7" s="10" customFormat="1" x14ac:dyDescent="0.25">
      <c r="A5" s="1" t="s">
        <v>95</v>
      </c>
      <c r="B5" s="3">
        <f>VLOOKUP($B$1, prc_data!A:C, 2, FALSE)</f>
        <v>14.67</v>
      </c>
      <c r="C5" s="1"/>
      <c r="D5" s="10" t="s">
        <v>103</v>
      </c>
      <c r="E5" s="10">
        <f>E3*B6</f>
        <v>40483.835346120431</v>
      </c>
      <c r="F5" s="10">
        <f>$B$6*F3</f>
        <v>40483.835346120431</v>
      </c>
    </row>
    <row r="6" spans="1:7" s="10" customFormat="1" x14ac:dyDescent="0.25">
      <c r="A6" s="1" t="s">
        <v>96</v>
      </c>
      <c r="B6" s="3">
        <f>VLOOKUP($B$1, prc_data!A:C, 3, FALSE)/1000000</f>
        <v>6747.3058910200716</v>
      </c>
      <c r="C6" s="1" t="s">
        <v>7</v>
      </c>
      <c r="D6" s="10" t="s">
        <v>104</v>
      </c>
      <c r="E6" s="10">
        <f>E4*B6</f>
        <v>47231.141237140502</v>
      </c>
      <c r="F6" s="10">
        <f>$B$6*F4</f>
        <v>47231.141237140502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88.02</v>
      </c>
      <c r="F7" s="14">
        <f>$B$5*F3</f>
        <v>88.02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102.69</v>
      </c>
      <c r="F8" s="14">
        <f>F4*$B$5</f>
        <v>102.69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14.67</v>
      </c>
      <c r="D12" s="2">
        <f>B6</f>
        <v>6747.3058910200716</v>
      </c>
      <c r="E12" s="9">
        <f>C12/$B$2</f>
        <v>1.4728915662650601</v>
      </c>
      <c r="F12" s="2">
        <f>C12*$B$3</f>
        <v>31540.5</v>
      </c>
      <c r="G12" s="2">
        <f ca="1">IF(DATEDIF($B$4,TODAY(),"d") &gt; 365, 0.8*F12, 0.63*F12)</f>
        <v>25232.400000000001</v>
      </c>
    </row>
    <row r="13" spans="1:7" x14ac:dyDescent="0.25">
      <c r="A13"/>
      <c r="B13"/>
      <c r="C13" s="1">
        <f>(D13/$D$12)*$C$12</f>
        <v>17.393608930075835</v>
      </c>
      <c r="D13" s="2">
        <v>8000</v>
      </c>
      <c r="E13" s="9">
        <f>C13/$B$2</f>
        <v>1.7463462781200636</v>
      </c>
      <c r="F13" s="2">
        <f>C13*$B$3</f>
        <v>37396.259199663044</v>
      </c>
      <c r="G13" s="2">
        <f ca="1">IF(DATEDIF($B$4,TODAY(),"d") &gt; 365, 0.8*F13, 0.63*F13)</f>
        <v>29917.007359730436</v>
      </c>
    </row>
    <row r="14" spans="1:7" x14ac:dyDescent="0.25">
      <c r="A14"/>
      <c r="B14"/>
      <c r="C14" s="1">
        <f>(D14/$D$12)*$C$12</f>
        <v>21.742011162594792</v>
      </c>
      <c r="D14" s="2">
        <v>10000</v>
      </c>
      <c r="E14" s="9">
        <f>C14/$B$2</f>
        <v>2.1829328476500796</v>
      </c>
      <c r="F14" s="2">
        <f>C14*$B$3</f>
        <v>46745.323999578803</v>
      </c>
      <c r="G14" s="2">
        <f ca="1">IF(DATEDIF($B$4,TODAY(),"d") &gt; 365, 0.8*F14, 0.63*F14)</f>
        <v>37396.259199663044</v>
      </c>
    </row>
    <row r="15" spans="1:7" x14ac:dyDescent="0.25">
      <c r="A15"/>
      <c r="B15"/>
      <c r="C15" s="1">
        <f>(D15/$D$12)*$C$12</f>
        <v>26.09041339511375</v>
      </c>
      <c r="D15" s="2">
        <v>12000</v>
      </c>
      <c r="E15" s="9">
        <f>C15/$B$2</f>
        <v>2.6195194171800953</v>
      </c>
      <c r="F15" s="2">
        <f>C15*$B$3</f>
        <v>56094.388799494562</v>
      </c>
      <c r="G15" s="2">
        <f ca="1">IF(DATEDIF($B$4,TODAY(),"d") &gt; 365, 0.8*F15, 0.63*F15)</f>
        <v>44875.511039595651</v>
      </c>
    </row>
    <row r="16" spans="1:7" x14ac:dyDescent="0.25">
      <c r="A16"/>
      <c r="B16"/>
      <c r="C16" s="1">
        <f t="shared" ref="C16:C19" si="0">(D16/$D$12)*$C$12</f>
        <v>30.43881562763271</v>
      </c>
      <c r="D16" s="2">
        <v>14000</v>
      </c>
      <c r="E16" s="9">
        <f t="shared" ref="E16:E19" si="1">C16/$B$2</f>
        <v>3.056105986710111</v>
      </c>
      <c r="F16" s="2">
        <f t="shared" ref="F16:F19" si="2">C16*$B$3</f>
        <v>65443.453599410328</v>
      </c>
      <c r="G16" s="2">
        <f t="shared" ref="G16:G19" ca="1" si="3">IF(DATEDIF($B$4,TODAY(),"d") &gt; 365, 0.8*F16, 0.63*F16)</f>
        <v>52354.762879528265</v>
      </c>
    </row>
    <row r="17" spans="3:7" x14ac:dyDescent="0.25">
      <c r="C17" s="1">
        <f t="shared" si="0"/>
        <v>34.787217860151671</v>
      </c>
      <c r="D17" s="2">
        <v>16000</v>
      </c>
      <c r="E17" s="9">
        <f t="shared" si="1"/>
        <v>3.4926925562401272</v>
      </c>
      <c r="F17" s="2">
        <f t="shared" si="2"/>
        <v>74792.518399326087</v>
      </c>
      <c r="G17" s="2">
        <f t="shared" ca="1" si="3"/>
        <v>59834.014719460873</v>
      </c>
    </row>
    <row r="18" spans="3:7" x14ac:dyDescent="0.25">
      <c r="C18" s="1">
        <f t="shared" si="0"/>
        <v>39.135620092670628</v>
      </c>
      <c r="D18" s="2">
        <v>18000</v>
      </c>
      <c r="E18" s="9">
        <f t="shared" si="1"/>
        <v>3.9292791257701429</v>
      </c>
      <c r="F18" s="2">
        <f t="shared" si="2"/>
        <v>84141.583199241853</v>
      </c>
      <c r="G18" s="2">
        <f t="shared" ca="1" si="3"/>
        <v>67313.26655939348</v>
      </c>
    </row>
    <row r="19" spans="3:7" x14ac:dyDescent="0.25">
      <c r="C19" s="1">
        <f t="shared" si="0"/>
        <v>43.484022325189585</v>
      </c>
      <c r="D19" s="2">
        <v>20000</v>
      </c>
      <c r="E19" s="9">
        <f t="shared" si="1"/>
        <v>4.3658656953001591</v>
      </c>
      <c r="F19" s="2">
        <f t="shared" si="2"/>
        <v>93490.647999157605</v>
      </c>
      <c r="G19" s="2">
        <f t="shared" ca="1" si="3"/>
        <v>74792.518399326087</v>
      </c>
    </row>
  </sheetData>
  <hyperlinks>
    <hyperlink ref="E9" r:id="rId1" xr:uid="{FDE4AB2B-714C-43B9-961C-7184CD04BCA4}"/>
    <hyperlink ref="F9" r:id="rId2" xr:uid="{601A3670-1CE4-4C82-BA8C-9A91FD52199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91CB-B14F-4FA8-9AC1-867745732038}">
  <sheetPr>
    <tabColor theme="8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0.88281304299999996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0.96008000000000004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103.71154485078422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0.96008000000000004</v>
      </c>
      <c r="D12" s="2">
        <f>B6</f>
        <v>103.71154485078422</v>
      </c>
      <c r="E12" s="9">
        <f>C12/$B$2</f>
        <v>1.0875235788739928</v>
      </c>
      <c r="F12" s="2">
        <f>C12*$B$3</f>
        <v>2208.1840000000002</v>
      </c>
      <c r="G12" s="2">
        <f ca="1">IF(DATEDIF($B$4,TODAY(),"d") &gt; 365, 0.8*F12, 0.63*F12)</f>
        <v>1391.1559200000002</v>
      </c>
    </row>
    <row r="13" spans="1:7" x14ac:dyDescent="0.25">
      <c r="A13"/>
      <c r="B13"/>
      <c r="C13" s="1">
        <f>(D13/$D$12)*$C$12</f>
        <v>1.3885821506872582</v>
      </c>
      <c r="D13" s="2">
        <v>150</v>
      </c>
      <c r="E13" s="9">
        <f>C13/$B$2</f>
        <v>1.5729062474751614</v>
      </c>
      <c r="F13" s="2">
        <f>C13*$B$3</f>
        <v>3193.7389465806937</v>
      </c>
      <c r="G13" s="2">
        <f ca="1">IF(DATEDIF($B$4,TODAY(),"d") &gt; 365, 0.8*F13, 0.63*F13)</f>
        <v>2012.055536345837</v>
      </c>
    </row>
    <row r="14" spans="1:7" x14ac:dyDescent="0.25">
      <c r="A14"/>
      <c r="B14"/>
      <c r="C14" s="1">
        <f>(D14/$D$12)*$C$12</f>
        <v>1.851442867583011</v>
      </c>
      <c r="D14" s="2">
        <v>200</v>
      </c>
      <c r="E14" s="9">
        <f>C14/$B$2</f>
        <v>2.097208329966882</v>
      </c>
      <c r="F14" s="2">
        <f>C14*$B$3</f>
        <v>4258.3185954409255</v>
      </c>
      <c r="G14" s="2">
        <f ca="1">IF(DATEDIF($B$4,TODAY(),"d") &gt; 365, 0.8*F14, 0.63*F14)</f>
        <v>2682.740715127783</v>
      </c>
    </row>
    <row r="15" spans="1:7" x14ac:dyDescent="0.25">
      <c r="A15"/>
      <c r="B15"/>
      <c r="C15" s="1">
        <f>(D15/$D$12)*$C$12</f>
        <v>2.3143035844787638</v>
      </c>
      <c r="D15" s="2">
        <v>250</v>
      </c>
      <c r="E15" s="9">
        <f>C15/$B$2</f>
        <v>2.6215104124586026</v>
      </c>
      <c r="F15" s="2">
        <f>C15*$B$3</f>
        <v>5322.8982443011564</v>
      </c>
      <c r="G15" s="2">
        <f ca="1">IF(DATEDIF($B$4,TODAY(),"d") &gt; 365, 0.8*F15, 0.63*F15)</f>
        <v>3353.4258939097285</v>
      </c>
    </row>
    <row r="16" spans="1:7" x14ac:dyDescent="0.25">
      <c r="A16"/>
      <c r="B16"/>
      <c r="C16" s="1">
        <f t="shared" ref="C16:C20" si="0">(D16/$D$12)*$C$12</f>
        <v>2.7771643013745164</v>
      </c>
      <c r="D16" s="2">
        <v>300</v>
      </c>
      <c r="E16" s="9">
        <f t="shared" ref="E16:E20" si="1">C16/$B$2</f>
        <v>3.1458124949503228</v>
      </c>
      <c r="F16" s="2">
        <f t="shared" ref="F16:F20" si="2">C16*$B$3</f>
        <v>6387.4778931613873</v>
      </c>
      <c r="G16" s="2">
        <f t="shared" ref="G16:G20" ca="1" si="3">IF(DATEDIF($B$4,TODAY(),"d") &gt; 365, 0.8*F16, 0.63*F16)</f>
        <v>4024.1110726916741</v>
      </c>
    </row>
    <row r="17" spans="3:7" x14ac:dyDescent="0.25">
      <c r="C17" s="1">
        <f t="shared" si="0"/>
        <v>3.2400250182702695</v>
      </c>
      <c r="D17" s="2">
        <v>350</v>
      </c>
      <c r="E17" s="9">
        <f t="shared" si="1"/>
        <v>3.6701145774420434</v>
      </c>
      <c r="F17" s="2">
        <f t="shared" si="2"/>
        <v>7452.0575420216201</v>
      </c>
      <c r="G17" s="2">
        <f t="shared" ca="1" si="3"/>
        <v>4694.7962514736209</v>
      </c>
    </row>
    <row r="18" spans="3:7" x14ac:dyDescent="0.25">
      <c r="C18" s="1">
        <f t="shared" si="0"/>
        <v>3.702885735166022</v>
      </c>
      <c r="D18" s="2">
        <v>400</v>
      </c>
      <c r="E18" s="9">
        <f t="shared" si="1"/>
        <v>4.194416659933764</v>
      </c>
      <c r="F18" s="2">
        <f t="shared" si="2"/>
        <v>8516.637190881851</v>
      </c>
      <c r="G18" s="2">
        <f t="shared" ca="1" si="3"/>
        <v>5365.481430255566</v>
      </c>
    </row>
    <row r="19" spans="3:7" x14ac:dyDescent="0.25">
      <c r="C19" s="1">
        <f t="shared" si="0"/>
        <v>4.1657464520617751</v>
      </c>
      <c r="D19" s="2">
        <v>450</v>
      </c>
      <c r="E19" s="9">
        <f t="shared" si="1"/>
        <v>4.7187187424254846</v>
      </c>
      <c r="F19" s="2">
        <f t="shared" si="2"/>
        <v>9581.2168397420828</v>
      </c>
      <c r="G19" s="2">
        <f t="shared" ca="1" si="3"/>
        <v>6036.166609037512</v>
      </c>
    </row>
    <row r="20" spans="3:7" x14ac:dyDescent="0.25">
      <c r="C20" s="1">
        <f t="shared" si="0"/>
        <v>4.6286071689575277</v>
      </c>
      <c r="D20" s="2">
        <v>500</v>
      </c>
      <c r="E20" s="9">
        <f t="shared" si="1"/>
        <v>5.2430208249172052</v>
      </c>
      <c r="F20" s="2">
        <f t="shared" si="2"/>
        <v>10645.796488602313</v>
      </c>
      <c r="G20" s="2">
        <f t="shared" ca="1" si="3"/>
        <v>6706.8517878194571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F0EB-46A0-467E-B2E7-E4136A3D593B}">
  <sheetPr>
    <tabColor theme="8" tint="-0.249977111117893"/>
  </sheetPr>
  <dimension ref="A1:G18"/>
  <sheetViews>
    <sheetView zoomScale="235" zoomScaleNormal="235" workbookViewId="0">
      <pane ySplit="11" topLeftCell="A12" activePane="bottomLeft" state="frozen"/>
      <selection pane="bottomLeft" activeCell="F5" sqref="F5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2.3791200000000002E-3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  <c r="E4" s="11">
        <v>50</v>
      </c>
      <c r="F4" s="11">
        <v>50</v>
      </c>
    </row>
    <row r="5" spans="1:7" s="10" customFormat="1" x14ac:dyDescent="0.25">
      <c r="A5" s="1" t="s">
        <v>95</v>
      </c>
      <c r="B5" s="3">
        <f>VLOOKUP($B$1, prc_data!A:C, 2, FALSE)</f>
        <v>1.4143599999999999E-2</v>
      </c>
      <c r="C5" s="1"/>
      <c r="D5" s="10" t="s">
        <v>103</v>
      </c>
      <c r="E5" s="10">
        <f>E3*$B$6</f>
        <v>5739.4407011060575</v>
      </c>
      <c r="F5" s="10">
        <f>$B$6*F3</f>
        <v>5739.4407011060575</v>
      </c>
    </row>
    <row r="6" spans="1:7" s="10" customFormat="1" x14ac:dyDescent="0.25">
      <c r="A6" s="1" t="s">
        <v>96</v>
      </c>
      <c r="B6" s="3">
        <f>VLOOKUP($B$1, prc_data!A:C, 3, FALSE)/1000000</f>
        <v>229.57762804424229</v>
      </c>
      <c r="C6" s="1" t="s">
        <v>7</v>
      </c>
      <c r="D6" s="10" t="s">
        <v>104</v>
      </c>
      <c r="E6" s="10">
        <f>E4*$B$6</f>
        <v>11478.881402212115</v>
      </c>
      <c r="F6" s="10">
        <f>$B$6*F4</f>
        <v>11478.881402212115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0.35358999999999996</v>
      </c>
      <c r="F7" s="14">
        <f>$B$5*F3</f>
        <v>0.35358999999999996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0.70717999999999992</v>
      </c>
      <c r="F8" s="14">
        <f>F4*$B$5</f>
        <v>0.70717999999999992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1.4143599999999999E-2</v>
      </c>
      <c r="D12" s="2">
        <f>B6</f>
        <v>229.57762804424229</v>
      </c>
      <c r="E12" s="9">
        <f>C12/$B$2</f>
        <v>5.9448871851777119</v>
      </c>
      <c r="F12" s="2">
        <f>C12*$B$3</f>
        <v>7071.7999999999993</v>
      </c>
      <c r="G12" s="2">
        <f ca="1">IF(DATEDIF($B$4,TODAY(),"d") &gt; 365, 0.8*F12, 0.63*F12)</f>
        <v>4455.2339999999995</v>
      </c>
    </row>
    <row r="13" spans="1:7" x14ac:dyDescent="0.25">
      <c r="A13"/>
      <c r="B13"/>
      <c r="C13" s="1">
        <f>(D13/$D$12)*$C$12</f>
        <v>1.5401762053742407E-2</v>
      </c>
      <c r="D13" s="2">
        <v>250</v>
      </c>
      <c r="E13" s="9">
        <f>C13/$B$2</f>
        <v>6.4737222392071043</v>
      </c>
      <c r="F13" s="2">
        <f>C13*$B$3</f>
        <v>7700.8810268712041</v>
      </c>
      <c r="G13" s="2">
        <f ca="1">IF(DATEDIF($B$4,TODAY(),"d") &gt; 365, 0.8*F13, 0.63*F13)</f>
        <v>4851.5550469288582</v>
      </c>
    </row>
    <row r="14" spans="1:7" x14ac:dyDescent="0.25">
      <c r="A14"/>
      <c r="B14"/>
      <c r="C14" s="1">
        <f>(D14/$D$12)*$C$12</f>
        <v>1.8482114464490891E-2</v>
      </c>
      <c r="D14" s="2">
        <v>300</v>
      </c>
      <c r="E14" s="9">
        <f>C14/$B$2</f>
        <v>7.7684666870485266</v>
      </c>
      <c r="F14" s="2">
        <f>C14*$B$3</f>
        <v>9241.0572322454464</v>
      </c>
      <c r="G14" s="2">
        <f ca="1">IF(DATEDIF($B$4,TODAY(),"d") &gt; 365, 0.8*F14, 0.63*F14)</f>
        <v>5821.8660563146314</v>
      </c>
    </row>
    <row r="15" spans="1:7" x14ac:dyDescent="0.25">
      <c r="A15"/>
      <c r="B15"/>
      <c r="C15" s="1">
        <f>(D15/$D$12)*$C$12</f>
        <v>2.1562466875239373E-2</v>
      </c>
      <c r="D15" s="2">
        <v>350</v>
      </c>
      <c r="E15" s="9">
        <f>C15/$B$2</f>
        <v>9.0632111348899471</v>
      </c>
      <c r="F15" s="2">
        <f>C15*$B$3</f>
        <v>10781.233437619687</v>
      </c>
      <c r="G15" s="2">
        <f ca="1">IF(DATEDIF($B$4,TODAY(),"d") &gt; 365, 0.8*F15, 0.63*F15)</f>
        <v>6792.1770657004026</v>
      </c>
    </row>
    <row r="16" spans="1:7" x14ac:dyDescent="0.25">
      <c r="A16"/>
      <c r="B16"/>
      <c r="C16" s="1">
        <f t="shared" ref="C16:C18" si="0">(D16/$D$12)*$C$12</f>
        <v>2.4642819285987851E-2</v>
      </c>
      <c r="D16" s="2">
        <v>400</v>
      </c>
      <c r="E16" s="9">
        <f t="shared" ref="E16:E18" si="1">C16/$B$2</f>
        <v>10.357955582731368</v>
      </c>
      <c r="F16" s="2">
        <f t="shared" ref="F16:F18" si="2">C16*$B$3</f>
        <v>12321.409642993925</v>
      </c>
      <c r="G16" s="2">
        <f t="shared" ref="G16:G18" ca="1" si="3">IF(DATEDIF($B$4,TODAY(),"d") &gt; 365, 0.8*F16, 0.63*F16)</f>
        <v>7762.488075086173</v>
      </c>
    </row>
    <row r="17" spans="3:7" x14ac:dyDescent="0.25">
      <c r="C17" s="1">
        <f t="shared" si="0"/>
        <v>2.7723171696736337E-2</v>
      </c>
      <c r="D17" s="2">
        <v>450</v>
      </c>
      <c r="E17" s="9">
        <f t="shared" si="1"/>
        <v>11.65270003057279</v>
      </c>
      <c r="F17" s="2">
        <f t="shared" si="2"/>
        <v>13861.585848368168</v>
      </c>
      <c r="G17" s="2">
        <f t="shared" ca="1" si="3"/>
        <v>8732.7990844719461</v>
      </c>
    </row>
    <row r="18" spans="3:7" x14ac:dyDescent="0.25">
      <c r="C18" s="1">
        <f t="shared" si="0"/>
        <v>3.0803524107484815E-2</v>
      </c>
      <c r="D18" s="2">
        <v>500</v>
      </c>
      <c r="E18" s="9">
        <f t="shared" si="1"/>
        <v>12.947444478414209</v>
      </c>
      <c r="F18" s="2">
        <f t="shared" si="2"/>
        <v>15401.762053742408</v>
      </c>
      <c r="G18" s="2">
        <f t="shared" ca="1" si="3"/>
        <v>9703.1100938577165</v>
      </c>
    </row>
  </sheetData>
  <hyperlinks>
    <hyperlink ref="E9" r:id="rId1" xr:uid="{BE945E58-393D-47DA-90ED-E09CFD0FD4BC}"/>
    <hyperlink ref="F9" r:id="rId2" xr:uid="{4DC1A981-ECCF-4291-87BC-26D5AA4B42C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2A06-7692-417E-995B-951AF2193DFA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1.48113E-3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6.3949200000000001E-3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66.145636956510231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6.3949200000000001E-3</v>
      </c>
      <c r="D12" s="2">
        <f>B6</f>
        <v>66.145636956510231</v>
      </c>
      <c r="E12" s="9">
        <f>C12/$B$2</f>
        <v>4.3175953494966679</v>
      </c>
      <c r="F12" s="2">
        <f>C12*$B$3</f>
        <v>6394.92</v>
      </c>
      <c r="G12" s="2">
        <f ca="1">IF(DATEDIF($B$4,TODAY(),"d") &gt; 365, 0.8*F12, 0.63*F12)</f>
        <v>4028.7996000000003</v>
      </c>
    </row>
    <row r="13" spans="1:7" x14ac:dyDescent="0.25">
      <c r="A13"/>
      <c r="B13"/>
      <c r="C13" s="1">
        <f>(D13/$D$12)*$C$12</f>
        <v>9.6679392538083254E-3</v>
      </c>
      <c r="D13" s="2">
        <v>100</v>
      </c>
      <c r="E13" s="9">
        <f>C13/$B$2</f>
        <v>6.5274076237793617</v>
      </c>
      <c r="F13" s="2">
        <f>C13*$B$3</f>
        <v>9667.9392538083248</v>
      </c>
      <c r="G13" s="2">
        <f ca="1">IF(DATEDIF($B$4,TODAY(),"d") &gt; 365, 0.8*F13, 0.63*F13)</f>
        <v>6090.8017298992445</v>
      </c>
    </row>
    <row r="14" spans="1:7" x14ac:dyDescent="0.25">
      <c r="A14"/>
      <c r="B14"/>
      <c r="C14" s="1">
        <f>(D14/$D$12)*$C$12</f>
        <v>1.450190888071249E-2</v>
      </c>
      <c r="D14" s="2">
        <v>150</v>
      </c>
      <c r="E14" s="9">
        <f>C14/$B$2</f>
        <v>9.791111435669043</v>
      </c>
      <c r="F14" s="2">
        <f>C14*$B$3</f>
        <v>14501.90888071249</v>
      </c>
      <c r="G14" s="2">
        <f ca="1">IF(DATEDIF($B$4,TODAY(),"d") &gt; 365, 0.8*F14, 0.63*F14)</f>
        <v>9136.2025948488681</v>
      </c>
    </row>
    <row r="15" spans="1:7" x14ac:dyDescent="0.25">
      <c r="A15"/>
      <c r="B15"/>
      <c r="C15" s="1">
        <f>(D15/$D$12)*$C$12</f>
        <v>1.9335878507616651E-2</v>
      </c>
      <c r="D15" s="2">
        <v>200</v>
      </c>
      <c r="E15" s="9">
        <f>C15/$B$2</f>
        <v>13.054815247558723</v>
      </c>
      <c r="F15" s="2">
        <f>C15*$B$3</f>
        <v>19335.87850761665</v>
      </c>
      <c r="G15" s="2">
        <f ca="1">IF(DATEDIF($B$4,TODAY(),"d") &gt; 365, 0.8*F15, 0.63*F15)</f>
        <v>12181.603459798489</v>
      </c>
    </row>
    <row r="16" spans="1:7" x14ac:dyDescent="0.25">
      <c r="A16"/>
      <c r="B16"/>
      <c r="C16" s="1">
        <f t="shared" ref="C16:C21" si="0">(D16/$D$12)*$C$12</f>
        <v>2.4169848134520815E-2</v>
      </c>
      <c r="D16" s="2">
        <v>250</v>
      </c>
      <c r="E16" s="9">
        <f t="shared" ref="E16:E21" si="1">C16/$B$2</f>
        <v>16.318519059448406</v>
      </c>
      <c r="F16" s="2">
        <f t="shared" ref="F16:F21" si="2">C16*$B$3</f>
        <v>24169.848134520817</v>
      </c>
      <c r="G16" s="2">
        <f t="shared" ref="G16:G21" ca="1" si="3">IF(DATEDIF($B$4,TODAY(),"d") &gt; 365, 0.8*F16, 0.63*F16)</f>
        <v>15227.004324748115</v>
      </c>
    </row>
    <row r="17" spans="3:7" x14ac:dyDescent="0.25">
      <c r="C17" s="1">
        <f t="shared" si="0"/>
        <v>2.900381776142498E-2</v>
      </c>
      <c r="D17" s="2">
        <v>300</v>
      </c>
      <c r="E17" s="9">
        <f t="shared" si="1"/>
        <v>19.582222871338086</v>
      </c>
      <c r="F17" s="2">
        <f t="shared" si="2"/>
        <v>29003.81776142498</v>
      </c>
      <c r="G17" s="2">
        <f t="shared" ca="1" si="3"/>
        <v>18272.405189697736</v>
      </c>
    </row>
    <row r="18" spans="3:7" x14ac:dyDescent="0.25">
      <c r="C18" s="1">
        <f t="shared" si="0"/>
        <v>3.3837787388329141E-2</v>
      </c>
      <c r="D18" s="2">
        <v>350</v>
      </c>
      <c r="E18" s="9">
        <f t="shared" si="1"/>
        <v>22.845926683227766</v>
      </c>
      <c r="F18" s="2">
        <f t="shared" si="2"/>
        <v>33837.78738832914</v>
      </c>
      <c r="G18" s="2">
        <f t="shared" ca="1" si="3"/>
        <v>21317.806054647357</v>
      </c>
    </row>
    <row r="19" spans="3:7" x14ac:dyDescent="0.25">
      <c r="C19" s="1">
        <f t="shared" si="0"/>
        <v>3.8671757015233302E-2</v>
      </c>
      <c r="D19" s="2">
        <v>400</v>
      </c>
      <c r="E19" s="9">
        <f t="shared" si="1"/>
        <v>26.109630495117447</v>
      </c>
      <c r="F19" s="2">
        <f t="shared" si="2"/>
        <v>38671.757015233299</v>
      </c>
      <c r="G19" s="2">
        <f t="shared" ca="1" si="3"/>
        <v>24363.206919596978</v>
      </c>
    </row>
    <row r="20" spans="3:7" x14ac:dyDescent="0.25">
      <c r="C20" s="1">
        <f t="shared" si="0"/>
        <v>4.350572664213747E-2</v>
      </c>
      <c r="D20" s="2">
        <v>450</v>
      </c>
      <c r="E20" s="9">
        <f t="shared" si="1"/>
        <v>29.373334307007131</v>
      </c>
      <c r="F20" s="2">
        <f t="shared" si="2"/>
        <v>43505.726642137466</v>
      </c>
      <c r="G20" s="2">
        <f t="shared" ca="1" si="3"/>
        <v>27408.607784546602</v>
      </c>
    </row>
    <row r="21" spans="3:7" x14ac:dyDescent="0.25">
      <c r="C21" s="1">
        <f t="shared" si="0"/>
        <v>4.8339696269041631E-2</v>
      </c>
      <c r="D21" s="2">
        <v>500</v>
      </c>
      <c r="E21" s="9">
        <f t="shared" si="1"/>
        <v>32.637038118896811</v>
      </c>
      <c r="F21" s="2">
        <f t="shared" si="2"/>
        <v>48339.696269041633</v>
      </c>
      <c r="G21" s="2">
        <f t="shared" ca="1" si="3"/>
        <v>30454.008649496231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7E6-611D-4654-AB05-EDD038E61876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 t="str">
        <f>VLOOKUP(B1,portfolio!A:H,3,FALSE)</f>
        <v>1.53E-06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45026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2.1500000000000002E-6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54.91421937941692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2.1500000000000002E-6</v>
      </c>
      <c r="D12" s="2">
        <f>B6</f>
        <v>54.91421937941692</v>
      </c>
      <c r="E12" s="9">
        <f>C12/$B$2</f>
        <v>1.4052287581699348</v>
      </c>
      <c r="F12" s="2">
        <f>C12*$B$3</f>
        <v>688</v>
      </c>
      <c r="G12" s="2">
        <f ca="1">IF(DATEDIF($B$4,TODAY(),"d") &gt; 365, 0.8*F12, 0.63*F12)</f>
        <v>433.44</v>
      </c>
    </row>
    <row r="13" spans="1:7" x14ac:dyDescent="0.25">
      <c r="A13"/>
      <c r="B13"/>
      <c r="C13" s="1">
        <f>(D13/$D$12)*$C$12</f>
        <v>3.9151972372493896E-6</v>
      </c>
      <c r="D13" s="2">
        <v>100</v>
      </c>
      <c r="E13" s="9">
        <f>C13/$B$2</f>
        <v>2.5589524426466599</v>
      </c>
      <c r="F13" s="2">
        <f>C13*$B$3</f>
        <v>1252.8631159198046</v>
      </c>
      <c r="G13" s="2">
        <f ca="1">IF(DATEDIF($B$4,TODAY(),"d") &gt; 365, 0.8*F13, 0.63*F13)</f>
        <v>789.30376302947695</v>
      </c>
    </row>
    <row r="14" spans="1:7" x14ac:dyDescent="0.25">
      <c r="A14"/>
      <c r="B14"/>
      <c r="C14" s="1">
        <f>(D14/$D$12)*$C$12</f>
        <v>5.8727958558740844E-6</v>
      </c>
      <c r="D14" s="2">
        <v>150</v>
      </c>
      <c r="E14" s="9">
        <f>C14/$B$2</f>
        <v>3.8384286639699901</v>
      </c>
      <c r="F14" s="2">
        <f>C14*$B$3</f>
        <v>1879.294673879707</v>
      </c>
      <c r="G14" s="2">
        <f ca="1">IF(DATEDIF($B$4,TODAY(),"d") &gt; 365, 0.8*F14, 0.63*F14)</f>
        <v>1183.9556445442154</v>
      </c>
    </row>
    <row r="15" spans="1:7" x14ac:dyDescent="0.25">
      <c r="A15"/>
      <c r="B15"/>
      <c r="C15" s="1">
        <f>(D15/$D$12)*$C$12</f>
        <v>7.8303944744987793E-6</v>
      </c>
      <c r="D15" s="2">
        <v>200</v>
      </c>
      <c r="E15" s="9">
        <f>C15/$B$2</f>
        <v>5.1179048852933198</v>
      </c>
      <c r="F15" s="2">
        <f>C15*$B$3</f>
        <v>2505.7262318396092</v>
      </c>
      <c r="G15" s="2">
        <f ca="1">IF(DATEDIF($B$4,TODAY(),"d") &gt; 365, 0.8*F15, 0.63*F15)</f>
        <v>1578.6075260589539</v>
      </c>
    </row>
    <row r="16" spans="1:7" x14ac:dyDescent="0.25">
      <c r="A16"/>
      <c r="B16"/>
      <c r="C16" s="1">
        <f t="shared" ref="C16:C21" si="0">(D16/$D$12)*$C$12</f>
        <v>9.7879930931234741E-6</v>
      </c>
      <c r="D16" s="2">
        <v>250</v>
      </c>
      <c r="E16" s="9">
        <f t="shared" ref="E16:E21" si="1">C16/$B$2</f>
        <v>6.3973811066166499</v>
      </c>
      <c r="F16" s="2">
        <f t="shared" ref="F16:F21" si="2">C16*$B$3</f>
        <v>3132.1577897995116</v>
      </c>
      <c r="G16" s="2">
        <f t="shared" ref="G16:G21" ca="1" si="3">IF(DATEDIF($B$4,TODAY(),"d") &gt; 365, 0.8*F16, 0.63*F16)</f>
        <v>1973.2594075736924</v>
      </c>
    </row>
    <row r="17" spans="3:7" x14ac:dyDescent="0.25">
      <c r="C17" s="1">
        <f t="shared" si="0"/>
        <v>1.1745591711748169E-5</v>
      </c>
      <c r="D17" s="2">
        <v>300</v>
      </c>
      <c r="E17" s="9">
        <f t="shared" si="1"/>
        <v>7.6768573279399801</v>
      </c>
      <c r="F17" s="2">
        <f t="shared" si="2"/>
        <v>3758.5893477594141</v>
      </c>
      <c r="G17" s="2">
        <f t="shared" ca="1" si="3"/>
        <v>2367.9112890884307</v>
      </c>
    </row>
    <row r="18" spans="3:7" x14ac:dyDescent="0.25">
      <c r="C18" s="1">
        <f t="shared" si="0"/>
        <v>1.3703190330372864E-5</v>
      </c>
      <c r="D18" s="2">
        <v>350</v>
      </c>
      <c r="E18" s="9">
        <f t="shared" si="1"/>
        <v>8.9563335492633094</v>
      </c>
      <c r="F18" s="2">
        <f t="shared" si="2"/>
        <v>4385.020905719316</v>
      </c>
      <c r="G18" s="2">
        <f t="shared" ca="1" si="3"/>
        <v>2762.5631706031691</v>
      </c>
    </row>
    <row r="19" spans="3:7" x14ac:dyDescent="0.25">
      <c r="C19" s="1">
        <f t="shared" si="0"/>
        <v>1.5660788948997559E-5</v>
      </c>
      <c r="D19" s="2">
        <v>400</v>
      </c>
      <c r="E19" s="9">
        <f t="shared" si="1"/>
        <v>10.23580977058664</v>
      </c>
      <c r="F19" s="2">
        <f t="shared" si="2"/>
        <v>5011.4524636792185</v>
      </c>
      <c r="G19" s="2">
        <f t="shared" ca="1" si="3"/>
        <v>3157.2150521179078</v>
      </c>
    </row>
    <row r="20" spans="3:7" x14ac:dyDescent="0.25">
      <c r="C20" s="1">
        <f t="shared" si="0"/>
        <v>1.7618387567622252E-5</v>
      </c>
      <c r="D20" s="2">
        <v>450</v>
      </c>
      <c r="E20" s="9">
        <f t="shared" si="1"/>
        <v>11.515285991909968</v>
      </c>
      <c r="F20" s="2">
        <f t="shared" si="2"/>
        <v>5637.8840216391209</v>
      </c>
      <c r="G20" s="2">
        <f t="shared" ca="1" si="3"/>
        <v>3551.8669336326461</v>
      </c>
    </row>
    <row r="21" spans="3:7" x14ac:dyDescent="0.25">
      <c r="C21" s="1">
        <f t="shared" si="0"/>
        <v>1.9575986186246948E-5</v>
      </c>
      <c r="D21" s="2">
        <v>500</v>
      </c>
      <c r="E21" s="9">
        <f t="shared" si="1"/>
        <v>12.7947622132333</v>
      </c>
      <c r="F21" s="2">
        <f t="shared" si="2"/>
        <v>6264.3155795990233</v>
      </c>
      <c r="G21" s="2">
        <f t="shared" ca="1" si="3"/>
        <v>3946.5188151473849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E83-9225-4BF9-ACB7-1497ED6B5967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7.1000000000000004E-3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388150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1.4310140000000001E-2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146.91296209449661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1.4310140000000001E-2</v>
      </c>
      <c r="D12" s="2">
        <f>B6</f>
        <v>146.91296209449661</v>
      </c>
      <c r="E12" s="9">
        <f>C12/$B$2</f>
        <v>2.0155126760563382</v>
      </c>
      <c r="F12" s="2">
        <f>C12*$B$3</f>
        <v>5554.4808410000005</v>
      </c>
      <c r="G12" s="2">
        <f ca="1">IF(DATEDIF($B$4,TODAY(),"d") &gt; 365, 0.8*F12, 0.63*F12)</f>
        <v>4443.5846728000006</v>
      </c>
    </row>
    <row r="13" spans="1:7" x14ac:dyDescent="0.25">
      <c r="A13"/>
      <c r="B13"/>
      <c r="C13" s="1">
        <f>(D13/$D$12)*$C$12</f>
        <v>1.9481112892946104E-2</v>
      </c>
      <c r="D13" s="2">
        <v>200</v>
      </c>
      <c r="E13" s="9">
        <f>C13/$B$2</f>
        <v>2.7438187173163526</v>
      </c>
      <c r="F13" s="2">
        <f>C13*$B$3</f>
        <v>7561.5939693970304</v>
      </c>
      <c r="G13" s="2">
        <f ca="1">IF(DATEDIF($B$4,TODAY(),"d") &gt; 365, 0.8*F13, 0.63*F13)</f>
        <v>6049.275175517625</v>
      </c>
    </row>
    <row r="14" spans="1:7" x14ac:dyDescent="0.25">
      <c r="A14"/>
      <c r="B14"/>
      <c r="C14" s="1">
        <f>(D14/$D$12)*$C$12</f>
        <v>2.9221669339419158E-2</v>
      </c>
      <c r="D14" s="2">
        <v>300</v>
      </c>
      <c r="E14" s="9">
        <f>C14/$B$2</f>
        <v>4.1157280759745287</v>
      </c>
      <c r="F14" s="2">
        <f>C14*$B$3</f>
        <v>11342.390954095546</v>
      </c>
      <c r="G14" s="2">
        <f ca="1">IF(DATEDIF($B$4,TODAY(),"d") &gt; 365, 0.8*F14, 0.63*F14)</f>
        <v>9073.9127632764375</v>
      </c>
    </row>
    <row r="15" spans="1:7" x14ac:dyDescent="0.25">
      <c r="A15"/>
      <c r="B15"/>
      <c r="C15" s="1">
        <f>(D15/$D$12)*$C$12</f>
        <v>3.8962225785892209E-2</v>
      </c>
      <c r="D15" s="2">
        <v>400</v>
      </c>
      <c r="E15" s="9">
        <f>C15/$B$2</f>
        <v>5.4876374346327053</v>
      </c>
      <c r="F15" s="2">
        <f>C15*$B$3</f>
        <v>15123.187938794061</v>
      </c>
      <c r="G15" s="2">
        <f ca="1">IF(DATEDIF($B$4,TODAY(),"d") &gt; 365, 0.8*F15, 0.63*F15)</f>
        <v>12098.55035103525</v>
      </c>
    </row>
    <row r="16" spans="1:7" x14ac:dyDescent="0.25">
      <c r="A16"/>
      <c r="B16"/>
      <c r="C16" s="1">
        <f t="shared" ref="C16:C19" si="0">(D16/$D$12)*$C$12</f>
        <v>4.8702782232365259E-2</v>
      </c>
      <c r="D16" s="2">
        <v>500</v>
      </c>
      <c r="E16" s="9">
        <f t="shared" ref="E16:E19" si="1">C16/$B$2</f>
        <v>6.8595467932908809</v>
      </c>
      <c r="F16" s="2">
        <f t="shared" ref="F16:F19" si="2">C16*$B$3</f>
        <v>18903.984923492575</v>
      </c>
      <c r="G16" s="2">
        <f t="shared" ref="G16:G19" ca="1" si="3">IF(DATEDIF($B$4,TODAY(),"d") &gt; 365, 0.8*F16, 0.63*F16)</f>
        <v>15123.187938794061</v>
      </c>
    </row>
    <row r="17" spans="3:7" x14ac:dyDescent="0.25">
      <c r="C17" s="1">
        <f t="shared" si="0"/>
        <v>5.8443338678838316E-2</v>
      </c>
      <c r="D17" s="2">
        <v>600</v>
      </c>
      <c r="E17" s="9">
        <f t="shared" si="1"/>
        <v>8.2314561519490574</v>
      </c>
      <c r="F17" s="2">
        <f t="shared" si="2"/>
        <v>22684.781908191093</v>
      </c>
      <c r="G17" s="2">
        <f t="shared" ca="1" si="3"/>
        <v>18147.825526552875</v>
      </c>
    </row>
    <row r="18" spans="3:7" x14ac:dyDescent="0.25">
      <c r="C18" s="1">
        <f t="shared" si="0"/>
        <v>6.8183895125311367E-2</v>
      </c>
      <c r="D18" s="2">
        <v>700</v>
      </c>
      <c r="E18" s="9">
        <f t="shared" si="1"/>
        <v>9.6033655106072349</v>
      </c>
      <c r="F18" s="2">
        <f t="shared" si="2"/>
        <v>26465.578892889607</v>
      </c>
      <c r="G18" s="2">
        <f t="shared" ca="1" si="3"/>
        <v>21172.463114311686</v>
      </c>
    </row>
    <row r="19" spans="3:7" x14ac:dyDescent="0.25">
      <c r="C19" s="1">
        <f t="shared" si="0"/>
        <v>7.7924451571784417E-2</v>
      </c>
      <c r="D19" s="2">
        <v>800</v>
      </c>
      <c r="E19" s="9">
        <f t="shared" si="1"/>
        <v>10.975274869265411</v>
      </c>
      <c r="F19" s="2">
        <f t="shared" si="2"/>
        <v>30246.375877588122</v>
      </c>
      <c r="G19" s="2">
        <f t="shared" ca="1" si="3"/>
        <v>24197.1007020705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5FA-25E6-42AB-906D-C75FF4515425}">
  <sheetPr>
    <tabColor theme="1"/>
  </sheetPr>
  <dimension ref="A1:I49"/>
  <sheetViews>
    <sheetView zoomScale="220" zoomScaleNormal="220" workbookViewId="0">
      <pane ySplit="1" topLeftCell="A2" activePane="bottomLeft" state="frozen"/>
      <selection activeCell="A8" sqref="A8:XFD9"/>
      <selection pane="bottomLeft" activeCell="I17" sqref="I17"/>
    </sheetView>
  </sheetViews>
  <sheetFormatPr defaultRowHeight="15" x14ac:dyDescent="0.25"/>
  <cols>
    <col min="4" max="5" width="10.140625" bestFit="1" customWidth="1"/>
    <col min="8" max="8" width="11.85546875" bestFit="1" customWidth="1"/>
    <col min="9" max="9" width="13.85546875" style="25" bestFit="1" customWidth="1"/>
  </cols>
  <sheetData>
    <row r="1" spans="1:9" x14ac:dyDescent="0.25">
      <c r="A1" t="s">
        <v>8</v>
      </c>
      <c r="B1" t="s">
        <v>0</v>
      </c>
      <c r="C1" t="s">
        <v>9</v>
      </c>
      <c r="D1" t="s">
        <v>10</v>
      </c>
      <c r="E1" s="7" t="s">
        <v>92</v>
      </c>
      <c r="F1" s="7" t="s">
        <v>93</v>
      </c>
      <c r="G1" s="7" t="s">
        <v>94</v>
      </c>
      <c r="H1" s="7" t="s">
        <v>64</v>
      </c>
      <c r="I1" s="25" t="s">
        <v>123</v>
      </c>
    </row>
    <row r="2" spans="1:9" x14ac:dyDescent="0.25">
      <c r="A2" t="s">
        <v>11</v>
      </c>
      <c r="B2">
        <v>50000</v>
      </c>
      <c r="C2">
        <v>2.3863458000000001E-2</v>
      </c>
      <c r="D2">
        <v>20231216</v>
      </c>
      <c r="E2" s="7" t="s">
        <v>65</v>
      </c>
      <c r="F2" s="7" t="s">
        <v>66</v>
      </c>
      <c r="G2" s="7" t="s">
        <v>67</v>
      </c>
      <c r="H2" s="6">
        <f t="shared" ref="H2:H49" si="0">DATE(E2,F2,G2)</f>
        <v>45276</v>
      </c>
    </row>
    <row r="3" spans="1:9" x14ac:dyDescent="0.25">
      <c r="A3" t="s">
        <v>2</v>
      </c>
      <c r="B3">
        <v>20000</v>
      </c>
      <c r="C3">
        <v>0.36</v>
      </c>
      <c r="D3">
        <v>20240107</v>
      </c>
      <c r="E3" s="7" t="s">
        <v>68</v>
      </c>
      <c r="F3" s="7" t="s">
        <v>69</v>
      </c>
      <c r="G3" s="7" t="s">
        <v>70</v>
      </c>
      <c r="H3" s="6">
        <f t="shared" si="0"/>
        <v>45298</v>
      </c>
      <c r="I3" s="25">
        <v>35496607869</v>
      </c>
    </row>
    <row r="4" spans="1:9" x14ac:dyDescent="0.25">
      <c r="A4" t="s">
        <v>12</v>
      </c>
      <c r="B4">
        <v>100000</v>
      </c>
      <c r="C4">
        <v>0.15</v>
      </c>
      <c r="D4">
        <v>20230716</v>
      </c>
      <c r="E4" s="7" t="s">
        <v>65</v>
      </c>
      <c r="F4" s="7" t="s">
        <v>70</v>
      </c>
      <c r="G4" s="7" t="s">
        <v>67</v>
      </c>
      <c r="H4" s="6">
        <f t="shared" si="0"/>
        <v>45123</v>
      </c>
      <c r="I4" s="25">
        <v>8059900557</v>
      </c>
    </row>
    <row r="5" spans="1:9" x14ac:dyDescent="0.25">
      <c r="A5" t="s">
        <v>13</v>
      </c>
      <c r="B5">
        <v>29900</v>
      </c>
      <c r="C5">
        <v>3.3444820000000002E-3</v>
      </c>
      <c r="D5">
        <v>20221229</v>
      </c>
      <c r="E5" s="7" t="s">
        <v>71</v>
      </c>
      <c r="F5" s="7" t="s">
        <v>66</v>
      </c>
      <c r="G5" s="7" t="s">
        <v>72</v>
      </c>
      <c r="H5" s="6">
        <f t="shared" si="0"/>
        <v>44924</v>
      </c>
      <c r="I5" s="25">
        <v>42227702186</v>
      </c>
    </row>
    <row r="6" spans="1:9" x14ac:dyDescent="0.25">
      <c r="A6" t="s">
        <v>14</v>
      </c>
      <c r="B6">
        <v>8277</v>
      </c>
      <c r="C6">
        <v>1.92</v>
      </c>
      <c r="D6">
        <v>20221210</v>
      </c>
      <c r="E6" s="7" t="s">
        <v>71</v>
      </c>
      <c r="F6" s="7" t="s">
        <v>66</v>
      </c>
      <c r="G6" s="7" t="s">
        <v>73</v>
      </c>
      <c r="H6" s="6">
        <f t="shared" si="0"/>
        <v>44905</v>
      </c>
      <c r="I6" s="25">
        <v>604895833</v>
      </c>
    </row>
    <row r="7" spans="1:9" x14ac:dyDescent="0.25">
      <c r="A7" t="s">
        <v>15</v>
      </c>
      <c r="B7">
        <v>1000</v>
      </c>
      <c r="C7">
        <v>1.2781400000000001</v>
      </c>
      <c r="D7">
        <v>20230716</v>
      </c>
      <c r="E7" s="7" t="s">
        <v>65</v>
      </c>
      <c r="F7" s="7" t="s">
        <v>70</v>
      </c>
      <c r="G7" s="7" t="s">
        <v>67</v>
      </c>
      <c r="H7" s="6">
        <f t="shared" si="0"/>
        <v>45123</v>
      </c>
      <c r="I7" s="25">
        <v>1275000000</v>
      </c>
    </row>
    <row r="8" spans="1:9" x14ac:dyDescent="0.25">
      <c r="A8" t="s">
        <v>16</v>
      </c>
      <c r="B8">
        <v>1600</v>
      </c>
      <c r="C8">
        <v>1.52</v>
      </c>
      <c r="D8">
        <v>20240213</v>
      </c>
      <c r="E8" s="7" t="s">
        <v>68</v>
      </c>
      <c r="F8" s="7" t="s">
        <v>74</v>
      </c>
      <c r="G8" s="7" t="s">
        <v>75</v>
      </c>
      <c r="H8" s="6">
        <f t="shared" si="0"/>
        <v>45335</v>
      </c>
    </row>
    <row r="9" spans="1:9" x14ac:dyDescent="0.25">
      <c r="A9" t="s">
        <v>17</v>
      </c>
      <c r="B9">
        <v>2095000</v>
      </c>
      <c r="C9">
        <v>1.432224E-3</v>
      </c>
      <c r="D9">
        <v>20240202</v>
      </c>
      <c r="E9" s="7" t="s">
        <v>68</v>
      </c>
      <c r="F9" s="7" t="s">
        <v>74</v>
      </c>
      <c r="G9" s="7" t="s">
        <v>74</v>
      </c>
      <c r="H9" s="6">
        <f t="shared" si="0"/>
        <v>45324</v>
      </c>
    </row>
    <row r="10" spans="1:9" x14ac:dyDescent="0.25">
      <c r="A10" t="s">
        <v>18</v>
      </c>
      <c r="B10">
        <v>511120</v>
      </c>
      <c r="C10">
        <v>4.6955699999999996E-3</v>
      </c>
      <c r="D10">
        <v>20231215</v>
      </c>
      <c r="E10" s="7" t="s">
        <v>65</v>
      </c>
      <c r="F10" s="7" t="s">
        <v>66</v>
      </c>
      <c r="G10" s="7" t="s">
        <v>76</v>
      </c>
      <c r="H10" s="6">
        <f t="shared" si="0"/>
        <v>45275</v>
      </c>
    </row>
    <row r="11" spans="1:9" x14ac:dyDescent="0.25">
      <c r="A11" t="s">
        <v>19</v>
      </c>
      <c r="B11">
        <v>1000000</v>
      </c>
      <c r="C11">
        <v>2.2000000000000001E-3</v>
      </c>
      <c r="D11">
        <v>20230512</v>
      </c>
      <c r="E11" s="7" t="s">
        <v>65</v>
      </c>
      <c r="F11" s="7" t="s">
        <v>77</v>
      </c>
      <c r="G11" s="7" t="s">
        <v>66</v>
      </c>
      <c r="H11" s="6">
        <f t="shared" si="0"/>
        <v>45058</v>
      </c>
      <c r="I11" s="25">
        <v>17536640676</v>
      </c>
    </row>
    <row r="12" spans="1:9" x14ac:dyDescent="0.25">
      <c r="A12" t="s">
        <v>20</v>
      </c>
      <c r="B12">
        <v>0.61747607999999998</v>
      </c>
      <c r="C12">
        <v>16915.78</v>
      </c>
      <c r="D12">
        <v>20221109</v>
      </c>
      <c r="E12" s="7" t="s">
        <v>71</v>
      </c>
      <c r="F12" s="7" t="s">
        <v>78</v>
      </c>
      <c r="G12" s="7" t="s">
        <v>79</v>
      </c>
      <c r="H12" s="6">
        <f t="shared" si="0"/>
        <v>44874</v>
      </c>
      <c r="I12" s="25">
        <v>19649750</v>
      </c>
    </row>
    <row r="13" spans="1:9" x14ac:dyDescent="0.25">
      <c r="A13" t="s">
        <v>21</v>
      </c>
      <c r="B13">
        <v>1000000000</v>
      </c>
      <c r="C13">
        <v>5.2499999999999995E-7</v>
      </c>
      <c r="D13">
        <v>20230610</v>
      </c>
      <c r="E13" s="7" t="s">
        <v>65</v>
      </c>
      <c r="F13" s="7" t="s">
        <v>80</v>
      </c>
      <c r="G13" s="7" t="s">
        <v>73</v>
      </c>
      <c r="H13" s="6">
        <f t="shared" si="0"/>
        <v>45087</v>
      </c>
    </row>
    <row r="14" spans="1:9" x14ac:dyDescent="0.25">
      <c r="A14" t="s">
        <v>22</v>
      </c>
      <c r="B14">
        <v>23700</v>
      </c>
      <c r="C14">
        <v>0.12658227799999999</v>
      </c>
      <c r="D14">
        <v>20231219</v>
      </c>
      <c r="E14" s="7" t="s">
        <v>65</v>
      </c>
      <c r="F14" s="7" t="s">
        <v>66</v>
      </c>
      <c r="G14" s="7" t="s">
        <v>81</v>
      </c>
      <c r="H14" s="6">
        <f t="shared" si="0"/>
        <v>45279</v>
      </c>
      <c r="I14" s="25">
        <v>413776467</v>
      </c>
    </row>
    <row r="15" spans="1:9" x14ac:dyDescent="0.25">
      <c r="A15" t="s">
        <v>23</v>
      </c>
      <c r="B15">
        <v>20000</v>
      </c>
      <c r="C15">
        <v>0.17749999999999999</v>
      </c>
      <c r="D15">
        <v>20231218</v>
      </c>
      <c r="E15" s="7" t="s">
        <v>65</v>
      </c>
      <c r="F15" s="7" t="s">
        <v>66</v>
      </c>
      <c r="G15" s="7" t="s">
        <v>82</v>
      </c>
      <c r="H15" s="6">
        <f t="shared" si="0"/>
        <v>45278</v>
      </c>
      <c r="I15" s="25">
        <v>634051477</v>
      </c>
    </row>
    <row r="16" spans="1:9" x14ac:dyDescent="0.25">
      <c r="A16" t="s">
        <v>24</v>
      </c>
      <c r="B16">
        <v>800</v>
      </c>
      <c r="C16">
        <v>1.1399999999999999</v>
      </c>
      <c r="D16">
        <v>20231213</v>
      </c>
      <c r="E16" s="7" t="s">
        <v>65</v>
      </c>
      <c r="F16" s="7" t="s">
        <v>66</v>
      </c>
      <c r="G16" s="7" t="s">
        <v>75</v>
      </c>
      <c r="H16" s="6">
        <f t="shared" si="0"/>
        <v>45273</v>
      </c>
    </row>
    <row r="17" spans="1:9" x14ac:dyDescent="0.25">
      <c r="A17" t="s">
        <v>124</v>
      </c>
      <c r="B17">
        <v>84500</v>
      </c>
      <c r="C17">
        <v>8.5000000000000006E-2</v>
      </c>
      <c r="D17">
        <v>20240310</v>
      </c>
      <c r="E17" s="7" t="s">
        <v>68</v>
      </c>
      <c r="F17" s="7" t="s">
        <v>84</v>
      </c>
      <c r="G17" s="7" t="s">
        <v>73</v>
      </c>
      <c r="H17" s="6">
        <f t="shared" si="0"/>
        <v>45361</v>
      </c>
    </row>
    <row r="18" spans="1:9" x14ac:dyDescent="0.25">
      <c r="A18" t="s">
        <v>25</v>
      </c>
      <c r="B18">
        <v>530000</v>
      </c>
      <c r="C18">
        <v>2.9230940000000002E-3</v>
      </c>
      <c r="D18">
        <v>20230608</v>
      </c>
      <c r="E18" s="7" t="s">
        <v>65</v>
      </c>
      <c r="F18" s="7" t="s">
        <v>80</v>
      </c>
      <c r="G18" s="7" t="s">
        <v>83</v>
      </c>
      <c r="H18" s="6">
        <f t="shared" si="0"/>
        <v>45085</v>
      </c>
      <c r="I18" s="25">
        <v>5428952299</v>
      </c>
    </row>
    <row r="19" spans="1:9" x14ac:dyDescent="0.25">
      <c r="A19" t="s">
        <v>53</v>
      </c>
      <c r="B19">
        <v>3200</v>
      </c>
      <c r="C19">
        <v>0.87</v>
      </c>
      <c r="D19">
        <v>20210101</v>
      </c>
      <c r="E19" s="7" t="s">
        <v>91</v>
      </c>
      <c r="F19" s="7" t="s">
        <v>69</v>
      </c>
      <c r="G19" s="7" t="s">
        <v>69</v>
      </c>
      <c r="H19" s="6">
        <f t="shared" si="0"/>
        <v>44197</v>
      </c>
      <c r="I19" s="25">
        <v>862153396</v>
      </c>
    </row>
    <row r="20" spans="1:9" x14ac:dyDescent="0.25">
      <c r="A20" t="s">
        <v>26</v>
      </c>
      <c r="B20">
        <v>3470</v>
      </c>
      <c r="C20">
        <v>0.720461095</v>
      </c>
      <c r="D20">
        <v>20231218</v>
      </c>
      <c r="E20" s="7" t="s">
        <v>65</v>
      </c>
      <c r="F20" s="7" t="s">
        <v>66</v>
      </c>
      <c r="G20" s="7" t="s">
        <v>82</v>
      </c>
      <c r="H20" s="6">
        <f t="shared" si="0"/>
        <v>45278</v>
      </c>
      <c r="I20" s="25">
        <v>85455823</v>
      </c>
    </row>
    <row r="21" spans="1:9" x14ac:dyDescent="0.25">
      <c r="A21" t="s">
        <v>54</v>
      </c>
      <c r="B21">
        <v>5300000</v>
      </c>
      <c r="C21">
        <v>2.0000000000000001E-4</v>
      </c>
      <c r="D21">
        <v>20210101</v>
      </c>
      <c r="E21" s="7" t="s">
        <v>91</v>
      </c>
      <c r="F21" s="7" t="s">
        <v>69</v>
      </c>
      <c r="G21" s="7" t="s">
        <v>69</v>
      </c>
      <c r="H21" s="6">
        <f t="shared" si="0"/>
        <v>44197</v>
      </c>
    </row>
    <row r="22" spans="1:9" x14ac:dyDescent="0.25">
      <c r="A22" t="s">
        <v>27</v>
      </c>
      <c r="B22">
        <v>100000</v>
      </c>
      <c r="C22">
        <v>3.0820400000000001E-2</v>
      </c>
      <c r="D22">
        <v>20221210</v>
      </c>
      <c r="E22" s="7" t="s">
        <v>71</v>
      </c>
      <c r="F22" s="7" t="s">
        <v>66</v>
      </c>
      <c r="G22" s="7" t="s">
        <v>73</v>
      </c>
      <c r="H22" s="6">
        <f t="shared" si="0"/>
        <v>44905</v>
      </c>
      <c r="I22" s="25">
        <v>29251325626</v>
      </c>
    </row>
    <row r="23" spans="1:9" x14ac:dyDescent="0.25">
      <c r="A23" t="s">
        <v>28</v>
      </c>
      <c r="B23">
        <v>100000</v>
      </c>
      <c r="C23">
        <v>1.0891700000000001E-2</v>
      </c>
      <c r="D23">
        <v>20230603</v>
      </c>
      <c r="E23" s="7" t="s">
        <v>65</v>
      </c>
      <c r="F23" s="7" t="s">
        <v>80</v>
      </c>
      <c r="G23" s="7" t="s">
        <v>84</v>
      </c>
      <c r="H23" s="6">
        <f t="shared" si="0"/>
        <v>45080</v>
      </c>
      <c r="I23" s="25">
        <v>1694974021</v>
      </c>
    </row>
    <row r="24" spans="1:9" x14ac:dyDescent="0.25">
      <c r="A24" t="s">
        <v>29</v>
      </c>
      <c r="B24">
        <v>100000</v>
      </c>
      <c r="C24">
        <v>6.3220600000000002E-2</v>
      </c>
      <c r="D24">
        <v>20230418</v>
      </c>
      <c r="E24" s="7" t="s">
        <v>65</v>
      </c>
      <c r="F24" s="7" t="s">
        <v>85</v>
      </c>
      <c r="G24" s="7" t="s">
        <v>82</v>
      </c>
      <c r="H24" s="6">
        <f t="shared" si="0"/>
        <v>45034</v>
      </c>
      <c r="I24" s="25">
        <v>33685311905</v>
      </c>
    </row>
    <row r="25" spans="1:9" x14ac:dyDescent="0.25">
      <c r="A25" t="s">
        <v>55</v>
      </c>
      <c r="B25">
        <v>2150</v>
      </c>
      <c r="C25">
        <v>9.9600000000000009</v>
      </c>
      <c r="D25">
        <v>20210101</v>
      </c>
      <c r="E25" s="7" t="s">
        <v>91</v>
      </c>
      <c r="F25" s="7" t="s">
        <v>69</v>
      </c>
      <c r="G25" s="7" t="s">
        <v>69</v>
      </c>
      <c r="H25" s="6">
        <f t="shared" si="0"/>
        <v>44197</v>
      </c>
      <c r="I25" s="25">
        <v>460182240</v>
      </c>
    </row>
    <row r="26" spans="1:9" x14ac:dyDescent="0.25">
      <c r="A26" t="s">
        <v>30</v>
      </c>
      <c r="B26">
        <v>124000</v>
      </c>
      <c r="C26">
        <v>0.02</v>
      </c>
      <c r="D26">
        <v>20201223</v>
      </c>
      <c r="E26" s="7" t="s">
        <v>86</v>
      </c>
      <c r="F26" s="7" t="s">
        <v>66</v>
      </c>
      <c r="G26" s="7" t="s">
        <v>87</v>
      </c>
      <c r="H26" s="6">
        <f t="shared" si="0"/>
        <v>44188</v>
      </c>
      <c r="I26" s="25">
        <v>4775000000</v>
      </c>
    </row>
    <row r="27" spans="1:9" x14ac:dyDescent="0.25">
      <c r="A27" t="s">
        <v>31</v>
      </c>
      <c r="B27">
        <v>31720</v>
      </c>
      <c r="C27">
        <v>0.12799616599999999</v>
      </c>
      <c r="D27">
        <v>20231214</v>
      </c>
      <c r="E27" s="7" t="s">
        <v>65</v>
      </c>
      <c r="F27" s="7" t="s">
        <v>66</v>
      </c>
      <c r="G27" s="7" t="s">
        <v>88</v>
      </c>
      <c r="H27" s="6">
        <f t="shared" si="0"/>
        <v>45274</v>
      </c>
      <c r="I27" s="25">
        <v>22959182536</v>
      </c>
    </row>
    <row r="28" spans="1:9" x14ac:dyDescent="0.25">
      <c r="A28" t="s">
        <v>56</v>
      </c>
      <c r="B28">
        <v>500000</v>
      </c>
      <c r="C28">
        <v>5.1000000000000004E-3</v>
      </c>
      <c r="D28">
        <v>20210101</v>
      </c>
      <c r="E28" s="7" t="s">
        <v>91</v>
      </c>
      <c r="F28" s="7" t="s">
        <v>69</v>
      </c>
      <c r="G28" s="7" t="s">
        <v>69</v>
      </c>
      <c r="H28" s="6">
        <f t="shared" si="0"/>
        <v>44197</v>
      </c>
      <c r="I28" s="25">
        <v>8880780407</v>
      </c>
    </row>
    <row r="29" spans="1:9" x14ac:dyDescent="0.25">
      <c r="A29" t="s">
        <v>32</v>
      </c>
      <c r="B29">
        <v>134750</v>
      </c>
      <c r="C29">
        <v>1.5193618000000001E-2</v>
      </c>
      <c r="D29">
        <v>20231213</v>
      </c>
      <c r="E29" s="7" t="s">
        <v>65</v>
      </c>
      <c r="F29" s="7" t="s">
        <v>66</v>
      </c>
      <c r="G29" s="7" t="s">
        <v>75</v>
      </c>
      <c r="H29" s="6">
        <f t="shared" si="0"/>
        <v>45273</v>
      </c>
    </row>
    <row r="30" spans="1:9" x14ac:dyDescent="0.25">
      <c r="A30" t="s">
        <v>33</v>
      </c>
      <c r="B30">
        <v>50000</v>
      </c>
      <c r="C30">
        <v>7.0000000000000007E-2</v>
      </c>
      <c r="D30">
        <v>20231217</v>
      </c>
      <c r="E30" s="7" t="s">
        <v>65</v>
      </c>
      <c r="F30" s="7" t="s">
        <v>66</v>
      </c>
      <c r="G30" s="7" t="s">
        <v>89</v>
      </c>
      <c r="H30" s="6">
        <f t="shared" si="0"/>
        <v>45277</v>
      </c>
      <c r="I30" s="25">
        <v>771584751</v>
      </c>
    </row>
    <row r="31" spans="1:9" x14ac:dyDescent="0.25">
      <c r="A31" t="s">
        <v>34</v>
      </c>
      <c r="B31">
        <v>2300</v>
      </c>
      <c r="C31">
        <v>0.88281304299999996</v>
      </c>
      <c r="D31">
        <v>20231217</v>
      </c>
      <c r="E31" s="7" t="s">
        <v>65</v>
      </c>
      <c r="F31" s="7" t="s">
        <v>66</v>
      </c>
      <c r="G31" s="7" t="s">
        <v>89</v>
      </c>
      <c r="H31" s="6">
        <f t="shared" si="0"/>
        <v>45277</v>
      </c>
      <c r="I31" s="25">
        <v>108362031</v>
      </c>
    </row>
    <row r="32" spans="1:9" x14ac:dyDescent="0.25">
      <c r="A32" t="s">
        <v>35</v>
      </c>
      <c r="B32">
        <v>500000</v>
      </c>
      <c r="C32">
        <v>2.3791200000000002E-3</v>
      </c>
      <c r="D32">
        <v>20230603</v>
      </c>
      <c r="E32" s="7" t="s">
        <v>65</v>
      </c>
      <c r="F32" s="7" t="s">
        <v>80</v>
      </c>
      <c r="G32" s="7" t="s">
        <v>84</v>
      </c>
      <c r="H32" s="6">
        <f t="shared" si="0"/>
        <v>45080</v>
      </c>
      <c r="I32" s="25">
        <v>16372980819</v>
      </c>
    </row>
    <row r="33" spans="1:9" x14ac:dyDescent="0.25">
      <c r="A33" t="s">
        <v>36</v>
      </c>
      <c r="B33">
        <v>50210</v>
      </c>
      <c r="C33">
        <v>0.127479387</v>
      </c>
      <c r="D33">
        <v>20240127</v>
      </c>
      <c r="E33" s="7" t="s">
        <v>68</v>
      </c>
      <c r="F33" s="7" t="s">
        <v>69</v>
      </c>
      <c r="G33" s="7" t="s">
        <v>90</v>
      </c>
      <c r="H33" s="6">
        <f t="shared" si="0"/>
        <v>45318</v>
      </c>
      <c r="I33" s="25">
        <v>767643304</v>
      </c>
    </row>
    <row r="34" spans="1:9" x14ac:dyDescent="0.25">
      <c r="A34" t="s">
        <v>37</v>
      </c>
      <c r="B34">
        <v>24</v>
      </c>
      <c r="C34">
        <v>87.5</v>
      </c>
      <c r="D34">
        <v>20231011</v>
      </c>
      <c r="E34" s="7" t="s">
        <v>65</v>
      </c>
      <c r="F34" s="7" t="s">
        <v>73</v>
      </c>
      <c r="G34" s="7" t="s">
        <v>78</v>
      </c>
      <c r="H34" s="6">
        <f t="shared" si="0"/>
        <v>45210</v>
      </c>
      <c r="I34" s="25">
        <v>12072738</v>
      </c>
    </row>
    <row r="35" spans="1:9" x14ac:dyDescent="0.25">
      <c r="A35" t="s">
        <v>38</v>
      </c>
      <c r="B35">
        <v>5090</v>
      </c>
      <c r="C35">
        <v>0.58974459700000004</v>
      </c>
      <c r="D35">
        <v>20231219</v>
      </c>
      <c r="E35" s="7" t="s">
        <v>65</v>
      </c>
      <c r="F35" s="7" t="s">
        <v>66</v>
      </c>
      <c r="G35" s="7" t="s">
        <v>81</v>
      </c>
      <c r="H35" s="6">
        <f t="shared" si="0"/>
        <v>45279</v>
      </c>
      <c r="I35" s="25">
        <v>6568515</v>
      </c>
    </row>
    <row r="36" spans="1:9" x14ac:dyDescent="0.25">
      <c r="A36" t="s">
        <v>39</v>
      </c>
      <c r="B36">
        <v>20000000</v>
      </c>
      <c r="C36">
        <v>1.4999999999999999E-4</v>
      </c>
      <c r="D36">
        <v>20210715</v>
      </c>
      <c r="E36" s="7" t="s">
        <v>91</v>
      </c>
      <c r="F36" s="7" t="s">
        <v>70</v>
      </c>
      <c r="G36" s="7" t="s">
        <v>76</v>
      </c>
      <c r="H36" s="6">
        <f t="shared" si="0"/>
        <v>44392</v>
      </c>
      <c r="I36" s="25">
        <v>63879133973</v>
      </c>
    </row>
    <row r="37" spans="1:9" x14ac:dyDescent="0.25">
      <c r="A37" t="s">
        <v>40</v>
      </c>
      <c r="B37">
        <v>10000</v>
      </c>
      <c r="C37">
        <v>0.1212</v>
      </c>
      <c r="D37">
        <v>20230913</v>
      </c>
      <c r="E37" s="7" t="s">
        <v>65</v>
      </c>
      <c r="F37" s="7" t="s">
        <v>79</v>
      </c>
      <c r="G37" s="7" t="s">
        <v>75</v>
      </c>
      <c r="H37" s="6">
        <f t="shared" si="0"/>
        <v>45182</v>
      </c>
      <c r="I37" s="25">
        <v>2550000000</v>
      </c>
    </row>
    <row r="38" spans="1:9" x14ac:dyDescent="0.25">
      <c r="A38" t="s">
        <v>41</v>
      </c>
      <c r="B38">
        <v>1000000</v>
      </c>
      <c r="C38">
        <v>1.48113E-3</v>
      </c>
      <c r="D38">
        <v>20230512</v>
      </c>
      <c r="E38" s="7" t="s">
        <v>65</v>
      </c>
      <c r="F38" s="7" t="s">
        <v>77</v>
      </c>
      <c r="G38" s="7" t="s">
        <v>66</v>
      </c>
      <c r="H38" s="6">
        <f t="shared" si="0"/>
        <v>45058</v>
      </c>
      <c r="I38" s="25">
        <v>9356868845</v>
      </c>
    </row>
    <row r="39" spans="1:9" x14ac:dyDescent="0.25">
      <c r="A39" t="s">
        <v>42</v>
      </c>
      <c r="B39">
        <v>10150</v>
      </c>
      <c r="C39">
        <v>0.49261083700000002</v>
      </c>
      <c r="D39">
        <v>20230906</v>
      </c>
      <c r="E39" s="7" t="s">
        <v>65</v>
      </c>
      <c r="F39" s="7" t="s">
        <v>79</v>
      </c>
      <c r="G39" s="7" t="s">
        <v>80</v>
      </c>
      <c r="H39" s="6">
        <f t="shared" si="0"/>
        <v>45175</v>
      </c>
      <c r="I39" s="25">
        <v>1230916718</v>
      </c>
    </row>
    <row r="40" spans="1:9" x14ac:dyDescent="0.25">
      <c r="A40" t="s">
        <v>43</v>
      </c>
      <c r="B40">
        <v>1014650</v>
      </c>
      <c r="C40">
        <v>9.8585699999999992E-4</v>
      </c>
      <c r="D40">
        <v>20231216</v>
      </c>
      <c r="E40" s="7" t="s">
        <v>65</v>
      </c>
      <c r="F40" s="7" t="s">
        <v>66</v>
      </c>
      <c r="G40" s="7" t="s">
        <v>67</v>
      </c>
      <c r="H40" s="6">
        <f t="shared" si="0"/>
        <v>45276</v>
      </c>
      <c r="I40" s="25">
        <v>1991730104</v>
      </c>
    </row>
    <row r="41" spans="1:9" x14ac:dyDescent="0.25">
      <c r="A41" t="s">
        <v>44</v>
      </c>
      <c r="B41">
        <v>320000000</v>
      </c>
      <c r="C41" s="4" t="s">
        <v>45</v>
      </c>
      <c r="D41">
        <v>20230410</v>
      </c>
      <c r="E41" s="7" t="s">
        <v>65</v>
      </c>
      <c r="F41" s="7" t="s">
        <v>85</v>
      </c>
      <c r="G41" s="7" t="s">
        <v>73</v>
      </c>
      <c r="H41" s="6">
        <f t="shared" si="0"/>
        <v>45026</v>
      </c>
    </row>
    <row r="42" spans="1:9" x14ac:dyDescent="0.25">
      <c r="A42" t="s">
        <v>46</v>
      </c>
      <c r="B42">
        <v>177000</v>
      </c>
      <c r="C42">
        <v>1.5062712000000001E-2</v>
      </c>
      <c r="D42">
        <v>20230610</v>
      </c>
      <c r="E42" s="7" t="s">
        <v>65</v>
      </c>
      <c r="F42" s="7" t="s">
        <v>80</v>
      </c>
      <c r="G42" s="7" t="s">
        <v>73</v>
      </c>
      <c r="H42" s="6">
        <f t="shared" si="0"/>
        <v>45087</v>
      </c>
      <c r="I42" s="25">
        <v>72714516834</v>
      </c>
    </row>
    <row r="43" spans="1:9" x14ac:dyDescent="0.25">
      <c r="A43" t="s">
        <v>47</v>
      </c>
      <c r="B43">
        <v>1500</v>
      </c>
      <c r="C43">
        <v>3.470653333</v>
      </c>
      <c r="D43">
        <v>20231217</v>
      </c>
      <c r="E43" s="7" t="s">
        <v>65</v>
      </c>
      <c r="F43" s="7" t="s">
        <v>66</v>
      </c>
      <c r="G43" s="7" t="s">
        <v>89</v>
      </c>
      <c r="H43" s="6">
        <f t="shared" si="0"/>
        <v>45277</v>
      </c>
    </row>
    <row r="44" spans="1:9" x14ac:dyDescent="0.25">
      <c r="A44" t="s">
        <v>59</v>
      </c>
      <c r="B44">
        <v>388150</v>
      </c>
      <c r="C44">
        <v>7.1000000000000004E-3</v>
      </c>
      <c r="D44">
        <v>20210101</v>
      </c>
      <c r="E44" s="7" t="s">
        <v>91</v>
      </c>
      <c r="F44" s="7" t="s">
        <v>69</v>
      </c>
      <c r="G44" s="7" t="s">
        <v>69</v>
      </c>
      <c r="H44" s="6">
        <f t="shared" si="0"/>
        <v>44197</v>
      </c>
      <c r="I44" s="25">
        <v>10249906818</v>
      </c>
    </row>
    <row r="45" spans="1:9" x14ac:dyDescent="0.25">
      <c r="A45" t="s">
        <v>48</v>
      </c>
      <c r="B45">
        <v>100</v>
      </c>
      <c r="C45">
        <v>300</v>
      </c>
      <c r="D45">
        <v>20240101</v>
      </c>
      <c r="E45" s="7" t="s">
        <v>68</v>
      </c>
      <c r="F45" s="7" t="s">
        <v>69</v>
      </c>
      <c r="G45" s="7" t="s">
        <v>69</v>
      </c>
      <c r="H45" s="6">
        <f t="shared" si="0"/>
        <v>45292</v>
      </c>
      <c r="I45" s="25">
        <v>10103210</v>
      </c>
    </row>
    <row r="46" spans="1:9" x14ac:dyDescent="0.25">
      <c r="A46" t="s">
        <v>49</v>
      </c>
      <c r="B46">
        <v>100000</v>
      </c>
      <c r="C46">
        <v>4.3412800000000001E-2</v>
      </c>
      <c r="D46">
        <v>20230915</v>
      </c>
      <c r="E46" s="7" t="s">
        <v>65</v>
      </c>
      <c r="F46" s="7" t="s">
        <v>79</v>
      </c>
      <c r="G46" s="7" t="s">
        <v>76</v>
      </c>
      <c r="H46" s="6">
        <f t="shared" si="0"/>
        <v>45184</v>
      </c>
      <c r="I46" s="25">
        <v>13902327475</v>
      </c>
    </row>
    <row r="47" spans="1:9" x14ac:dyDescent="0.25">
      <c r="A47" t="s">
        <v>50</v>
      </c>
      <c r="B47">
        <v>50000</v>
      </c>
      <c r="C47">
        <v>0.11</v>
      </c>
      <c r="D47">
        <v>20230913</v>
      </c>
      <c r="E47" s="7" t="s">
        <v>65</v>
      </c>
      <c r="F47" s="7" t="s">
        <v>79</v>
      </c>
      <c r="G47" s="7" t="s">
        <v>75</v>
      </c>
      <c r="H47" s="6">
        <f t="shared" si="0"/>
        <v>45182</v>
      </c>
      <c r="I47" s="25">
        <v>28629701261</v>
      </c>
    </row>
    <row r="48" spans="1:9" x14ac:dyDescent="0.25">
      <c r="A48" t="s">
        <v>51</v>
      </c>
      <c r="B48">
        <v>3991950</v>
      </c>
      <c r="C48">
        <v>5.0100800000000005E-4</v>
      </c>
      <c r="D48">
        <v>20230606</v>
      </c>
      <c r="E48" s="7" t="s">
        <v>65</v>
      </c>
      <c r="F48" s="7" t="s">
        <v>80</v>
      </c>
      <c r="G48" s="7" t="s">
        <v>80</v>
      </c>
      <c r="H48" s="6">
        <f t="shared" si="0"/>
        <v>45083</v>
      </c>
    </row>
    <row r="49" spans="1:9" x14ac:dyDescent="0.25">
      <c r="A49" t="s">
        <v>52</v>
      </c>
      <c r="B49">
        <v>500000</v>
      </c>
      <c r="C49">
        <v>3.7106999999999999E-3</v>
      </c>
      <c r="D49">
        <v>20230716</v>
      </c>
      <c r="E49" s="7" t="s">
        <v>65</v>
      </c>
      <c r="F49" s="7" t="s">
        <v>70</v>
      </c>
      <c r="G49" s="7" t="s">
        <v>67</v>
      </c>
      <c r="H49" s="6">
        <f t="shared" si="0"/>
        <v>45123</v>
      </c>
      <c r="I49" s="25">
        <v>13476747692</v>
      </c>
    </row>
  </sheetData>
  <sortState xmlns:xlrd2="http://schemas.microsoft.com/office/spreadsheetml/2017/richdata2" ref="A2:I49">
    <sortCondition ref="A2:A4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6188-B522-4D38-8A8F-2C21AC3B609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0.12658227799999999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23700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0.44911200000000001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185.74382876309033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0.44911200000000001</v>
      </c>
      <c r="D12" s="2">
        <f>B6</f>
        <v>185.74382876309033</v>
      </c>
      <c r="E12" s="9">
        <f>C12/$B$2</f>
        <v>3.5479848134823424</v>
      </c>
      <c r="F12" s="2">
        <f>C12*$B$3</f>
        <v>10643.954400000001</v>
      </c>
      <c r="G12" s="2">
        <f ca="1">IF(DATEDIF($B$4,TODAY(),"d") &gt; 365, 0.8*F12, 0.63*F12)</f>
        <v>6705.691272</v>
      </c>
    </row>
    <row r="13" spans="1:7" x14ac:dyDescent="0.25">
      <c r="A13"/>
      <c r="B13"/>
      <c r="C13" s="1">
        <f>(D13/$D$12)*$C$12</f>
        <v>0.4835821496635847</v>
      </c>
      <c r="D13" s="2">
        <v>200</v>
      </c>
      <c r="E13" s="9">
        <f>C13/$B$2</f>
        <v>3.8202989968594556</v>
      </c>
      <c r="F13" s="2">
        <f>C13*$B$3</f>
        <v>11460.896947026957</v>
      </c>
      <c r="G13" s="2">
        <f ca="1">IF(DATEDIF($B$4,TODAY(),"d") &gt; 365, 0.8*F13, 0.63*F13)</f>
        <v>7220.365076626983</v>
      </c>
    </row>
    <row r="14" spans="1:7" x14ac:dyDescent="0.25">
      <c r="A14"/>
      <c r="B14"/>
      <c r="C14" s="1">
        <f>(D14/$D$12)*$C$12</f>
        <v>0.60447768707948091</v>
      </c>
      <c r="D14" s="2">
        <v>250</v>
      </c>
      <c r="E14" s="9">
        <f>C14/$B$2</f>
        <v>4.7753737460743197</v>
      </c>
      <c r="F14" s="2">
        <f>C14*$B$3</f>
        <v>14326.121183783698</v>
      </c>
      <c r="G14" s="2">
        <f ca="1">IF(DATEDIF($B$4,TODAY(),"d") &gt; 365, 0.8*F14, 0.63*F14)</f>
        <v>9025.4563457837303</v>
      </c>
    </row>
    <row r="15" spans="1:7" x14ac:dyDescent="0.25">
      <c r="A15"/>
      <c r="B15"/>
      <c r="C15" s="1">
        <f>(D15/$D$12)*$C$12</f>
        <v>0.72537322449537711</v>
      </c>
      <c r="D15" s="2">
        <v>300</v>
      </c>
      <c r="E15" s="9">
        <f>C15/$B$2</f>
        <v>5.7304484952891839</v>
      </c>
      <c r="F15" s="2">
        <f>C15*$B$3</f>
        <v>17191.345420540438</v>
      </c>
      <c r="G15" s="2">
        <f ca="1">IF(DATEDIF($B$4,TODAY(),"d") &gt; 365, 0.8*F15, 0.63*F15)</f>
        <v>10830.547614940477</v>
      </c>
    </row>
    <row r="16" spans="1:7" x14ac:dyDescent="0.25">
      <c r="A16"/>
      <c r="B16"/>
      <c r="C16" s="1">
        <f t="shared" ref="C16:C19" si="0">(D16/$D$12)*$C$12</f>
        <v>0.84626876191127332</v>
      </c>
      <c r="D16" s="2">
        <v>350</v>
      </c>
      <c r="E16" s="9">
        <f t="shared" ref="E16:E19" si="1">C16/$B$2</f>
        <v>6.685523244504048</v>
      </c>
      <c r="F16" s="2">
        <f t="shared" ref="F16:F19" si="2">C16*$B$3</f>
        <v>20056.569657297179</v>
      </c>
      <c r="G16" s="2">
        <f t="shared" ref="G16:G19" ca="1" si="3">IF(DATEDIF($B$4,TODAY(),"d") &gt; 365, 0.8*F16, 0.63*F16)</f>
        <v>12635.638884097223</v>
      </c>
    </row>
    <row r="17" spans="3:7" x14ac:dyDescent="0.25">
      <c r="C17" s="1">
        <f t="shared" si="0"/>
        <v>0.96716429932716941</v>
      </c>
      <c r="D17" s="2">
        <v>400</v>
      </c>
      <c r="E17" s="9">
        <f t="shared" si="1"/>
        <v>7.6405979937189112</v>
      </c>
      <c r="F17" s="2">
        <f t="shared" si="2"/>
        <v>22921.793894053913</v>
      </c>
      <c r="G17" s="2">
        <f t="shared" ca="1" si="3"/>
        <v>14440.730153253966</v>
      </c>
    </row>
    <row r="18" spans="3:7" x14ac:dyDescent="0.25">
      <c r="C18" s="1">
        <f t="shared" si="0"/>
        <v>1.0880598367430656</v>
      </c>
      <c r="D18" s="2">
        <v>450</v>
      </c>
      <c r="E18" s="9">
        <f t="shared" si="1"/>
        <v>8.5956727429337754</v>
      </c>
      <c r="F18" s="2">
        <f t="shared" si="2"/>
        <v>25787.018130810655</v>
      </c>
      <c r="G18" s="2">
        <f t="shared" ca="1" si="3"/>
        <v>16245.821422410712</v>
      </c>
    </row>
    <row r="19" spans="3:7" x14ac:dyDescent="0.25">
      <c r="C19" s="1">
        <f t="shared" si="0"/>
        <v>1.2089553741589618</v>
      </c>
      <c r="D19" s="2">
        <v>500</v>
      </c>
      <c r="E19" s="9">
        <f t="shared" si="1"/>
        <v>9.5507474921486395</v>
      </c>
      <c r="F19" s="2">
        <f t="shared" si="2"/>
        <v>28652.242367567396</v>
      </c>
      <c r="G19" s="2">
        <f t="shared" ca="1" si="3"/>
        <v>18050.912691567461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3887-3228-4872-8CB1-23DD63B966B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 activeCell="D41" sqref="D41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8.5000000000000006E-2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84500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45361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8.4320000000000006E-2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33.344827540135881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8.4320000000000006E-2</v>
      </c>
      <c r="D12" s="2">
        <f>B6</f>
        <v>33.344827540135881</v>
      </c>
      <c r="E12" s="9">
        <f>C12/$B$2</f>
        <v>0.99199999999999999</v>
      </c>
      <c r="F12" s="2">
        <f>C12*$B$3</f>
        <v>7125.0400000000009</v>
      </c>
      <c r="G12" s="2">
        <f ca="1">IF(DATEDIF($B$4,TODAY(),"d") &gt; 365, 0.8*F12, 0.63*F12)</f>
        <v>4488.775200000001</v>
      </c>
    </row>
    <row r="13" spans="1:7" x14ac:dyDescent="0.25">
      <c r="A13"/>
      <c r="B13"/>
      <c r="C13" s="1">
        <f>(D13/$D$12)*$C$12</f>
        <v>0.50574560566257099</v>
      </c>
      <c r="D13" s="2">
        <v>200</v>
      </c>
      <c r="E13" s="9">
        <f>C13/$B$2</f>
        <v>5.9499483019125998</v>
      </c>
      <c r="F13" s="2">
        <f>C13*$B$3</f>
        <v>42735.50367848725</v>
      </c>
      <c r="G13" s="2">
        <f ca="1">IF(DATEDIF($B$4,TODAY(),"d") &gt; 365, 0.8*F13, 0.63*F13)</f>
        <v>26923.367317446966</v>
      </c>
    </row>
    <row r="14" spans="1:7" x14ac:dyDescent="0.25">
      <c r="A14"/>
      <c r="B14"/>
      <c r="C14" s="1">
        <f>(D14/$D$12)*$C$12</f>
        <v>0.63218200707821381</v>
      </c>
      <c r="D14" s="2">
        <v>250</v>
      </c>
      <c r="E14" s="9">
        <f>C14/$B$2</f>
        <v>7.4374353773907504</v>
      </c>
      <c r="F14" s="2">
        <f>C14*$B$3</f>
        <v>53419.379598109066</v>
      </c>
      <c r="G14" s="2">
        <f ca="1">IF(DATEDIF($B$4,TODAY(),"d") &gt; 365, 0.8*F14, 0.63*F14)</f>
        <v>33654.209146808709</v>
      </c>
    </row>
    <row r="15" spans="1:7" x14ac:dyDescent="0.25">
      <c r="A15"/>
      <c r="B15"/>
      <c r="C15" s="1">
        <f>(D15/$D$12)*$C$12</f>
        <v>0.75861840849385664</v>
      </c>
      <c r="D15" s="2">
        <v>300</v>
      </c>
      <c r="E15" s="9">
        <f>C15/$B$2</f>
        <v>8.9249224528689002</v>
      </c>
      <c r="F15" s="2">
        <f>C15*$B$3</f>
        <v>64103.25551773089</v>
      </c>
      <c r="G15" s="2">
        <f ca="1">IF(DATEDIF($B$4,TODAY(),"d") &gt; 365, 0.8*F15, 0.63*F15)</f>
        <v>40385.05097617046</v>
      </c>
    </row>
    <row r="16" spans="1:7" x14ac:dyDescent="0.25">
      <c r="A16"/>
      <c r="B16"/>
      <c r="C16" s="1">
        <f t="shared" ref="C16:C19" si="0">(D16/$D$12)*$C$12</f>
        <v>0.88505480990949936</v>
      </c>
      <c r="D16" s="2">
        <v>350</v>
      </c>
      <c r="E16" s="9">
        <f t="shared" ref="E16:E19" si="1">C16/$B$2</f>
        <v>10.41240952834705</v>
      </c>
      <c r="F16" s="2">
        <f t="shared" ref="F16:F19" si="2">C16*$B$3</f>
        <v>74787.131437352698</v>
      </c>
      <c r="G16" s="2">
        <f t="shared" ref="G16:G19" ca="1" si="3">IF(DATEDIF($B$4,TODAY(),"d") &gt; 365, 0.8*F16, 0.63*F16)</f>
        <v>47115.892805532203</v>
      </c>
    </row>
    <row r="17" spans="3:7" x14ac:dyDescent="0.25">
      <c r="C17" s="1">
        <f t="shared" si="0"/>
        <v>1.011491211325142</v>
      </c>
      <c r="D17" s="2">
        <v>400</v>
      </c>
      <c r="E17" s="9">
        <f t="shared" si="1"/>
        <v>11.8998966038252</v>
      </c>
      <c r="F17" s="2">
        <f t="shared" si="2"/>
        <v>85471.0073569745</v>
      </c>
      <c r="G17" s="2">
        <f t="shared" ca="1" si="3"/>
        <v>53846.734634893932</v>
      </c>
    </row>
    <row r="18" spans="3:7" x14ac:dyDescent="0.25">
      <c r="C18" s="1">
        <f t="shared" si="0"/>
        <v>1.1379276127407849</v>
      </c>
      <c r="D18" s="2">
        <v>450</v>
      </c>
      <c r="E18" s="9">
        <f t="shared" si="1"/>
        <v>13.387383679303351</v>
      </c>
      <c r="F18" s="2">
        <f t="shared" si="2"/>
        <v>96154.883276596331</v>
      </c>
      <c r="G18" s="2">
        <f t="shared" ca="1" si="3"/>
        <v>60577.57646425569</v>
      </c>
    </row>
    <row r="19" spans="3:7" x14ac:dyDescent="0.25">
      <c r="C19" s="1">
        <f t="shared" si="0"/>
        <v>1.2643640141564276</v>
      </c>
      <c r="D19" s="2">
        <v>500</v>
      </c>
      <c r="E19" s="9">
        <f t="shared" si="1"/>
        <v>14.874870754781501</v>
      </c>
      <c r="F19" s="2">
        <f t="shared" si="2"/>
        <v>106838.75919621813</v>
      </c>
      <c r="G19" s="2">
        <f t="shared" ca="1" si="3"/>
        <v>67308.418293617418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4E-7BA1-4D07-8A85-38BCF4A146D1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25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2.9230940000000002E-3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6.0459900000000002E-3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19.3471581693757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6.0459900000000002E-3</v>
      </c>
      <c r="D12" s="2">
        <f>B6</f>
        <v>19.3471581693757</v>
      </c>
      <c r="E12" s="9">
        <f>C12/$B$2</f>
        <v>2.0683529164645407</v>
      </c>
      <c r="F12" s="2">
        <f>C12*$B$3</f>
        <v>3204.3747000000003</v>
      </c>
      <c r="G12" s="2">
        <f ca="1">IF(DATEDIF($B$4,TODAY(),"d") &gt; 365, 0.8*F12, 0.63*F12)</f>
        <v>2018.7560610000003</v>
      </c>
    </row>
    <row r="13" spans="1:7" x14ac:dyDescent="0.25">
      <c r="A13"/>
      <c r="B13"/>
      <c r="C13" s="1">
        <f>(D13/$D$12)*$C$12</f>
        <v>1.5625007939331626E-2</v>
      </c>
      <c r="D13" s="2">
        <v>50</v>
      </c>
      <c r="E13" s="9">
        <f>C13/$B$2</f>
        <v>5.3453662247370852</v>
      </c>
      <c r="F13" s="2">
        <f>C13*$B$3</f>
        <v>8281.2542078457627</v>
      </c>
      <c r="G13" s="2">
        <f ca="1">IF(DATEDIF($B$4,TODAY(),"d") &gt; 365, 0.8*F13, 0.63*F13)</f>
        <v>5217.1901509428308</v>
      </c>
    </row>
    <row r="14" spans="1:7" x14ac:dyDescent="0.25">
      <c r="A14"/>
      <c r="B14"/>
      <c r="C14" s="1">
        <f>(D14/$D$12)*$C$12</f>
        <v>3.1250015878663252E-2</v>
      </c>
      <c r="D14" s="2">
        <v>100</v>
      </c>
      <c r="E14" s="9">
        <f>C14/$B$2</f>
        <v>10.69073244947417</v>
      </c>
      <c r="F14" s="2">
        <f>C14*$B$3</f>
        <v>16562.508415691525</v>
      </c>
      <c r="G14" s="2">
        <f ca="1">IF(DATEDIF($B$4,TODAY(),"d") &gt; 365, 0.8*F14, 0.63*F14)</f>
        <v>10434.380301885662</v>
      </c>
    </row>
    <row r="15" spans="1:7" x14ac:dyDescent="0.25">
      <c r="A15"/>
      <c r="B15"/>
      <c r="C15" s="1">
        <f>(D15/$D$12)*$C$12</f>
        <v>4.6875023817994875E-2</v>
      </c>
      <c r="D15" s="2">
        <v>150</v>
      </c>
      <c r="E15" s="9">
        <f>C15/$B$2</f>
        <v>16.036098674211253</v>
      </c>
      <c r="F15" s="2">
        <f>C15*$B$3</f>
        <v>24843.762623537285</v>
      </c>
      <c r="G15" s="2">
        <f ca="1">IF(DATEDIF($B$4,TODAY(),"d") &gt; 365, 0.8*F15, 0.63*F15)</f>
        <v>15651.57045282849</v>
      </c>
    </row>
    <row r="16" spans="1:7" x14ac:dyDescent="0.25">
      <c r="A16"/>
      <c r="B16"/>
      <c r="C16" s="1">
        <f t="shared" ref="C16:C20" si="0">(D16/$D$12)*$C$12</f>
        <v>6.2500031757326505E-2</v>
      </c>
      <c r="D16" s="2">
        <v>200</v>
      </c>
      <c r="E16" s="9">
        <f t="shared" ref="E16:E20" si="1">C16/$B$2</f>
        <v>21.381464898948341</v>
      </c>
      <c r="F16" s="2">
        <f t="shared" ref="F16:F20" si="2">C16*$B$3</f>
        <v>33125.016831383051</v>
      </c>
      <c r="G16" s="2">
        <f t="shared" ref="G16:G20" ca="1" si="3">IF(DATEDIF($B$4,TODAY(),"d") &gt; 365, 0.8*F16, 0.63*F16)</f>
        <v>20868.760603771323</v>
      </c>
    </row>
    <row r="17" spans="3:7" x14ac:dyDescent="0.25">
      <c r="C17" s="1">
        <f t="shared" si="0"/>
        <v>7.8125039696658127E-2</v>
      </c>
      <c r="D17" s="2">
        <v>250</v>
      </c>
      <c r="E17" s="9">
        <f t="shared" si="1"/>
        <v>26.726831123685425</v>
      </c>
      <c r="F17" s="2">
        <f t="shared" si="2"/>
        <v>41406.271039228806</v>
      </c>
      <c r="G17" s="2">
        <f t="shared" ca="1" si="3"/>
        <v>26085.950754714147</v>
      </c>
    </row>
    <row r="18" spans="3:7" x14ac:dyDescent="0.25">
      <c r="C18" s="1">
        <f t="shared" si="0"/>
        <v>9.375004763598975E-2</v>
      </c>
      <c r="D18" s="2">
        <v>300</v>
      </c>
      <c r="E18" s="9">
        <f t="shared" si="1"/>
        <v>32.072197348422506</v>
      </c>
      <c r="F18" s="2">
        <f t="shared" si="2"/>
        <v>49687.525247074569</v>
      </c>
      <c r="G18" s="2">
        <f t="shared" ca="1" si="3"/>
        <v>31303.140905656979</v>
      </c>
    </row>
    <row r="19" spans="3:7" x14ac:dyDescent="0.25">
      <c r="C19" s="1">
        <f t="shared" si="0"/>
        <v>0.10937505557532139</v>
      </c>
      <c r="D19" s="2">
        <v>350</v>
      </c>
      <c r="E19" s="9">
        <f t="shared" si="1"/>
        <v>37.417563573159597</v>
      </c>
      <c r="F19" s="2">
        <f t="shared" si="2"/>
        <v>57968.779454920332</v>
      </c>
      <c r="G19" s="2">
        <f t="shared" ca="1" si="3"/>
        <v>36520.331056599811</v>
      </c>
    </row>
    <row r="20" spans="3:7" x14ac:dyDescent="0.25">
      <c r="C20" s="1">
        <f t="shared" si="0"/>
        <v>0.12500006351465301</v>
      </c>
      <c r="D20" s="2">
        <v>400</v>
      </c>
      <c r="E20" s="9">
        <f t="shared" si="1"/>
        <v>42.762929797896682</v>
      </c>
      <c r="F20" s="2">
        <f t="shared" si="2"/>
        <v>66250.033662766102</v>
      </c>
      <c r="G20" s="2">
        <f t="shared" ca="1" si="3"/>
        <v>41737.521207542646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E091-BAC1-4194-8BAA-8BC37AB93FA8}">
  <sheetPr>
    <tabColor theme="9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0.720461095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3470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1.1499999999999999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98.721279921149943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1.1499999999999999</v>
      </c>
      <c r="D12" s="2">
        <f>B6</f>
        <v>98.721279921149943</v>
      </c>
      <c r="E12" s="9">
        <f>C12/$B$2</f>
        <v>1.596200000223468</v>
      </c>
      <c r="F12" s="2">
        <f>C12*$B$3</f>
        <v>3990.4999999999995</v>
      </c>
      <c r="G12" s="2">
        <f ca="1">IF(DATEDIF($B$4,TODAY(),"d") &gt; 365, 0.8*F12, 0.63*F12)</f>
        <v>2514.0149999999999</v>
      </c>
    </row>
    <row r="13" spans="1:7" x14ac:dyDescent="0.25">
      <c r="A13"/>
      <c r="B13"/>
      <c r="C13" s="1">
        <f>(D13/$D$12)*$C$12</f>
        <v>1.1648957559287327</v>
      </c>
      <c r="D13" s="2">
        <v>100</v>
      </c>
      <c r="E13" s="9">
        <f>C13/$B$2</f>
        <v>1.6168753094554436</v>
      </c>
      <c r="F13" s="2">
        <f>C13*$B$3</f>
        <v>4042.1882730727025</v>
      </c>
      <c r="G13" s="2">
        <f ca="1">IF(DATEDIF($B$4,TODAY(),"d") &gt; 365, 0.8*F13, 0.63*F13)</f>
        <v>2546.5786120358025</v>
      </c>
    </row>
    <row r="14" spans="1:7" x14ac:dyDescent="0.25">
      <c r="A14"/>
      <c r="B14"/>
      <c r="C14" s="1">
        <f>(D14/$D$12)*$C$12</f>
        <v>1.7473436338930992</v>
      </c>
      <c r="D14" s="2">
        <v>150</v>
      </c>
      <c r="E14" s="9">
        <f>C14/$B$2</f>
        <v>2.4253129641831657</v>
      </c>
      <c r="F14" s="2">
        <f>C14*$B$3</f>
        <v>6063.2824096090544</v>
      </c>
      <c r="G14" s="2">
        <f ca="1">IF(DATEDIF($B$4,TODAY(),"d") &gt; 365, 0.8*F14, 0.63*F14)</f>
        <v>3819.8679180537042</v>
      </c>
    </row>
    <row r="15" spans="1:7" x14ac:dyDescent="0.25">
      <c r="A15"/>
      <c r="B15"/>
      <c r="C15" s="1">
        <f>(D15/$D$12)*$C$12</f>
        <v>2.3297915118574655</v>
      </c>
      <c r="D15" s="2">
        <v>200</v>
      </c>
      <c r="E15" s="9">
        <f>C15/$B$2</f>
        <v>3.2337506189108871</v>
      </c>
      <c r="F15" s="2">
        <f>C15*$B$3</f>
        <v>8084.376546145405</v>
      </c>
      <c r="G15" s="2">
        <f ca="1">IF(DATEDIF($B$4,TODAY(),"d") &gt; 365, 0.8*F15, 0.63*F15)</f>
        <v>5093.157224071605</v>
      </c>
    </row>
    <row r="16" spans="1:7" x14ac:dyDescent="0.25">
      <c r="A16"/>
      <c r="B16"/>
      <c r="C16" s="1">
        <f t="shared" ref="C16:C21" si="0">(D16/$D$12)*$C$12</f>
        <v>2.9122393898218317</v>
      </c>
      <c r="D16" s="2">
        <v>250</v>
      </c>
      <c r="E16" s="9">
        <f t="shared" ref="E16:E21" si="1">C16/$B$2</f>
        <v>4.042188273638609</v>
      </c>
      <c r="F16" s="2">
        <f t="shared" ref="F16:F21" si="2">C16*$B$3</f>
        <v>10105.470682681756</v>
      </c>
      <c r="G16" s="2">
        <f t="shared" ref="G16:G21" ca="1" si="3">IF(DATEDIF($B$4,TODAY(),"d") &gt; 365, 0.8*F16, 0.63*F16)</f>
        <v>6366.4465300895063</v>
      </c>
    </row>
    <row r="17" spans="3:7" x14ac:dyDescent="0.25">
      <c r="C17" s="1">
        <f t="shared" si="0"/>
        <v>3.4946872677861984</v>
      </c>
      <c r="D17" s="2">
        <v>300</v>
      </c>
      <c r="E17" s="9">
        <f t="shared" si="1"/>
        <v>4.8506259283663313</v>
      </c>
      <c r="F17" s="2">
        <f t="shared" si="2"/>
        <v>12126.564819218109</v>
      </c>
      <c r="G17" s="2">
        <f t="shared" ca="1" si="3"/>
        <v>7639.7358361074084</v>
      </c>
    </row>
    <row r="18" spans="3:7" x14ac:dyDescent="0.25">
      <c r="C18" s="1">
        <f t="shared" si="0"/>
        <v>4.0771351457505647</v>
      </c>
      <c r="D18" s="2">
        <v>350</v>
      </c>
      <c r="E18" s="9">
        <f t="shared" si="1"/>
        <v>5.6590635830940528</v>
      </c>
      <c r="F18" s="2">
        <f t="shared" si="2"/>
        <v>14147.658955754459</v>
      </c>
      <c r="G18" s="2">
        <f t="shared" ca="1" si="3"/>
        <v>8913.0251421253088</v>
      </c>
    </row>
    <row r="19" spans="3:7" x14ac:dyDescent="0.25">
      <c r="C19" s="1">
        <f t="shared" si="0"/>
        <v>4.6595830237149309</v>
      </c>
      <c r="D19" s="2">
        <v>400</v>
      </c>
      <c r="E19" s="9">
        <f t="shared" si="1"/>
        <v>6.4675012378217742</v>
      </c>
      <c r="F19" s="2">
        <f t="shared" si="2"/>
        <v>16168.75309229081</v>
      </c>
      <c r="G19" s="2">
        <f t="shared" ca="1" si="3"/>
        <v>10186.31444814321</v>
      </c>
    </row>
    <row r="20" spans="3:7" x14ac:dyDescent="0.25">
      <c r="C20" s="1">
        <f t="shared" si="0"/>
        <v>5.2420309016792972</v>
      </c>
      <c r="D20" s="2">
        <v>450</v>
      </c>
      <c r="E20" s="9">
        <f t="shared" si="1"/>
        <v>7.2759388925494957</v>
      </c>
      <c r="F20" s="2">
        <f t="shared" si="2"/>
        <v>18189.847228827162</v>
      </c>
      <c r="G20" s="2">
        <f t="shared" ca="1" si="3"/>
        <v>11459.603754161113</v>
      </c>
    </row>
    <row r="21" spans="3:7" x14ac:dyDescent="0.25">
      <c r="C21" s="1">
        <f t="shared" si="0"/>
        <v>5.8244787796436635</v>
      </c>
      <c r="D21" s="2">
        <v>500</v>
      </c>
      <c r="E21" s="9">
        <f t="shared" si="1"/>
        <v>8.084376547277218</v>
      </c>
      <c r="F21" s="2">
        <f t="shared" si="2"/>
        <v>20210.941365363513</v>
      </c>
      <c r="G21" s="2">
        <f t="shared" ca="1" si="3"/>
        <v>12732.893060179013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D3A-3F5A-4F06-B594-ACC020277436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9.8585699999999992E-4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1014650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1.40773E-3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2.9196451667879342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1.40773E-3</v>
      </c>
      <c r="D12" s="2">
        <f>B6</f>
        <v>2.9196451667879342</v>
      </c>
      <c r="E12" s="9">
        <f>C12/$B$2</f>
        <v>1.427925145330408</v>
      </c>
      <c r="F12" s="2">
        <f>C12*$B$3</f>
        <v>1428.3532445000001</v>
      </c>
      <c r="G12" s="2">
        <f ca="1">IF(DATEDIF($B$4,TODAY(),"d") &gt; 365, 0.8*F12, 0.63*F12)</f>
        <v>899.86254403500004</v>
      </c>
    </row>
    <row r="13" spans="1:7" x14ac:dyDescent="0.25">
      <c r="A13"/>
      <c r="B13"/>
      <c r="C13" s="1">
        <f>(D13/$D$12)*$C$12</f>
        <v>2.410789530202951E-2</v>
      </c>
      <c r="D13" s="2">
        <v>50</v>
      </c>
      <c r="E13" s="9">
        <f>C13/$B$2</f>
        <v>24.453744612078133</v>
      </c>
      <c r="F13" s="2">
        <f>C13*$B$3</f>
        <v>24461.075968204241</v>
      </c>
      <c r="G13" s="2">
        <f ca="1">IF(DATEDIF($B$4,TODAY(),"d") &gt; 365, 0.8*F13, 0.63*F13)</f>
        <v>15410.477859968672</v>
      </c>
    </row>
    <row r="14" spans="1:7" x14ac:dyDescent="0.25">
      <c r="A14"/>
      <c r="B14"/>
      <c r="C14" s="1">
        <f>(D14/$D$12)*$C$12</f>
        <v>4.821579060405902E-2</v>
      </c>
      <c r="D14" s="2">
        <v>100</v>
      </c>
      <c r="E14" s="9">
        <f>C14/$B$2</f>
        <v>48.907489224156265</v>
      </c>
      <c r="F14" s="2">
        <f>C14*$B$3</f>
        <v>48922.151936408482</v>
      </c>
      <c r="G14" s="2">
        <f ca="1">IF(DATEDIF($B$4,TODAY(),"d") &gt; 365, 0.8*F14, 0.63*F14)</f>
        <v>30820.955719937345</v>
      </c>
    </row>
    <row r="15" spans="1:7" x14ac:dyDescent="0.25">
      <c r="A15"/>
      <c r="B15"/>
      <c r="C15" s="1">
        <f>(D15/$D$12)*$C$12</f>
        <v>7.2323685906088522E-2</v>
      </c>
      <c r="D15" s="2">
        <v>150</v>
      </c>
      <c r="E15" s="9">
        <f>C15/$B$2</f>
        <v>73.361233836234391</v>
      </c>
      <c r="F15" s="2">
        <f>C15*$B$3</f>
        <v>73383.227904612722</v>
      </c>
      <c r="G15" s="2">
        <f ca="1">IF(DATEDIF($B$4,TODAY(),"d") &gt; 365, 0.8*F15, 0.63*F15)</f>
        <v>46231.433579906014</v>
      </c>
    </row>
    <row r="16" spans="1:7" x14ac:dyDescent="0.25">
      <c r="A16"/>
      <c r="B16"/>
      <c r="C16" s="1">
        <f t="shared" ref="C16:C20" si="0">(D16/$D$12)*$C$12</f>
        <v>9.6431581208118039E-2</v>
      </c>
      <c r="D16" s="2">
        <v>200</v>
      </c>
      <c r="E16" s="9">
        <f t="shared" ref="E16:E20" si="1">C16/$B$2</f>
        <v>97.81497844831253</v>
      </c>
      <c r="F16" s="2">
        <f t="shared" ref="F16:F20" si="2">C16*$B$3</f>
        <v>97844.303872816963</v>
      </c>
      <c r="G16" s="2">
        <f t="shared" ref="G16:G20" ca="1" si="3">IF(DATEDIF($B$4,TODAY(),"d") &gt; 365, 0.8*F16, 0.63*F16)</f>
        <v>61641.91143987469</v>
      </c>
    </row>
    <row r="17" spans="3:7" x14ac:dyDescent="0.25">
      <c r="C17" s="1">
        <f t="shared" si="0"/>
        <v>0.12053947651014756</v>
      </c>
      <c r="D17" s="2">
        <v>250</v>
      </c>
      <c r="E17" s="9">
        <f t="shared" si="1"/>
        <v>122.26872306039067</v>
      </c>
      <c r="F17" s="2">
        <f t="shared" si="2"/>
        <v>122305.37984102122</v>
      </c>
      <c r="G17" s="2">
        <f t="shared" ca="1" si="3"/>
        <v>77052.389299843373</v>
      </c>
    </row>
    <row r="18" spans="3:7" x14ac:dyDescent="0.25">
      <c r="C18" s="1">
        <f t="shared" si="0"/>
        <v>0.14464737181217704</v>
      </c>
      <c r="D18" s="2">
        <v>300</v>
      </c>
      <c r="E18" s="9">
        <f t="shared" si="1"/>
        <v>146.72246767246878</v>
      </c>
      <c r="F18" s="2">
        <f t="shared" si="2"/>
        <v>146766.45580922544</v>
      </c>
      <c r="G18" s="2">
        <f t="shared" ca="1" si="3"/>
        <v>92462.867159812027</v>
      </c>
    </row>
    <row r="19" spans="3:7" x14ac:dyDescent="0.25">
      <c r="C19" s="1">
        <f t="shared" si="0"/>
        <v>0.16875526711420658</v>
      </c>
      <c r="D19" s="2">
        <v>350</v>
      </c>
      <c r="E19" s="9">
        <f t="shared" si="1"/>
        <v>171.17621228454695</v>
      </c>
      <c r="F19" s="2">
        <f t="shared" si="2"/>
        <v>171227.53177742971</v>
      </c>
      <c r="G19" s="2">
        <f t="shared" ca="1" si="3"/>
        <v>107873.34501978073</v>
      </c>
    </row>
    <row r="20" spans="3:7" x14ac:dyDescent="0.25">
      <c r="C20" s="1">
        <f t="shared" si="0"/>
        <v>0.19286316241623608</v>
      </c>
      <c r="D20" s="2">
        <v>400</v>
      </c>
      <c r="E20" s="9">
        <f t="shared" si="1"/>
        <v>195.62995689662506</v>
      </c>
      <c r="F20" s="2">
        <f t="shared" si="2"/>
        <v>195688.60774563393</v>
      </c>
      <c r="G20" s="2">
        <f t="shared" ca="1" si="3"/>
        <v>123283.82287974938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04D-BFE8-4811-A967-E51404BBDBFF}">
  <sheetPr>
    <tabColor rgb="FF7030A0"/>
  </sheetPr>
  <dimension ref="A1:G16"/>
  <sheetViews>
    <sheetView zoomScale="280" zoomScaleNormal="28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33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7.0000000000000007E-2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  <c r="E4" s="11">
        <v>30</v>
      </c>
      <c r="F4" s="11">
        <v>30</v>
      </c>
    </row>
    <row r="5" spans="1:7" s="10" customFormat="1" x14ac:dyDescent="0.25">
      <c r="A5" s="1" t="s">
        <v>95</v>
      </c>
      <c r="B5" s="3">
        <f>VLOOKUP($B$1, prc_data!A:C, 2, FALSE)</f>
        <v>0.28465800000000002</v>
      </c>
      <c r="C5" s="1"/>
      <c r="D5" s="10" t="s">
        <v>103</v>
      </c>
      <c r="E5" s="10">
        <f>E3*$B$6</f>
        <v>5508.6892375060788</v>
      </c>
      <c r="F5" s="10">
        <f>$B$6*F3</f>
        <v>5508.6892375060788</v>
      </c>
    </row>
    <row r="6" spans="1:7" s="10" customFormat="1" x14ac:dyDescent="0.25">
      <c r="A6" s="1" t="s">
        <v>96</v>
      </c>
      <c r="B6" s="3">
        <f>VLOOKUP($B$1, prc_data!A:C, 3, FALSE)/1000000</f>
        <v>220.34756950024317</v>
      </c>
      <c r="C6" s="1" t="s">
        <v>7</v>
      </c>
      <c r="D6" s="10" t="s">
        <v>104</v>
      </c>
      <c r="E6" s="10">
        <f>E4*$B$6</f>
        <v>6610.4270850072953</v>
      </c>
      <c r="F6" s="10">
        <f>$B$6*F4</f>
        <v>6610.4270850072953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7.1164500000000004</v>
      </c>
      <c r="F7" s="14">
        <f>$B$5*F3</f>
        <v>7.1164500000000004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8.5397400000000001</v>
      </c>
      <c r="F8" s="14">
        <f>F4*$B$5</f>
        <v>8.5397400000000001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0.28465800000000002</v>
      </c>
      <c r="D12" s="2">
        <f>B6</f>
        <v>220.34756950024317</v>
      </c>
      <c r="E12" s="9">
        <f>C12/$B$2</f>
        <v>4.0665428571428572</v>
      </c>
      <c r="F12" s="2">
        <f>C12*$B$3</f>
        <v>14232.900000000001</v>
      </c>
      <c r="G12" s="2">
        <f ca="1">IF(DATEDIF($B$4,TODAY(),"d") &gt; 365, 0.8*F12, 0.63*F12)</f>
        <v>8966.7270000000008</v>
      </c>
    </row>
    <row r="13" spans="1:7" x14ac:dyDescent="0.25">
      <c r="A13"/>
      <c r="B13"/>
      <c r="C13" s="1">
        <f>(D13/$D$12)*$C$12</f>
        <v>0.64592952090557532</v>
      </c>
      <c r="D13" s="2">
        <v>500</v>
      </c>
      <c r="E13" s="9">
        <f>C13/$B$2</f>
        <v>9.2275645843653606</v>
      </c>
      <c r="F13" s="2">
        <f>C13*$B$3</f>
        <v>32296.476045278767</v>
      </c>
      <c r="G13" s="2">
        <f ca="1">IF(DATEDIF($B$4,TODAY(),"d") &gt; 365, 0.8*F13, 0.63*F13)</f>
        <v>20346.779908525623</v>
      </c>
    </row>
    <row r="14" spans="1:7" x14ac:dyDescent="0.25">
      <c r="A14"/>
      <c r="B14"/>
      <c r="C14" s="1">
        <f>(D14/$D$12)*$C$12</f>
        <v>0.96889428135836286</v>
      </c>
      <c r="D14" s="2">
        <v>750</v>
      </c>
      <c r="E14" s="9">
        <f>C14/$B$2</f>
        <v>13.841346876548039</v>
      </c>
      <c r="F14" s="2">
        <f>C14*$B$3</f>
        <v>48444.714067918147</v>
      </c>
      <c r="G14" s="2">
        <f ca="1">IF(DATEDIF($B$4,TODAY(),"d") &gt; 365, 0.8*F14, 0.63*F14)</f>
        <v>30520.169862788433</v>
      </c>
    </row>
    <row r="15" spans="1:7" x14ac:dyDescent="0.25">
      <c r="A15"/>
      <c r="B15"/>
      <c r="C15" s="1">
        <f>(D15/$D$12)*$C$12</f>
        <v>1.2918590418111506</v>
      </c>
      <c r="D15" s="2">
        <v>1000</v>
      </c>
      <c r="E15" s="9">
        <f>C15/$B$2</f>
        <v>18.455129168730721</v>
      </c>
      <c r="F15" s="2">
        <f>C15*$B$3</f>
        <v>64592.952090557534</v>
      </c>
      <c r="G15" s="2">
        <f ca="1">IF(DATEDIF($B$4,TODAY(),"d") &gt; 365, 0.8*F15, 0.63*F15)</f>
        <v>40693.559817051246</v>
      </c>
    </row>
    <row r="16" spans="1:7" x14ac:dyDescent="0.25">
      <c r="A16"/>
      <c r="B16"/>
    </row>
  </sheetData>
  <hyperlinks>
    <hyperlink ref="E9" r:id="rId1" xr:uid="{0B5FF073-F63C-4F7C-A7F5-F134D660332F}"/>
    <hyperlink ref="F9" r:id="rId2" xr:uid="{F2D468AA-BF42-4FDB-A3F6-ED438F54D33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8EB-7A40-4E1C-803F-6AC31A05D35D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0.127479387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50210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45318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0.14296200000000001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112.57529050829463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0.14296200000000001</v>
      </c>
      <c r="D12" s="2">
        <f>B6</f>
        <v>112.57529050829463</v>
      </c>
      <c r="E12" s="9">
        <f>C12/$B$2</f>
        <v>1.1214518940226783</v>
      </c>
      <c r="F12" s="2">
        <f>C12*$B$3</f>
        <v>7178.1220200000007</v>
      </c>
      <c r="G12" s="2">
        <f ca="1">IF(DATEDIF($B$4,TODAY(),"d") &gt; 365, 0.8*F12, 0.63*F12)</f>
        <v>4522.2168726000009</v>
      </c>
    </row>
    <row r="13" spans="1:7" x14ac:dyDescent="0.25">
      <c r="A13"/>
      <c r="B13"/>
      <c r="C13" s="1">
        <f>(D13/$D$12)*$C$12</f>
        <v>0.63496171919479294</v>
      </c>
      <c r="D13" s="2">
        <v>500</v>
      </c>
      <c r="E13" s="9">
        <f>C13/$B$2</f>
        <v>4.980897179830281</v>
      </c>
      <c r="F13" s="2">
        <f>C13*$B$3</f>
        <v>31881.427920770555</v>
      </c>
      <c r="G13" s="2">
        <f ca="1">IF(DATEDIF($B$4,TODAY(),"d") &gt; 365, 0.8*F13, 0.63*F13)</f>
        <v>20085.299590085451</v>
      </c>
    </row>
    <row r="14" spans="1:7" x14ac:dyDescent="0.25">
      <c r="A14"/>
      <c r="B14"/>
      <c r="C14" s="1">
        <f>(D14/$D$12)*$C$12</f>
        <v>0.95244257879218919</v>
      </c>
      <c r="D14" s="2">
        <v>750</v>
      </c>
      <c r="E14" s="9">
        <f>C14/$B$2</f>
        <v>7.4713457697454189</v>
      </c>
      <c r="F14" s="2">
        <f>C14*$B$3</f>
        <v>47822.141881155818</v>
      </c>
      <c r="G14" s="2">
        <f ca="1">IF(DATEDIF($B$4,TODAY(),"d") &gt; 365, 0.8*F14, 0.63*F14)</f>
        <v>30127.949385128166</v>
      </c>
    </row>
    <row r="15" spans="1:7" x14ac:dyDescent="0.25">
      <c r="A15"/>
      <c r="B15"/>
      <c r="C15" s="1">
        <f>(D15/$D$12)*$C$12</f>
        <v>1.2699234383895859</v>
      </c>
      <c r="D15" s="2">
        <v>1000</v>
      </c>
      <c r="E15" s="9">
        <f>C15/$B$2</f>
        <v>9.961794359660562</v>
      </c>
      <c r="F15" s="2">
        <f>C15*$B$3</f>
        <v>63762.85584154111</v>
      </c>
      <c r="G15" s="2">
        <f ca="1">IF(DATEDIF($B$4,TODAY(),"d") &gt; 365, 0.8*F15, 0.63*F15)</f>
        <v>40170.599180170902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58EA-623A-4725-BC76-775CA2DBFB3E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0.58974459700000004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5090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215-302C-4208-89E9-B26DC59F82B5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3.3444820000000002E-3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29900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5.4504999999999996E-3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305.67650307013525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5.4504999999999996E-3</v>
      </c>
      <c r="D12" s="2">
        <f>B6</f>
        <v>305.67650307013525</v>
      </c>
      <c r="E12" s="9">
        <f>C12/$B$2</f>
        <v>1.6296993076954815</v>
      </c>
      <c r="F12" s="2">
        <f>C12*$B$3</f>
        <v>162.96994999999998</v>
      </c>
      <c r="G12" s="2">
        <f ca="1">IF(DATEDIF($B$4,TODAY(),"d") &gt; 365, 0.8*F12, 0.63*F12)</f>
        <v>130.37595999999999</v>
      </c>
    </row>
    <row r="13" spans="1:7" x14ac:dyDescent="0.25">
      <c r="A13"/>
      <c r="B13"/>
      <c r="C13" s="1">
        <f>(D13/$D$12)*$C$12</f>
        <v>8.9154710048966745E-3</v>
      </c>
      <c r="D13" s="2">
        <v>500</v>
      </c>
      <c r="E13" s="9">
        <f>C13/$B$2</f>
        <v>2.6657255159084947</v>
      </c>
      <c r="F13" s="2">
        <f>C13*$B$3</f>
        <v>266.57258304641056</v>
      </c>
      <c r="G13" s="2">
        <f ca="1">IF(DATEDIF($B$4,TODAY(),"d") &gt; 365, 0.8*F13, 0.63*F13)</f>
        <v>213.25806643712846</v>
      </c>
    </row>
    <row r="14" spans="1:7" x14ac:dyDescent="0.25">
      <c r="A14"/>
      <c r="B14"/>
      <c r="C14" s="1">
        <f>(D14/$D$12)*$C$12</f>
        <v>1.7830942009793349E-2</v>
      </c>
      <c r="D14" s="2">
        <v>1000</v>
      </c>
      <c r="E14" s="9">
        <f>C14/$B$2</f>
        <v>5.3314510318169894</v>
      </c>
      <c r="F14" s="2">
        <f>C14*$B$3</f>
        <v>533.14516609282111</v>
      </c>
      <c r="G14" s="2">
        <f ca="1">IF(DATEDIF($B$4,TODAY(),"d") &gt; 365, 0.8*F14, 0.63*F14)</f>
        <v>426.51613287425693</v>
      </c>
    </row>
    <row r="15" spans="1:7" x14ac:dyDescent="0.25">
      <c r="A15"/>
      <c r="B15"/>
      <c r="C15" s="1">
        <f>(D15/$D$12)*$C$12</f>
        <v>3.5661884019586698E-2</v>
      </c>
      <c r="D15" s="2">
        <v>2000</v>
      </c>
      <c r="E15" s="9">
        <f>C15/$B$2</f>
        <v>10.662902063633979</v>
      </c>
      <c r="F15" s="2">
        <f>C15*$B$3</f>
        <v>1066.2903321856422</v>
      </c>
      <c r="G15" s="2">
        <f ca="1">IF(DATEDIF($B$4,TODAY(),"d") &gt; 365, 0.8*F15, 0.63*F15)</f>
        <v>853.03226574851385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009-B03E-41B6-A60E-F8CD49F3B9B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0.17749999999999999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0.40271099999999999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256.80909851682947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0.40271099999999999</v>
      </c>
      <c r="D12" s="2">
        <f>B6</f>
        <v>256.80909851682947</v>
      </c>
      <c r="E12" s="9">
        <f>C12/$B$2</f>
        <v>2.268794366197183</v>
      </c>
      <c r="F12" s="2">
        <f>C12*$B$3</f>
        <v>8054.2199999999993</v>
      </c>
      <c r="G12" s="2">
        <f ca="1">IF(DATEDIF($B$4,TODAY(),"d") &gt; 365, 0.8*F12, 0.63*F12)</f>
        <v>5074.1585999999998</v>
      </c>
    </row>
    <row r="13" spans="1:7" x14ac:dyDescent="0.25">
      <c r="A13"/>
      <c r="B13"/>
      <c r="C13" s="1">
        <f>(D13/$D$12)*$C$12</f>
        <v>1.5681336927928553</v>
      </c>
      <c r="D13" s="2">
        <v>1000</v>
      </c>
      <c r="E13" s="9">
        <f>C13/$B$2</f>
        <v>8.8345560157343961</v>
      </c>
      <c r="F13" s="2">
        <f>C13*$B$3</f>
        <v>31362.673855857105</v>
      </c>
      <c r="G13" s="2">
        <f ca="1">IF(DATEDIF($B$4,TODAY(),"d") &gt; 365, 0.8*F13, 0.63*F13)</f>
        <v>19758.484529189976</v>
      </c>
    </row>
    <row r="14" spans="1:7" x14ac:dyDescent="0.25">
      <c r="A14"/>
      <c r="B14"/>
      <c r="C14" s="1">
        <f>(D14/$D$12)*$C$12</f>
        <v>3.1362673855857106</v>
      </c>
      <c r="D14" s="2">
        <v>2000</v>
      </c>
      <c r="E14" s="9">
        <f>C14/$B$2</f>
        <v>17.669112031468792</v>
      </c>
      <c r="F14" s="2">
        <f>C14*$B$3</f>
        <v>62725.34771171421</v>
      </c>
      <c r="G14" s="2">
        <f ca="1">IF(DATEDIF($B$4,TODAY(),"d") &gt; 365, 0.8*F14, 0.63*F14)</f>
        <v>39516.969058379953</v>
      </c>
    </row>
    <row r="15" spans="1:7" x14ac:dyDescent="0.25">
      <c r="A15"/>
      <c r="B15"/>
      <c r="C15" s="1">
        <f>(D15/$D$12)*$C$12</f>
        <v>7.8406684639642767</v>
      </c>
      <c r="D15" s="2">
        <v>5000</v>
      </c>
      <c r="E15" s="9">
        <f>C15/$B$2</f>
        <v>44.172780078671984</v>
      </c>
      <c r="F15" s="2">
        <f>C15*$B$3</f>
        <v>156813.36927928554</v>
      </c>
      <c r="G15" s="2">
        <f ca="1">IF(DATEDIF($B$4,TODAY(),"d") &gt; 365, 0.8*F15, 0.63*F15)</f>
        <v>98792.42264594989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097-55BF-41C8-A125-49BD530E728E}">
  <sheetPr>
    <tabColor theme="1"/>
  </sheetPr>
  <dimension ref="A1:C44"/>
  <sheetViews>
    <sheetView zoomScale="190" zoomScaleNormal="190" workbookViewId="0">
      <pane ySplit="1" topLeftCell="A2" activePane="bottomLeft" state="frozen"/>
      <selection activeCell="L14" sqref="L14"/>
      <selection pane="bottomLeft" activeCell="C49" sqref="C49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7.85546875" bestFit="1" customWidth="1"/>
  </cols>
  <sheetData>
    <row r="1" spans="1:3" x14ac:dyDescent="0.25">
      <c r="A1" t="s">
        <v>8</v>
      </c>
      <c r="B1" t="s">
        <v>97</v>
      </c>
      <c r="C1" t="s">
        <v>98</v>
      </c>
    </row>
    <row r="2" spans="1:3" x14ac:dyDescent="0.25">
      <c r="A2" t="s">
        <v>12</v>
      </c>
      <c r="B2">
        <v>0.27002799999999999</v>
      </c>
      <c r="C2">
        <v>2176395950.3225751</v>
      </c>
    </row>
    <row r="3" spans="1:3" x14ac:dyDescent="0.25">
      <c r="A3" t="s">
        <v>36</v>
      </c>
      <c r="B3">
        <v>0.14296200000000001</v>
      </c>
      <c r="C3">
        <v>112575290.50829463</v>
      </c>
    </row>
    <row r="4" spans="1:3" x14ac:dyDescent="0.25">
      <c r="A4" t="s">
        <v>13</v>
      </c>
      <c r="B4">
        <v>5.4504999999999996E-3</v>
      </c>
      <c r="C4">
        <v>305676503.07013524</v>
      </c>
    </row>
    <row r="5" spans="1:3" x14ac:dyDescent="0.25">
      <c r="A5" t="s">
        <v>14</v>
      </c>
      <c r="B5">
        <v>2.39</v>
      </c>
      <c r="C5">
        <v>1485712595.8257604</v>
      </c>
    </row>
    <row r="6" spans="1:3" x14ac:dyDescent="0.25">
      <c r="A6" t="s">
        <v>15</v>
      </c>
      <c r="B6">
        <v>2.1</v>
      </c>
      <c r="C6">
        <v>3047144959.636004</v>
      </c>
    </row>
    <row r="7" spans="1:3" x14ac:dyDescent="0.25">
      <c r="A7" t="s">
        <v>16</v>
      </c>
      <c r="B7">
        <v>1.17</v>
      </c>
      <c r="C7">
        <v>9131290.1980523206</v>
      </c>
    </row>
    <row r="8" spans="1:3" x14ac:dyDescent="0.25">
      <c r="A8" t="s">
        <v>17</v>
      </c>
      <c r="B8">
        <v>0.40391300000000002</v>
      </c>
      <c r="C8">
        <v>59258330.391821407</v>
      </c>
    </row>
    <row r="9" spans="1:3" x14ac:dyDescent="0.25">
      <c r="A9" t="s">
        <v>20</v>
      </c>
      <c r="B9">
        <v>69475</v>
      </c>
      <c r="C9">
        <v>1365187799344.2256</v>
      </c>
    </row>
    <row r="10" spans="1:3" x14ac:dyDescent="0.25">
      <c r="A10" t="s">
        <v>21</v>
      </c>
      <c r="B10">
        <v>1.7799999999999999E-6</v>
      </c>
      <c r="C10">
        <v>1726120505.8180625</v>
      </c>
    </row>
    <row r="11" spans="1:3" x14ac:dyDescent="0.25">
      <c r="A11" t="s">
        <v>124</v>
      </c>
      <c r="B11">
        <v>8.4320000000000006E-2</v>
      </c>
      <c r="C11">
        <v>33344827.540135883</v>
      </c>
    </row>
    <row r="12" spans="1:3" x14ac:dyDescent="0.25">
      <c r="A12" t="s">
        <v>2</v>
      </c>
      <c r="B12">
        <v>0.73378399999999999</v>
      </c>
      <c r="C12">
        <v>25811256357.314892</v>
      </c>
    </row>
    <row r="13" spans="1:3" x14ac:dyDescent="0.25">
      <c r="A13" t="s">
        <v>22</v>
      </c>
      <c r="B13">
        <v>0.44911200000000001</v>
      </c>
      <c r="C13">
        <v>185743828.76309034</v>
      </c>
    </row>
    <row r="14" spans="1:3" x14ac:dyDescent="0.25">
      <c r="A14" t="s">
        <v>48</v>
      </c>
      <c r="B14">
        <v>50.2</v>
      </c>
      <c r="C14">
        <v>507020368.94912064</v>
      </c>
    </row>
    <row r="15" spans="1:3" x14ac:dyDescent="0.25">
      <c r="A15" t="s">
        <v>23</v>
      </c>
      <c r="B15">
        <v>0.40271099999999999</v>
      </c>
      <c r="C15">
        <v>256809098.51682949</v>
      </c>
    </row>
    <row r="16" spans="1:3" x14ac:dyDescent="0.25">
      <c r="A16" t="s">
        <v>32</v>
      </c>
      <c r="B16">
        <v>3.6805160000000003E-2</v>
      </c>
      <c r="C16">
        <v>29336747.941347498</v>
      </c>
    </row>
    <row r="17" spans="1:3" x14ac:dyDescent="0.25">
      <c r="A17" t="s">
        <v>25</v>
      </c>
      <c r="B17">
        <v>6.0459900000000002E-3</v>
      </c>
      <c r="C17">
        <v>19347158.169375699</v>
      </c>
    </row>
    <row r="18" spans="1:3" x14ac:dyDescent="0.25">
      <c r="A18" t="s">
        <v>53</v>
      </c>
      <c r="B18">
        <v>9.8365999999999995E-2</v>
      </c>
      <c r="C18">
        <v>84842887.463747546</v>
      </c>
    </row>
    <row r="19" spans="1:3" x14ac:dyDescent="0.25">
      <c r="A19" t="s">
        <v>26</v>
      </c>
      <c r="B19">
        <v>1.1499999999999999</v>
      </c>
      <c r="C19">
        <v>98721279.921149939</v>
      </c>
    </row>
    <row r="20" spans="1:3" x14ac:dyDescent="0.25">
      <c r="A20" t="s">
        <v>39</v>
      </c>
      <c r="B20">
        <v>1.5451000000000001E-4</v>
      </c>
      <c r="C20">
        <v>11029020.737295384</v>
      </c>
    </row>
    <row r="21" spans="1:3" x14ac:dyDescent="0.25">
      <c r="A21" t="s">
        <v>54</v>
      </c>
      <c r="B21">
        <v>9.7243000000000004E-4</v>
      </c>
      <c r="C21">
        <v>48605367.769296177</v>
      </c>
    </row>
    <row r="22" spans="1:3" x14ac:dyDescent="0.25">
      <c r="A22" t="s">
        <v>27</v>
      </c>
      <c r="B22">
        <v>6.6333000000000003E-2</v>
      </c>
      <c r="C22">
        <v>2332622480.6476159</v>
      </c>
    </row>
    <row r="23" spans="1:3" x14ac:dyDescent="0.25">
      <c r="A23" t="s">
        <v>28</v>
      </c>
      <c r="B23">
        <v>3.4053399999999998E-2</v>
      </c>
      <c r="C23">
        <v>54251177.941415533</v>
      </c>
    </row>
    <row r="24" spans="1:3" x14ac:dyDescent="0.25">
      <c r="A24" t="s">
        <v>11</v>
      </c>
      <c r="B24">
        <v>2.4611649999999999E-2</v>
      </c>
      <c r="C24">
        <v>6660264.7340342887</v>
      </c>
    </row>
    <row r="25" spans="1:3" x14ac:dyDescent="0.25">
      <c r="A25" t="s">
        <v>29</v>
      </c>
      <c r="B25">
        <v>0.130222</v>
      </c>
      <c r="C25">
        <v>4386580356.7673788</v>
      </c>
    </row>
    <row r="26" spans="1:3" x14ac:dyDescent="0.25">
      <c r="A26" t="s">
        <v>55</v>
      </c>
      <c r="B26">
        <v>14.67</v>
      </c>
      <c r="C26">
        <v>6747305891.020072</v>
      </c>
    </row>
    <row r="27" spans="1:3" x14ac:dyDescent="0.25">
      <c r="A27" t="s">
        <v>30</v>
      </c>
      <c r="B27">
        <v>7.2701800000000002E-3</v>
      </c>
      <c r="C27">
        <v>34813482.990260094</v>
      </c>
    </row>
    <row r="28" spans="1:3" x14ac:dyDescent="0.25">
      <c r="A28" t="s">
        <v>31</v>
      </c>
      <c r="B28">
        <v>0.15072199999999999</v>
      </c>
      <c r="C28">
        <v>3461034028.6279316</v>
      </c>
    </row>
    <row r="29" spans="1:3" x14ac:dyDescent="0.25">
      <c r="A29" t="s">
        <v>56</v>
      </c>
      <c r="B29">
        <v>4.1980799999999999E-3</v>
      </c>
      <c r="C29">
        <v>37913028.65570876</v>
      </c>
    </row>
    <row r="30" spans="1:3" x14ac:dyDescent="0.25">
      <c r="A30" t="s">
        <v>33</v>
      </c>
      <c r="B30">
        <v>0.28465800000000002</v>
      </c>
      <c r="C30">
        <v>220347569.50024316</v>
      </c>
    </row>
    <row r="31" spans="1:3" x14ac:dyDescent="0.25">
      <c r="A31" t="s">
        <v>34</v>
      </c>
      <c r="B31">
        <v>0.96008000000000004</v>
      </c>
      <c r="C31">
        <v>103711544.85078423</v>
      </c>
    </row>
    <row r="32" spans="1:3" x14ac:dyDescent="0.25">
      <c r="A32" t="s">
        <v>35</v>
      </c>
      <c r="B32">
        <v>1.4143599999999999E-2</v>
      </c>
      <c r="C32">
        <v>229577628.04424229</v>
      </c>
    </row>
    <row r="33" spans="1:3" x14ac:dyDescent="0.25">
      <c r="A33" t="s">
        <v>37</v>
      </c>
      <c r="B33">
        <v>121.9</v>
      </c>
      <c r="C33">
        <v>1772885053.8791914</v>
      </c>
    </row>
    <row r="34" spans="1:3" x14ac:dyDescent="0.25">
      <c r="A34" t="s">
        <v>40</v>
      </c>
      <c r="B34">
        <v>0.90791999999999995</v>
      </c>
      <c r="C34">
        <v>2316116011.724462</v>
      </c>
    </row>
    <row r="35" spans="1:3" x14ac:dyDescent="0.25">
      <c r="A35" t="s">
        <v>41</v>
      </c>
      <c r="B35">
        <v>6.3949200000000001E-3</v>
      </c>
      <c r="C35">
        <v>66145636.956510231</v>
      </c>
    </row>
    <row r="36" spans="1:3" x14ac:dyDescent="0.25">
      <c r="A36" t="s">
        <v>50</v>
      </c>
      <c r="B36">
        <v>0.14397599999999999</v>
      </c>
      <c r="C36">
        <v>4122001712.1923165</v>
      </c>
    </row>
    <row r="37" spans="1:3" x14ac:dyDescent="0.25">
      <c r="A37" t="s">
        <v>42</v>
      </c>
      <c r="B37">
        <v>1.61</v>
      </c>
      <c r="C37">
        <v>1981724551.8788388</v>
      </c>
    </row>
    <row r="38" spans="1:3" x14ac:dyDescent="0.25">
      <c r="A38" t="s">
        <v>43</v>
      </c>
      <c r="B38">
        <v>1.40773E-3</v>
      </c>
      <c r="C38">
        <v>2919645.166787934</v>
      </c>
    </row>
    <row r="39" spans="1:3" x14ac:dyDescent="0.25">
      <c r="A39" t="s">
        <v>44</v>
      </c>
      <c r="B39">
        <v>2.1500000000000002E-6</v>
      </c>
      <c r="C39">
        <v>54914219.37941692</v>
      </c>
    </row>
    <row r="40" spans="1:3" x14ac:dyDescent="0.25">
      <c r="A40" t="s">
        <v>46</v>
      </c>
      <c r="B40">
        <v>4.8984519999999997E-2</v>
      </c>
      <c r="C40">
        <v>3562481360.5608521</v>
      </c>
    </row>
    <row r="41" spans="1:3" x14ac:dyDescent="0.25">
      <c r="A41" t="s">
        <v>59</v>
      </c>
      <c r="B41">
        <v>1.4310140000000001E-2</v>
      </c>
      <c r="C41">
        <v>146912962.09449661</v>
      </c>
    </row>
    <row r="42" spans="1:3" x14ac:dyDescent="0.25">
      <c r="A42" t="s">
        <v>47</v>
      </c>
      <c r="B42">
        <v>3.7</v>
      </c>
      <c r="C42">
        <v>88110701.514056459</v>
      </c>
    </row>
    <row r="43" spans="1:3" x14ac:dyDescent="0.25">
      <c r="A43" t="s">
        <v>49</v>
      </c>
      <c r="B43">
        <v>4.4534629999999999E-2</v>
      </c>
      <c r="C43">
        <v>619137216.31413949</v>
      </c>
    </row>
    <row r="44" spans="1:3" x14ac:dyDescent="0.25">
      <c r="A44" t="s">
        <v>52</v>
      </c>
      <c r="B44">
        <v>1.291343E-2</v>
      </c>
      <c r="C44">
        <v>179899749.6109159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DC9-ADF1-419D-BBD5-E40D18BAE1C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9.8365999999999995E-2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84.842887463747545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9.8365999999999995E-2</v>
      </c>
      <c r="D12" s="2">
        <f>B6</f>
        <v>84.842887463747545</v>
      </c>
      <c r="E12" s="9">
        <f>C12/$B$2</f>
        <v>0.11306436781609194</v>
      </c>
      <c r="F12" s="2">
        <f>C12*$B$3</f>
        <v>314.77119999999996</v>
      </c>
      <c r="G12" s="2">
        <f ca="1">IF(DATEDIF($B$4,TODAY(),"d") &gt; 365, 0.8*F12, 0.63*F12)</f>
        <v>251.81695999999999</v>
      </c>
    </row>
    <row r="13" spans="1:7" x14ac:dyDescent="0.25">
      <c r="A13"/>
      <c r="B13"/>
      <c r="C13" s="1">
        <f>(D13/$D$12)*$C$12</f>
        <v>0.11593900554366532</v>
      </c>
      <c r="D13" s="2">
        <v>100</v>
      </c>
      <c r="E13" s="9">
        <f>C13/$B$2</f>
        <v>0.1332632247628337</v>
      </c>
      <c r="F13" s="2">
        <f>C13*$B$3</f>
        <v>371.00481773972899</v>
      </c>
      <c r="G13" s="2">
        <f ca="1">IF(DATEDIF($B$4,TODAY(),"d") &gt; 365, 0.8*F13, 0.63*F13)</f>
        <v>296.80385419178322</v>
      </c>
    </row>
    <row r="14" spans="1:7" x14ac:dyDescent="0.25">
      <c r="A14"/>
      <c r="B14"/>
      <c r="C14" s="1">
        <f>(D14/$D$12)*$C$12</f>
        <v>0.2898475138591633</v>
      </c>
      <c r="D14" s="2">
        <v>250</v>
      </c>
      <c r="E14" s="9">
        <f>C14/$B$2</f>
        <v>0.33315806190708425</v>
      </c>
      <c r="F14" s="2">
        <f>C14*$B$3</f>
        <v>927.51204434932254</v>
      </c>
      <c r="G14" s="2">
        <f ca="1">IF(DATEDIF($B$4,TODAY(),"d") &gt; 365, 0.8*F14, 0.63*F14)</f>
        <v>742.0096354794581</v>
      </c>
    </row>
    <row r="15" spans="1:7" x14ac:dyDescent="0.25">
      <c r="A15"/>
      <c r="B15"/>
      <c r="C15" s="1">
        <f>(D15/$D$12)*$C$12</f>
        <v>0.57969502771832659</v>
      </c>
      <c r="D15" s="2">
        <v>500</v>
      </c>
      <c r="E15" s="9">
        <f>C15/$B$2</f>
        <v>0.66631612381416849</v>
      </c>
      <c r="F15" s="2">
        <f>C15*$B$3</f>
        <v>1855.0240886986451</v>
      </c>
      <c r="G15" s="2">
        <f ca="1">IF(DATEDIF($B$4,TODAY(),"d") &gt; 365, 0.8*F15, 0.63*F15)</f>
        <v>1484.0192709589162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D3A-D91F-4D0B-AE2E-40787240D18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2.0000000000000001E-4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9.7243000000000004E-4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48.60536776929618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9.7243000000000004E-4</v>
      </c>
      <c r="D12" s="2">
        <f>B6</f>
        <v>48.60536776929618</v>
      </c>
      <c r="E12" s="9">
        <f>C12/$B$2</f>
        <v>4.8621499999999997</v>
      </c>
      <c r="F12" s="2">
        <f>C12*$B$3</f>
        <v>5153.8789999999999</v>
      </c>
      <c r="G12" s="2">
        <f ca="1">IF(DATEDIF($B$4,TODAY(),"d") &gt; 365, 0.8*F12, 0.63*F12)</f>
        <v>4123.1032000000005</v>
      </c>
    </row>
    <row r="13" spans="1:7" x14ac:dyDescent="0.25">
      <c r="A13"/>
      <c r="B13"/>
      <c r="C13" s="1">
        <f>(D13/$D$12)*$C$12</f>
        <v>2.0006638044909107E-3</v>
      </c>
      <c r="D13" s="2">
        <v>100</v>
      </c>
      <c r="E13" s="9">
        <f>C13/$B$2</f>
        <v>10.003319022454553</v>
      </c>
      <c r="F13" s="2">
        <f>C13*$B$3</f>
        <v>10603.518163801828</v>
      </c>
      <c r="G13" s="2">
        <f ca="1">IF(DATEDIF($B$4,TODAY(),"d") &gt; 365, 0.8*F13, 0.63*F13)</f>
        <v>8482.814531041462</v>
      </c>
    </row>
    <row r="14" spans="1:7" x14ac:dyDescent="0.25">
      <c r="A14"/>
      <c r="B14"/>
      <c r="C14" s="1">
        <f>(D14/$D$12)*$C$12</f>
        <v>5.0016595112272778E-3</v>
      </c>
      <c r="D14" s="2">
        <v>250</v>
      </c>
      <c r="E14" s="9">
        <f>C14/$B$2</f>
        <v>25.008297556136387</v>
      </c>
      <c r="F14" s="2">
        <f>C14*$B$3</f>
        <v>26508.795409504572</v>
      </c>
      <c r="G14" s="2">
        <f ca="1">IF(DATEDIF($B$4,TODAY(),"d") &gt; 365, 0.8*F14, 0.63*F14)</f>
        <v>21207.036327603659</v>
      </c>
    </row>
    <row r="15" spans="1:7" x14ac:dyDescent="0.25">
      <c r="A15"/>
      <c r="B15"/>
      <c r="C15" s="1">
        <f>(D15/$D$12)*$C$12</f>
        <v>1.0003319022454556E-2</v>
      </c>
      <c r="D15" s="2">
        <v>500</v>
      </c>
      <c r="E15" s="9">
        <f>C15/$B$2</f>
        <v>50.016595112272775</v>
      </c>
      <c r="F15" s="2">
        <f>C15*$B$3</f>
        <v>53017.590819009143</v>
      </c>
      <c r="G15" s="2">
        <f ca="1">IF(DATEDIF($B$4,TODAY(),"d") &gt; 365, 0.8*F15, 0.63*F15)</f>
        <v>42414.072655207317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73-8AA9-4DFC-8E1D-EE337BFE58C4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4.1980799999999999E-3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37.913028655708757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4.1980799999999999E-3</v>
      </c>
      <c r="D12" s="2">
        <f>B6</f>
        <v>37.913028655708757</v>
      </c>
      <c r="E12" s="9">
        <f>C12/$B$2</f>
        <v>0.82315294117647053</v>
      </c>
      <c r="F12" s="2">
        <f>C12*$B$3</f>
        <v>2099.04</v>
      </c>
      <c r="G12" s="2">
        <f ca="1">IF(DATEDIF($B$4,TODAY(),"d") &gt; 365, 0.8*F12, 0.63*F12)</f>
        <v>1679.232</v>
      </c>
    </row>
    <row r="13" spans="1:7" x14ac:dyDescent="0.25">
      <c r="A13"/>
      <c r="B13"/>
      <c r="C13" s="1">
        <f>(D13/$D$12)*$C$12</f>
        <v>1.1072921760282198E-2</v>
      </c>
      <c r="D13" s="2">
        <v>100</v>
      </c>
      <c r="E13" s="9">
        <f>C13/$B$2</f>
        <v>2.1711611294670976</v>
      </c>
      <c r="F13" s="2">
        <f>C13*$B$3</f>
        <v>5536.4608801410986</v>
      </c>
      <c r="G13" s="2">
        <f ca="1">IF(DATEDIF($B$4,TODAY(),"d") &gt; 365, 0.8*F13, 0.63*F13)</f>
        <v>4429.1687041128789</v>
      </c>
    </row>
    <row r="14" spans="1:7" x14ac:dyDescent="0.25">
      <c r="A14"/>
      <c r="B14"/>
      <c r="C14" s="1">
        <f>(D14/$D$12)*$C$12</f>
        <v>2.7682304400705491E-2</v>
      </c>
      <c r="D14" s="2">
        <v>250</v>
      </c>
      <c r="E14" s="9">
        <f>C14/$B$2</f>
        <v>5.4279028236677433</v>
      </c>
      <c r="F14" s="2">
        <f>C14*$B$3</f>
        <v>13841.152200352746</v>
      </c>
      <c r="G14" s="2">
        <f ca="1">IF(DATEDIF($B$4,TODAY(),"d") &gt; 365, 0.8*F14, 0.63*F14)</f>
        <v>11072.921760282197</v>
      </c>
    </row>
    <row r="15" spans="1:7" x14ac:dyDescent="0.25">
      <c r="A15"/>
      <c r="B15"/>
      <c r="C15" s="1">
        <f>(D15/$D$12)*$C$12</f>
        <v>5.5364608801410982E-2</v>
      </c>
      <c r="D15" s="2">
        <v>500</v>
      </c>
      <c r="E15" s="9">
        <f>C15/$B$2</f>
        <v>10.855805647335487</v>
      </c>
      <c r="F15" s="2">
        <f>C15*$B$3</f>
        <v>27682.304400705492</v>
      </c>
      <c r="G15" s="2">
        <f ca="1">IF(DATEDIF($B$4,TODAY(),"d") &gt; 365, 0.8*F15, 0.63*F15)</f>
        <v>22145.843520564395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5E76-6624-42E6-A2F1-0CD8621E66F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87.5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24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45210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121.9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1772.8850538791914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121.9</v>
      </c>
      <c r="D12" s="2">
        <f>B6</f>
        <v>1772.8850538791914</v>
      </c>
      <c r="E12" s="9">
        <f>C12/$B$2</f>
        <v>1.3931428571428572</v>
      </c>
      <c r="F12" s="2">
        <f>C12*$B$3</f>
        <v>2925.6000000000004</v>
      </c>
      <c r="G12" s="2">
        <f ca="1">IF(DATEDIF($B$4,TODAY(),"d") &gt; 365, 0.8*F12, 0.63*F12)</f>
        <v>1843.1280000000002</v>
      </c>
    </row>
    <row r="13" spans="1:7" x14ac:dyDescent="0.25">
      <c r="A13"/>
      <c r="B13"/>
      <c r="C13" s="1">
        <f>(D13/$D$12)*$C$12</f>
        <v>206.27394833061732</v>
      </c>
      <c r="D13" s="2">
        <v>3000</v>
      </c>
      <c r="E13" s="9">
        <f>C13/$B$2</f>
        <v>2.3574165523499122</v>
      </c>
      <c r="F13" s="2">
        <f>C13*$B$3</f>
        <v>4950.574759934816</v>
      </c>
      <c r="G13" s="2">
        <f ca="1">IF(DATEDIF($B$4,TODAY(),"d") &gt; 365, 0.8*F13, 0.63*F13)</f>
        <v>3118.8620987589343</v>
      </c>
    </row>
    <row r="14" spans="1:7" x14ac:dyDescent="0.25">
      <c r="A14"/>
      <c r="B14"/>
      <c r="C14" s="1">
        <f>(D14/$D$12)*$C$12</f>
        <v>343.78991388436219</v>
      </c>
      <c r="D14" s="2">
        <v>5000</v>
      </c>
      <c r="E14" s="9">
        <f>C14/$B$2</f>
        <v>3.9290275872498537</v>
      </c>
      <c r="F14" s="2">
        <f>C14*$B$3</f>
        <v>8250.9579332246922</v>
      </c>
      <c r="G14" s="2">
        <f ca="1">IF(DATEDIF($B$4,TODAY(),"d") &gt; 365, 0.8*F14, 0.63*F14)</f>
        <v>5198.1034979315564</v>
      </c>
    </row>
    <row r="15" spans="1:7" x14ac:dyDescent="0.25">
      <c r="A15"/>
      <c r="B15"/>
      <c r="C15" s="1">
        <f>(D15/$D$12)*$C$12</f>
        <v>687.57982776872439</v>
      </c>
      <c r="D15" s="2">
        <v>10000</v>
      </c>
      <c r="E15" s="9">
        <f>C15/$B$2</f>
        <v>7.8580551744997074</v>
      </c>
      <c r="F15" s="2">
        <f>C15*$B$3</f>
        <v>16501.915866449384</v>
      </c>
      <c r="G15" s="2">
        <f ca="1">IF(DATEDIF($B$4,TODAY(),"d") &gt; 365, 0.8*F15, 0.63*F15)</f>
        <v>10396.206995863113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5B35-31FA-4225-B850-B70829EC0A11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1.4999999999999999E-4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44392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1.5451000000000001E-4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11.029020737295383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1.5451000000000001E-4</v>
      </c>
      <c r="D12" s="2">
        <f>B6</f>
        <v>11.029020737295383</v>
      </c>
      <c r="E12" s="9">
        <f>C12/$B$2</f>
        <v>1.0300666666666669</v>
      </c>
      <c r="F12" s="2">
        <f>C12*$B$3</f>
        <v>3090.2000000000003</v>
      </c>
      <c r="G12" s="2">
        <f ca="1">IF(DATEDIF($B$4,TODAY(),"d") &gt; 365, 0.8*F12, 0.63*F12)</f>
        <v>2472.1600000000003</v>
      </c>
    </row>
    <row r="13" spans="1:7" x14ac:dyDescent="0.25">
      <c r="A13"/>
      <c r="B13"/>
      <c r="C13" s="1">
        <f>(D13/$D$12)*$C$12</f>
        <v>7.0047016720856255E-4</v>
      </c>
      <c r="D13" s="2">
        <v>50</v>
      </c>
      <c r="E13" s="9">
        <f>C13/$B$2</f>
        <v>4.669801114723751</v>
      </c>
      <c r="F13" s="2">
        <f>C13*$B$3</f>
        <v>14009.403344171251</v>
      </c>
      <c r="G13" s="2">
        <f ca="1">IF(DATEDIF($B$4,TODAY(),"d") &gt; 365, 0.8*F13, 0.63*F13)</f>
        <v>11207.522675337001</v>
      </c>
    </row>
    <row r="14" spans="1:7" x14ac:dyDescent="0.25">
      <c r="A14"/>
      <c r="B14"/>
      <c r="C14" s="1">
        <f>(D14/$D$12)*$C$12</f>
        <v>1.4009403344171251E-3</v>
      </c>
      <c r="D14" s="2">
        <v>100</v>
      </c>
      <c r="E14" s="9">
        <f>C14/$B$2</f>
        <v>9.3396022294475021</v>
      </c>
      <c r="F14" s="2">
        <f>C14*$B$3</f>
        <v>28018.806688342502</v>
      </c>
      <c r="G14" s="2">
        <f ca="1">IF(DATEDIF($B$4,TODAY(),"d") &gt; 365, 0.8*F14, 0.63*F14)</f>
        <v>22415.045350674001</v>
      </c>
    </row>
    <row r="15" spans="1:7" x14ac:dyDescent="0.25">
      <c r="A15"/>
      <c r="B15"/>
      <c r="C15" s="1">
        <f>(D15/$D$12)*$C$12</f>
        <v>3.5023508360428127E-3</v>
      </c>
      <c r="D15" s="2">
        <v>250</v>
      </c>
      <c r="E15" s="9">
        <f>C15/$B$2</f>
        <v>23.349005573618754</v>
      </c>
      <c r="F15" s="2">
        <f>C15*$B$3</f>
        <v>70047.016720856249</v>
      </c>
      <c r="G15" s="2">
        <f ca="1">IF(DATEDIF($B$4,TODAY(),"d") &gt; 365, 0.8*F15, 0.63*F15)</f>
        <v>56037.613376685003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31D4-4718-47AB-8711-75912A4E1F90}">
  <sheetPr>
    <tabColor rgb="FFFFFF00"/>
  </sheetPr>
  <dimension ref="A1:G16"/>
  <sheetViews>
    <sheetView zoomScale="280" zoomScaleNormal="28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4.3412800000000001E-2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4.4534629999999999E-2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619.13721631413944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4.4534629999999999E-2</v>
      </c>
      <c r="D12" s="2">
        <f>B6</f>
        <v>619.13721631413944</v>
      </c>
      <c r="E12" s="9">
        <f>C12/$B$2</f>
        <v>1.0258409962038846</v>
      </c>
      <c r="F12" s="2">
        <f>C12*$B$3</f>
        <v>4453.4629999999997</v>
      </c>
      <c r="G12" s="2">
        <f ca="1">IF(DATEDIF($B$4,TODAY(),"d") &gt; 365, 0.8*F12, 0.63*F12)</f>
        <v>2805.6816899999999</v>
      </c>
    </row>
    <row r="13" spans="1:7" x14ac:dyDescent="0.25">
      <c r="A13"/>
      <c r="B13"/>
      <c r="C13" s="1">
        <f>(D13/$D$12)*$C$12</f>
        <v>7.1930145412877108E-2</v>
      </c>
      <c r="D13" s="2">
        <v>1000</v>
      </c>
      <c r="E13" s="9">
        <f>C13/$B$2</f>
        <v>1.6568879550012232</v>
      </c>
      <c r="F13" s="2">
        <f>C13*$B$3</f>
        <v>7193.0145412877109</v>
      </c>
      <c r="G13" s="2">
        <f ca="1">IF(DATEDIF($B$4,TODAY(),"d") &gt; 365, 0.8*F13, 0.63*F13)</f>
        <v>4531.5991610112578</v>
      </c>
    </row>
    <row r="14" spans="1:7" x14ac:dyDescent="0.25">
      <c r="A14"/>
      <c r="B14"/>
      <c r="C14" s="1">
        <f>(D14/$D$12)*$C$12</f>
        <v>0.14386029082575422</v>
      </c>
      <c r="D14" s="2">
        <v>2000</v>
      </c>
      <c r="E14" s="9">
        <f>C14/$B$2</f>
        <v>3.3137759100024464</v>
      </c>
      <c r="F14" s="2">
        <f>C14*$B$3</f>
        <v>14386.029082575422</v>
      </c>
      <c r="G14" s="2">
        <f ca="1">IF(DATEDIF($B$4,TODAY(),"d") &gt; 365, 0.8*F14, 0.63*F14)</f>
        <v>9063.1983220225156</v>
      </c>
    </row>
    <row r="15" spans="1:7" x14ac:dyDescent="0.25">
      <c r="A15"/>
      <c r="B15"/>
      <c r="C15" s="1">
        <f>(D15/$D$12)*$C$12</f>
        <v>0.21579043623863134</v>
      </c>
      <c r="D15" s="2">
        <v>3000</v>
      </c>
      <c r="E15" s="9">
        <f>C15/$B$2</f>
        <v>4.9706638650036705</v>
      </c>
      <c r="F15" s="2">
        <f>C15*$B$3</f>
        <v>21579.043623863134</v>
      </c>
      <c r="G15" s="2">
        <f ca="1">IF(DATEDIF($B$4,TODAY(),"d") &gt; 365, 0.8*F15, 0.63*F15)</f>
        <v>13594.797483033773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107-682A-4F89-9805-1812D42DBADB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0.11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0.14397599999999999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4122.0017121923165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0.14397599999999999</v>
      </c>
      <c r="D12" s="2">
        <f>B6</f>
        <v>4122.0017121923165</v>
      </c>
      <c r="E12" s="9">
        <f>C12/$B$2</f>
        <v>1.3088727272727272</v>
      </c>
      <c r="F12" s="2">
        <f>C12*$B$3</f>
        <v>7198.7999999999993</v>
      </c>
      <c r="G12" s="2">
        <f ca="1">IF(DATEDIF($B$4,TODAY(),"d") &gt; 365, 0.8*F12, 0.63*F12)</f>
        <v>4535.2439999999997</v>
      </c>
    </row>
    <row r="13" spans="1:7" x14ac:dyDescent="0.25">
      <c r="A13"/>
      <c r="B13"/>
      <c r="C13" s="1">
        <f>(D13/$D$12)*$C$12</f>
        <v>0.27942928713326576</v>
      </c>
      <c r="D13" s="2">
        <v>8000</v>
      </c>
      <c r="E13" s="9">
        <f>C13/$B$2</f>
        <v>2.5402662466660524</v>
      </c>
      <c r="F13" s="2">
        <f>C13*$B$3</f>
        <v>13971.464356663288</v>
      </c>
      <c r="G13" s="2">
        <f ca="1">IF(DATEDIF($B$4,TODAY(),"d") &gt; 365, 0.8*F13, 0.63*F13)</f>
        <v>8802.0225446978711</v>
      </c>
    </row>
    <row r="14" spans="1:7" x14ac:dyDescent="0.25">
      <c r="A14"/>
      <c r="B14"/>
      <c r="C14" s="1">
        <f>(D14/$D$12)*$C$12</f>
        <v>0.41914393069989864</v>
      </c>
      <c r="D14" s="2">
        <v>12000</v>
      </c>
      <c r="E14" s="9">
        <f>C14/$B$2</f>
        <v>3.8103993699990784</v>
      </c>
      <c r="F14" s="2">
        <f>C14*$B$3</f>
        <v>20957.196534994931</v>
      </c>
      <c r="G14" s="2">
        <f ca="1">IF(DATEDIF($B$4,TODAY(),"d") &gt; 365, 0.8*F14, 0.63*F14)</f>
        <v>13203.033817046808</v>
      </c>
    </row>
    <row r="15" spans="1:7" x14ac:dyDescent="0.25">
      <c r="A15"/>
      <c r="B15"/>
      <c r="C15" s="1">
        <f>(D15/$D$12)*$C$12</f>
        <v>0.52392991337487338</v>
      </c>
      <c r="D15" s="2">
        <v>15000</v>
      </c>
      <c r="E15" s="9">
        <f>C15/$B$2</f>
        <v>4.7629992124988485</v>
      </c>
      <c r="F15" s="2">
        <f>C15*$B$3</f>
        <v>26196.495668743668</v>
      </c>
      <c r="G15" s="2">
        <f ca="1">IF(DATEDIF($B$4,TODAY(),"d") &gt; 365, 0.8*F15, 0.63*F15)</f>
        <v>16503.79227130851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7601-8094-452B-B9A0-5BAD794058A9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0.36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45298</v>
      </c>
      <c r="C4" s="1"/>
      <c r="D4" s="10" t="s">
        <v>102</v>
      </c>
      <c r="E4" s="11">
        <v>8</v>
      </c>
      <c r="F4" s="11">
        <v>8</v>
      </c>
    </row>
    <row r="5" spans="1:7" s="10" customFormat="1" x14ac:dyDescent="0.25">
      <c r="A5" s="1" t="s">
        <v>95</v>
      </c>
      <c r="B5" s="3">
        <f>VLOOKUP($B$1, prc_data!A:C, 2, FALSE)</f>
        <v>0.73378399999999999</v>
      </c>
      <c r="C5" s="1"/>
      <c r="D5" s="10" t="s">
        <v>103</v>
      </c>
      <c r="E5" s="10">
        <f>E3*B6</f>
        <v>154867.53814388934</v>
      </c>
      <c r="F5" s="10">
        <f>$B$6*F3</f>
        <v>154867.53814388934</v>
      </c>
    </row>
    <row r="6" spans="1:7" s="10" customFormat="1" x14ac:dyDescent="0.25">
      <c r="A6" s="1" t="s">
        <v>96</v>
      </c>
      <c r="B6" s="3">
        <f>VLOOKUP($B$1, prc_data!A:C, 3, FALSE)/1000000</f>
        <v>25811.256357314891</v>
      </c>
      <c r="C6" s="1" t="s">
        <v>7</v>
      </c>
      <c r="D6" s="10" t="s">
        <v>104</v>
      </c>
      <c r="E6" s="10">
        <f>E4*B6</f>
        <v>206490.05085851913</v>
      </c>
      <c r="F6" s="10">
        <f>$B$6*F4</f>
        <v>206490.05085851913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4.402704</v>
      </c>
      <c r="F7" s="14">
        <f>$B$5*F3</f>
        <v>4.402704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5.8702719999999999</v>
      </c>
      <c r="F8" s="14">
        <f>F4*$B$5</f>
        <v>5.8702719999999999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0.73378399999999999</v>
      </c>
      <c r="D12" s="2">
        <f>B6</f>
        <v>25811.256357314891</v>
      </c>
      <c r="E12" s="9">
        <f>C12/$B$2</f>
        <v>2.0382888888888888</v>
      </c>
      <c r="F12" s="2">
        <f>C12*$B$3</f>
        <v>14675.68</v>
      </c>
      <c r="G12" s="2">
        <f ca="1">IF(DATEDIF($B$4,TODAY(),"d") &gt; 365, 0.8*F12, 0.63*F12)</f>
        <v>9245.6784000000007</v>
      </c>
    </row>
    <row r="13" spans="1:7" x14ac:dyDescent="0.25">
      <c r="A13"/>
      <c r="B13"/>
      <c r="C13" s="1">
        <f>(D13/$D$12)*$C$12</f>
        <v>1.4214418504894788</v>
      </c>
      <c r="D13" s="2">
        <v>50000</v>
      </c>
      <c r="E13" s="9">
        <f>C13/$B$2</f>
        <v>3.9484495846929968</v>
      </c>
      <c r="F13" s="2">
        <f>C13*$B$3</f>
        <v>28428.837009789575</v>
      </c>
      <c r="G13" s="2">
        <f ca="1">IF(DATEDIF($B$4,TODAY(),"d") &gt; 365, 0.8*F13, 0.63*F13)</f>
        <v>17910.167316167433</v>
      </c>
    </row>
    <row r="14" spans="1:7" x14ac:dyDescent="0.25">
      <c r="A14"/>
      <c r="B14"/>
      <c r="C14" s="1">
        <f>(D14/$D$12)*$C$12</f>
        <v>2.8428837009789576</v>
      </c>
      <c r="D14" s="2">
        <v>100000</v>
      </c>
      <c r="E14" s="9">
        <f>C14/$B$2</f>
        <v>7.8968991693859936</v>
      </c>
      <c r="F14" s="2">
        <f>C14*$B$3</f>
        <v>56857.67401957915</v>
      </c>
      <c r="G14" s="2">
        <f ca="1">IF(DATEDIF($B$4,TODAY(),"d") &gt; 365, 0.8*F14, 0.63*F14)</f>
        <v>35820.334632334867</v>
      </c>
    </row>
    <row r="15" spans="1:7" x14ac:dyDescent="0.25">
      <c r="A15"/>
      <c r="B15"/>
      <c r="C15" s="1">
        <f>(D15/$D$12)*$C$12</f>
        <v>4.2643255514684366</v>
      </c>
      <c r="D15" s="2">
        <v>150000</v>
      </c>
      <c r="E15" s="9">
        <f>C15/$B$2</f>
        <v>11.845348754078991</v>
      </c>
      <c r="F15" s="2">
        <f>C15*$B$3</f>
        <v>85286.511029368732</v>
      </c>
      <c r="G15" s="2">
        <f ca="1">IF(DATEDIF($B$4,TODAY(),"d") &gt; 365, 0.8*F15, 0.63*F15)</f>
        <v>53730.5019485023</v>
      </c>
    </row>
    <row r="16" spans="1:7" x14ac:dyDescent="0.25">
      <c r="A16"/>
      <c r="B16"/>
    </row>
  </sheetData>
  <hyperlinks>
    <hyperlink ref="E9" r:id="rId1" xr:uid="{F417C03A-BF33-41A1-AA79-AF24B607DB65}"/>
    <hyperlink ref="F9" r:id="rId2" xr:uid="{4AEDAF6C-9A3D-4FF1-9B79-90524D82F0E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7BA-3EA5-41CC-8DEB-CEA6DEE86CF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0.27002799999999999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2176.3959503225751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0.27002799999999999</v>
      </c>
      <c r="D12" s="2">
        <f>B6</f>
        <v>2176.3959503225751</v>
      </c>
      <c r="E12" s="9">
        <f>C12/$B$2</f>
        <v>1.8001866666666666</v>
      </c>
      <c r="F12" s="2">
        <f>C12*$B$3</f>
        <v>27002.799999999999</v>
      </c>
      <c r="G12" s="2">
        <f ca="1">IF(DATEDIF($B$4,TODAY(),"d") &gt; 365, 0.8*F12, 0.63*F12)</f>
        <v>17011.763999999999</v>
      </c>
    </row>
    <row r="13" spans="1:7" x14ac:dyDescent="0.25">
      <c r="A13"/>
      <c r="B13"/>
      <c r="C13" s="1">
        <f>(D13/$D$12)*$C$12</f>
        <v>0.62035586851734792</v>
      </c>
      <c r="D13" s="2">
        <v>5000</v>
      </c>
      <c r="E13" s="9">
        <f>C13/$B$2</f>
        <v>4.1357057901156526</v>
      </c>
      <c r="F13" s="2">
        <f>C13*$B$3</f>
        <v>62035.586851734792</v>
      </c>
      <c r="G13" s="2">
        <f ca="1">IF(DATEDIF($B$4,TODAY(),"d") &gt; 365, 0.8*F13, 0.63*F13)</f>
        <v>39082.419716592922</v>
      </c>
    </row>
    <row r="14" spans="1:7" x14ac:dyDescent="0.25">
      <c r="A14"/>
      <c r="B14"/>
      <c r="C14" s="1">
        <f>(D14/$D$12)*$C$12</f>
        <v>1.2407117370346958</v>
      </c>
      <c r="D14" s="2">
        <v>10000</v>
      </c>
      <c r="E14" s="9">
        <f>C14/$B$2</f>
        <v>8.2714115802313053</v>
      </c>
      <c r="F14" s="2">
        <f>C14*$B$3</f>
        <v>124071.17370346958</v>
      </c>
      <c r="G14" s="2">
        <f ca="1">IF(DATEDIF($B$4,TODAY(),"d") &gt; 365, 0.8*F14, 0.63*F14)</f>
        <v>78164.839433185844</v>
      </c>
    </row>
    <row r="15" spans="1:7" x14ac:dyDescent="0.25">
      <c r="A15"/>
      <c r="B15"/>
      <c r="C15" s="1">
        <f>(D15/$D$12)*$C$12</f>
        <v>1.8610676055520439</v>
      </c>
      <c r="D15" s="2">
        <v>15000</v>
      </c>
      <c r="E15" s="9">
        <f>C15/$B$2</f>
        <v>12.40711737034696</v>
      </c>
      <c r="F15" s="2">
        <f>C15*$B$3</f>
        <v>186106.76055520438</v>
      </c>
      <c r="G15" s="2">
        <f ca="1">IF(DATEDIF($B$4,TODAY(),"d") &gt; 365, 0.8*F15, 0.63*F15)</f>
        <v>117247.25914977877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64-7219-4FF0-BEC7-EB7319E1E88A}">
  <sheetPr>
    <tabColor rgb="FF00B0F0"/>
  </sheetPr>
  <dimension ref="A1:G16"/>
  <sheetViews>
    <sheetView zoomScale="220" zoomScaleNormal="22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1.2781400000000001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  <c r="E4" s="11">
        <v>9</v>
      </c>
      <c r="F4" s="11">
        <v>9</v>
      </c>
    </row>
    <row r="5" spans="1:7" s="10" customFormat="1" x14ac:dyDescent="0.25">
      <c r="A5" s="1" t="s">
        <v>95</v>
      </c>
      <c r="B5" s="3">
        <f>VLOOKUP($B$1, prc_data!A:C, 2, FALSE)</f>
        <v>2.1</v>
      </c>
      <c r="C5" s="1"/>
      <c r="D5" s="10" t="s">
        <v>103</v>
      </c>
      <c r="E5" s="10">
        <f>E3*$B$6</f>
        <v>24377.159677088031</v>
      </c>
      <c r="F5" s="10">
        <f>$B$6*F3</f>
        <v>24377.159677088031</v>
      </c>
    </row>
    <row r="6" spans="1:7" s="10" customFormat="1" x14ac:dyDescent="0.25">
      <c r="A6" s="1" t="s">
        <v>96</v>
      </c>
      <c r="B6" s="3">
        <f>VLOOKUP($B$1, prc_data!A:C, 3, FALSE)/1000000</f>
        <v>3047.1449596360039</v>
      </c>
      <c r="C6" s="1" t="s">
        <v>7</v>
      </c>
      <c r="D6" s="10" t="s">
        <v>104</v>
      </c>
      <c r="E6" s="10">
        <f>E4*$B$6</f>
        <v>27424.304636724035</v>
      </c>
      <c r="F6" s="10">
        <f>$B$6*F4</f>
        <v>27424.304636724035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16.8</v>
      </c>
      <c r="F7" s="14">
        <f>$B$5*F3</f>
        <v>16.8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18.900000000000002</v>
      </c>
      <c r="F8" s="14">
        <f>F4*$B$5</f>
        <v>18.900000000000002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2.1</v>
      </c>
      <c r="D12" s="2">
        <f>B6</f>
        <v>3047.1449596360039</v>
      </c>
      <c r="E12" s="9">
        <f>C12/$B$2</f>
        <v>1.6430125025427575</v>
      </c>
      <c r="F12" s="2">
        <f>C12*$B$3</f>
        <v>2100</v>
      </c>
      <c r="G12" s="2">
        <f ca="1">IF(DATEDIF($B$4,TODAY(),"d") &gt; 365, 0.8*F12, 0.63*F12)</f>
        <v>1323</v>
      </c>
    </row>
    <row r="13" spans="1:7" x14ac:dyDescent="0.25">
      <c r="A13"/>
      <c r="B13"/>
      <c r="C13" s="1">
        <f>(D13/$D$12)*$C$12</f>
        <v>3.4458485366099141</v>
      </c>
      <c r="D13" s="2">
        <v>5000</v>
      </c>
      <c r="E13" s="9">
        <f>C13/$B$2</f>
        <v>2.6959867750089299</v>
      </c>
      <c r="F13" s="2">
        <f>C13*$B$3</f>
        <v>3445.8485366099139</v>
      </c>
      <c r="G13" s="2">
        <f ca="1">IF(DATEDIF($B$4,TODAY(),"d") &gt; 365, 0.8*F13, 0.63*F13)</f>
        <v>2170.8845780642459</v>
      </c>
    </row>
    <row r="14" spans="1:7" x14ac:dyDescent="0.25">
      <c r="A14"/>
      <c r="B14"/>
      <c r="C14" s="1">
        <f>(D14/$D$12)*$C$12</f>
        <v>5.5133576585758632</v>
      </c>
      <c r="D14" s="2">
        <v>8000</v>
      </c>
      <c r="E14" s="9">
        <f>C14/$B$2</f>
        <v>4.3135788400142889</v>
      </c>
      <c r="F14" s="2">
        <f>C14*$B$3</f>
        <v>5513.3576585758628</v>
      </c>
      <c r="G14" s="2">
        <f ca="1">IF(DATEDIF($B$4,TODAY(),"d") &gt; 365, 0.8*F14, 0.63*F14)</f>
        <v>3473.4153249027936</v>
      </c>
    </row>
    <row r="15" spans="1:7" x14ac:dyDescent="0.25">
      <c r="A15"/>
      <c r="B15"/>
      <c r="C15" s="1">
        <f>(D15/$D$12)*$C$12</f>
        <v>6.8916970732198282</v>
      </c>
      <c r="D15" s="2">
        <v>10000</v>
      </c>
      <c r="E15" s="9">
        <f>C15/$B$2</f>
        <v>5.3919735500178598</v>
      </c>
      <c r="F15" s="2">
        <f>C15*$B$3</f>
        <v>6891.6970732198279</v>
      </c>
      <c r="G15" s="2">
        <f ca="1">IF(DATEDIF($B$4,TODAY(),"d") &gt; 365, 0.8*F15, 0.63*F15)</f>
        <v>4341.7691561284919</v>
      </c>
    </row>
    <row r="16" spans="1:7" x14ac:dyDescent="0.25">
      <c r="A16"/>
      <c r="B16"/>
    </row>
  </sheetData>
  <hyperlinks>
    <hyperlink ref="E9" r:id="rId1" xr:uid="{F2BC7098-5BFE-41F2-8B65-03A791FB699F}"/>
    <hyperlink ref="F9" r:id="rId2" xr:uid="{81B20E3A-91AE-4222-83D2-F4D4CA9E6D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EE64-0D7E-4B4F-9BDA-FED68B0C1371}">
  <sheetPr>
    <tabColor theme="5" tint="-0.249977111117893"/>
  </sheetPr>
  <dimension ref="A1:G17"/>
  <sheetViews>
    <sheetView zoomScale="265" zoomScaleNormal="26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1600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45335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1.17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9.1312901980523211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1.17</v>
      </c>
      <c r="D12" s="2">
        <f>B6</f>
        <v>9.1312901980523211</v>
      </c>
      <c r="E12" s="9">
        <f>C12/$B$2</f>
        <v>0.76973684210526305</v>
      </c>
      <c r="F12" s="2">
        <f>C12*$B$3</f>
        <v>1872</v>
      </c>
      <c r="G12" s="2">
        <f ca="1">IF(DATEDIF($B$4,TODAY(),"d") &gt; 365, 0.8*F12, 0.63*F12)</f>
        <v>1179.3599999999999</v>
      </c>
    </row>
    <row r="13" spans="1:7" x14ac:dyDescent="0.25">
      <c r="A13"/>
      <c r="B13"/>
      <c r="C13" s="1">
        <f>(D13/$D$12)*$C$12</f>
        <v>6.4065426386818682</v>
      </c>
      <c r="D13" s="2">
        <v>50</v>
      </c>
      <c r="E13" s="9">
        <f>C13/$B$2</f>
        <v>4.214830683343334</v>
      </c>
      <c r="F13" s="2">
        <f>C13*$B$3</f>
        <v>10250.468221890989</v>
      </c>
      <c r="G13" s="2">
        <f ca="1">IF(DATEDIF($B$4,TODAY(),"d") &gt; 365, 0.8*F13, 0.63*F13)</f>
        <v>6457.7949797913234</v>
      </c>
    </row>
    <row r="14" spans="1:7" x14ac:dyDescent="0.25">
      <c r="A14"/>
      <c r="B14"/>
      <c r="C14" s="1">
        <f>(D14/$D$12)*$C$12</f>
        <v>12.813085277363736</v>
      </c>
      <c r="D14" s="2">
        <v>100</v>
      </c>
      <c r="E14" s="9">
        <f>C14/$B$2</f>
        <v>8.429661366686668</v>
      </c>
      <c r="F14" s="2">
        <f>C14*$B$3</f>
        <v>20500.936443781979</v>
      </c>
      <c r="G14" s="2">
        <f ca="1">IF(DATEDIF($B$4,TODAY(),"d") &gt; 365, 0.8*F14, 0.63*F14)</f>
        <v>12915.589959582647</v>
      </c>
    </row>
    <row r="15" spans="1:7" x14ac:dyDescent="0.25">
      <c r="A15"/>
      <c r="B15"/>
      <c r="C15" s="1">
        <f>(D15/$D$12)*$C$12</f>
        <v>19.219627916045603</v>
      </c>
      <c r="D15" s="2">
        <v>150</v>
      </c>
      <c r="E15" s="9">
        <f>C15/$B$2</f>
        <v>12.644492050030001</v>
      </c>
      <c r="F15" s="2">
        <f>C15*$B$3</f>
        <v>30751.404665672966</v>
      </c>
      <c r="G15" s="2">
        <f ca="1">IF(DATEDIF($B$4,TODAY(),"d") &gt; 365, 0.8*F15, 0.63*F15)</f>
        <v>19373.384939373969</v>
      </c>
    </row>
    <row r="16" spans="1:7" x14ac:dyDescent="0.25">
      <c r="A16"/>
      <c r="B16"/>
      <c r="C16" s="1">
        <f t="shared" ref="C16:C17" si="0">(D16/$D$12)*$C$12</f>
        <v>25.626170554727473</v>
      </c>
      <c r="D16" s="2">
        <v>200</v>
      </c>
      <c r="E16" s="9">
        <f t="shared" ref="E16:E17" si="1">C16/$B$2</f>
        <v>16.859322733373336</v>
      </c>
      <c r="F16" s="2">
        <f t="shared" ref="F16:F17" si="2">C16*$B$3</f>
        <v>41001.872887563957</v>
      </c>
      <c r="G16" s="2">
        <f t="shared" ref="G16:G17" ca="1" si="3">IF(DATEDIF($B$4,TODAY(),"d") &gt; 365, 0.8*F16, 0.63*F16)</f>
        <v>25831.179919165294</v>
      </c>
    </row>
    <row r="17" spans="3:7" x14ac:dyDescent="0.25">
      <c r="C17" s="1">
        <f t="shared" si="0"/>
        <v>32.032713193409336</v>
      </c>
      <c r="D17" s="2">
        <v>250</v>
      </c>
      <c r="E17" s="9">
        <f t="shared" si="1"/>
        <v>21.074153416716669</v>
      </c>
      <c r="F17" s="2">
        <f t="shared" si="2"/>
        <v>51252.341109454937</v>
      </c>
      <c r="G17" s="2">
        <f t="shared" ca="1" si="3"/>
        <v>32288.974898956611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8551-1FEE-440C-84A5-1BEA0EB218B3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16915.78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0.61747607999999998</v>
      </c>
      <c r="C3" s="1"/>
      <c r="D3" s="10" t="s">
        <v>101</v>
      </c>
      <c r="E3" s="11">
        <v>2</v>
      </c>
      <c r="F3" s="11">
        <v>2</v>
      </c>
    </row>
    <row r="4" spans="1:7" s="11" customFormat="1" x14ac:dyDescent="0.25">
      <c r="A4" s="1" t="s">
        <v>63</v>
      </c>
      <c r="B4" s="8">
        <f>VLOOKUP($B$1,portfolio!A:H,8,FALSE)</f>
        <v>44874</v>
      </c>
      <c r="C4" s="1"/>
      <c r="D4" s="10" t="s">
        <v>102</v>
      </c>
      <c r="E4" s="11">
        <v>3</v>
      </c>
      <c r="F4" s="11">
        <v>3</v>
      </c>
    </row>
    <row r="5" spans="1:7" s="10" customFormat="1" x14ac:dyDescent="0.25">
      <c r="A5" s="1" t="s">
        <v>95</v>
      </c>
      <c r="B5" s="3">
        <f>VLOOKUP($B$1, prc_data!A:C, 2, FALSE)</f>
        <v>69475</v>
      </c>
      <c r="C5" s="1"/>
      <c r="D5" s="10" t="s">
        <v>103</v>
      </c>
      <c r="E5" s="10">
        <f>$B$6*E3</f>
        <v>2730375.5986884511</v>
      </c>
      <c r="F5" s="10">
        <f>$B$6*F3</f>
        <v>2730375.5986884511</v>
      </c>
    </row>
    <row r="6" spans="1:7" s="10" customFormat="1" x14ac:dyDescent="0.25">
      <c r="A6" s="1" t="s">
        <v>96</v>
      </c>
      <c r="B6" s="3">
        <f>VLOOKUP($B$1, prc_data!A:C, 3, FALSE)/1000000</f>
        <v>1365187.7993442256</v>
      </c>
      <c r="C6" s="1" t="s">
        <v>7</v>
      </c>
      <c r="D6" s="10" t="s">
        <v>104</v>
      </c>
      <c r="E6" s="10">
        <f>$B$6*E4</f>
        <v>4095563.3980326764</v>
      </c>
      <c r="F6" s="10">
        <f>$B$6*F4</f>
        <v>4095563.3980326764</v>
      </c>
    </row>
    <row r="7" spans="1:7" s="14" customFormat="1" x14ac:dyDescent="0.25">
      <c r="A7" s="1"/>
      <c r="B7" s="1"/>
      <c r="C7" s="1"/>
      <c r="D7" s="10" t="s">
        <v>105</v>
      </c>
      <c r="E7" s="14">
        <f>$B$5*E3</f>
        <v>138950</v>
      </c>
      <c r="F7" s="14">
        <f>$B$5*F3</f>
        <v>138950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208425</v>
      </c>
      <c r="F8" s="14">
        <f>F4*$B$5</f>
        <v>208425</v>
      </c>
    </row>
    <row r="9" spans="1:7" s="14" customFormat="1" x14ac:dyDescent="0.25">
      <c r="A9" s="1"/>
      <c r="B9" s="1"/>
      <c r="C9" s="1"/>
      <c r="D9" s="10" t="s">
        <v>107</v>
      </c>
      <c r="E9" s="16" t="s">
        <v>108</v>
      </c>
      <c r="F9" s="16" t="s">
        <v>109</v>
      </c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69475</v>
      </c>
      <c r="D12" s="2">
        <f>B6</f>
        <v>1365187.7993442256</v>
      </c>
      <c r="E12" s="9">
        <f>C12/$B$2</f>
        <v>4.1071118210333788</v>
      </c>
      <c r="F12" s="2">
        <f>C12*$B$3</f>
        <v>42899.150657999999</v>
      </c>
      <c r="G12" s="2">
        <f ca="1">IF(DATEDIF($B$4,TODAY(),"d") &gt; 365, 0.8*F12, 0.63*F12)</f>
        <v>34319.320526399999</v>
      </c>
    </row>
    <row r="13" spans="1:7" x14ac:dyDescent="0.25">
      <c r="A13"/>
      <c r="B13"/>
      <c r="C13" s="1">
        <f>(D13/$D$12)*$C$12</f>
        <v>76335.651439354318</v>
      </c>
      <c r="D13" s="2">
        <v>1500000</v>
      </c>
      <c r="E13" s="9">
        <f>C13/$B$2</f>
        <v>4.512688828972375</v>
      </c>
      <c r="F13" s="2">
        <f>C13*$B$3</f>
        <v>47135.438815018861</v>
      </c>
      <c r="G13" s="2">
        <f ca="1">IF(DATEDIF($B$4,TODAY(),"d") &gt; 365, 0.8*F13, 0.63*F13)</f>
        <v>37708.351052015088</v>
      </c>
    </row>
    <row r="14" spans="1:7" x14ac:dyDescent="0.25">
      <c r="A14"/>
      <c r="B14"/>
      <c r="C14" s="1">
        <f>(D14/$D$12)*$C$12</f>
        <v>91602.781727225185</v>
      </c>
      <c r="D14" s="2">
        <v>1800000</v>
      </c>
      <c r="E14" s="9">
        <f>C14/$B$2</f>
        <v>5.4152265947668505</v>
      </c>
      <c r="F14" s="2">
        <f>C14*$B$3</f>
        <v>56562.526578022633</v>
      </c>
      <c r="G14" s="2">
        <f ca="1">IF(DATEDIF($B$4,TODAY(),"d") &gt; 365, 0.8*F14, 0.63*F14)</f>
        <v>45250.021262418108</v>
      </c>
    </row>
    <row r="15" spans="1:7" x14ac:dyDescent="0.25">
      <c r="A15"/>
      <c r="B15"/>
      <c r="C15" s="1">
        <f>(D15/$D$12)*$C$12</f>
        <v>101780.86858580577</v>
      </c>
      <c r="D15" s="2">
        <v>2000000</v>
      </c>
      <c r="E15" s="9">
        <f>C15/$B$2</f>
        <v>6.0169184386298342</v>
      </c>
      <c r="F15" s="2">
        <f>C15*$B$3</f>
        <v>62847.251753358491</v>
      </c>
      <c r="G15" s="2">
        <f ca="1">IF(DATEDIF($B$4,TODAY(),"d") &gt; 365, 0.8*F15, 0.63*F15)</f>
        <v>50277.801402686797</v>
      </c>
    </row>
    <row r="16" spans="1:7" x14ac:dyDescent="0.25">
      <c r="A16"/>
      <c r="B16"/>
    </row>
  </sheetData>
  <hyperlinks>
    <hyperlink ref="E9" r:id="rId1" xr:uid="{583B3C16-A583-4E08-9131-260CB6E48652}"/>
    <hyperlink ref="F9" r:id="rId2" xr:uid="{A9F329CA-7198-443D-A186-D778DCCDC05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515E-E383-4ECC-BA14-36988C6FE709}">
  <sheetPr>
    <tabColor rgb="FF00B0F0"/>
  </sheetPr>
  <dimension ref="A1:G16"/>
  <sheetViews>
    <sheetView zoomScale="265" zoomScaleNormal="26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29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6.3220600000000002E-2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  <c r="E3" s="11">
        <v>7</v>
      </c>
      <c r="F3" s="11">
        <v>7</v>
      </c>
    </row>
    <row r="4" spans="1:7" s="11" customFormat="1" x14ac:dyDescent="0.25">
      <c r="A4" s="1" t="s">
        <v>63</v>
      </c>
      <c r="B4" s="8">
        <f>VLOOKUP($B$1,portfolio!A:H,8,FALSE)</f>
        <v>45034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0.130222</v>
      </c>
      <c r="C5" s="1"/>
      <c r="D5" s="10" t="s">
        <v>103</v>
      </c>
      <c r="E5" s="10">
        <f>E3*$B$6</f>
        <v>30706.062497371648</v>
      </c>
      <c r="F5" s="10">
        <f>$B$6*F3</f>
        <v>30706.062497371648</v>
      </c>
    </row>
    <row r="6" spans="1:7" s="10" customFormat="1" x14ac:dyDescent="0.25">
      <c r="A6" s="1" t="s">
        <v>96</v>
      </c>
      <c r="B6" s="3">
        <f>VLOOKUP($B$1, prc_data!A:C, 3, FALSE)/1000000</f>
        <v>4386.5803567673784</v>
      </c>
      <c r="C6" s="1" t="s">
        <v>7</v>
      </c>
      <c r="D6" s="10" t="s">
        <v>104</v>
      </c>
      <c r="E6" s="10">
        <f>E4*$B$6</f>
        <v>43865.803567673785</v>
      </c>
      <c r="F6" s="10">
        <f>$B$6*F4</f>
        <v>43865.803567673785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0.91155399999999998</v>
      </c>
      <c r="F7" s="14">
        <f>$B$5*F3</f>
        <v>0.91155399999999998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1.3022200000000002</v>
      </c>
      <c r="F8" s="14">
        <f>F4*$B$5</f>
        <v>1.3022200000000002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0.130222</v>
      </c>
      <c r="D12" s="2">
        <f>B6</f>
        <v>4386.5803567673784</v>
      </c>
      <c r="E12" s="9">
        <f>C12/$B$2</f>
        <v>2.0598032919649607</v>
      </c>
      <c r="F12" s="2">
        <f>C12*$B$3</f>
        <v>13022.2</v>
      </c>
      <c r="G12" s="2">
        <f ca="1">IF(DATEDIF($B$4,TODAY(),"d") &gt; 365, 0.8*F12, 0.63*F12)</f>
        <v>8203.9860000000008</v>
      </c>
    </row>
    <row r="13" spans="1:7" x14ac:dyDescent="0.25">
      <c r="A13"/>
      <c r="B13"/>
      <c r="C13" s="1">
        <f>(D13/$D$12)*$C$12</f>
        <v>0.29686450357418065</v>
      </c>
      <c r="D13" s="2">
        <v>10000</v>
      </c>
      <c r="E13" s="9">
        <f>C13/$B$2</f>
        <v>4.6956925997883703</v>
      </c>
      <c r="F13" s="2">
        <f>C13*$B$3</f>
        <v>29686.450357418064</v>
      </c>
      <c r="G13" s="2">
        <f ca="1">IF(DATEDIF($B$4,TODAY(),"d") &gt; 365, 0.8*F13, 0.63*F13)</f>
        <v>18702.46372517338</v>
      </c>
    </row>
    <row r="14" spans="1:7" x14ac:dyDescent="0.25">
      <c r="A14"/>
      <c r="B14"/>
      <c r="C14" s="1">
        <f>(D14/$D$12)*$C$12</f>
        <v>0.44529675536127095</v>
      </c>
      <c r="D14" s="2">
        <v>15000</v>
      </c>
      <c r="E14" s="9">
        <f>C14/$B$2</f>
        <v>7.043538899682555</v>
      </c>
      <c r="F14" s="2">
        <f>C14*$B$3</f>
        <v>44529.675536127092</v>
      </c>
      <c r="G14" s="2">
        <f ca="1">IF(DATEDIF($B$4,TODAY(),"d") &gt; 365, 0.8*F14, 0.63*F14)</f>
        <v>28053.695587760067</v>
      </c>
    </row>
    <row r="15" spans="1:7" x14ac:dyDescent="0.25">
      <c r="A15"/>
      <c r="B15"/>
      <c r="C15" s="1">
        <f>(D15/$D$12)*$C$12</f>
        <v>0.5937290071483613</v>
      </c>
      <c r="D15" s="2">
        <v>20000</v>
      </c>
      <c r="E15" s="9">
        <f>C15/$B$2</f>
        <v>9.3913851995767406</v>
      </c>
      <c r="F15" s="2">
        <f>C15*$B$3</f>
        <v>59372.900714836127</v>
      </c>
      <c r="G15" s="2">
        <f ca="1">IF(DATEDIF($B$4,TODAY(),"d") &gt; 365, 0.8*F15, 0.63*F15)</f>
        <v>37404.92745034676</v>
      </c>
    </row>
    <row r="16" spans="1:7" x14ac:dyDescent="0.25">
      <c r="A16"/>
      <c r="B16"/>
    </row>
  </sheetData>
  <hyperlinks>
    <hyperlink ref="E9" r:id="rId1" xr:uid="{DA29552D-B5CE-45D9-B7A5-FF28A560FC5E}"/>
    <hyperlink ref="F9" r:id="rId2" xr:uid="{682214E2-A097-4211-8795-89326DFEE2C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5F64-0347-4D93-ADF3-3A05C64596A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0.02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124000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44188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7.2701800000000002E-3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34.813482990260091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7.2701800000000002E-3</v>
      </c>
      <c r="D12" s="2">
        <f>B6</f>
        <v>34.813482990260091</v>
      </c>
      <c r="E12" s="9">
        <f>C12/$B$2</f>
        <v>0.36350900000000003</v>
      </c>
      <c r="F12" s="2">
        <f>C12*$B$3</f>
        <v>901.50232000000005</v>
      </c>
      <c r="G12" s="2">
        <f ca="1">IF(DATEDIF($B$4,TODAY(),"d") &gt; 365, 0.8*F12, 0.63*F12)</f>
        <v>721.20185600000013</v>
      </c>
    </row>
    <row r="13" spans="1:7" x14ac:dyDescent="0.25">
      <c r="A13"/>
      <c r="B13"/>
      <c r="C13" s="1">
        <f>(D13/$D$12)*$C$12</f>
        <v>1.0441615396589317E-2</v>
      </c>
      <c r="D13" s="2">
        <v>50</v>
      </c>
      <c r="E13" s="9">
        <f>C13/$B$2</f>
        <v>0.52208076982946583</v>
      </c>
      <c r="F13" s="2">
        <f>C13*$B$3</f>
        <v>1294.7603091770752</v>
      </c>
      <c r="G13" s="2">
        <f ca="1">IF(DATEDIF($B$4,TODAY(),"d") &gt; 365, 0.8*F13, 0.63*F13)</f>
        <v>1035.8082473416603</v>
      </c>
    </row>
    <row r="14" spans="1:7" x14ac:dyDescent="0.25">
      <c r="A14"/>
      <c r="B14"/>
      <c r="C14" s="1">
        <f>(D14/$D$12)*$C$12</f>
        <v>2.0883230793178633E-2</v>
      </c>
      <c r="D14" s="2">
        <v>100</v>
      </c>
      <c r="E14" s="9">
        <f>C14/$B$2</f>
        <v>1.0441615396589317</v>
      </c>
      <c r="F14" s="2">
        <f>C14*$B$3</f>
        <v>2589.5206183541504</v>
      </c>
      <c r="G14" s="2">
        <f ca="1">IF(DATEDIF($B$4,TODAY(),"d") &gt; 365, 0.8*F14, 0.63*F14)</f>
        <v>2071.6164946833205</v>
      </c>
    </row>
    <row r="15" spans="1:7" x14ac:dyDescent="0.25">
      <c r="A15"/>
      <c r="B15"/>
      <c r="C15" s="1">
        <f>(D15/$D$12)*$C$12</f>
        <v>5.2208076982946577E-2</v>
      </c>
      <c r="D15" s="2">
        <v>250</v>
      </c>
      <c r="E15" s="9">
        <f>C15/$B$2</f>
        <v>2.6104038491473287</v>
      </c>
      <c r="F15" s="2">
        <f>C15*$B$3</f>
        <v>6473.8015458853752</v>
      </c>
      <c r="G15" s="2">
        <f ca="1">IF(DATEDIF($B$4,TODAY(),"d") &gt; 365, 0.8*F15, 0.63*F15)</f>
        <v>5179.0412367083009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1D91-B86D-4A18-8E9A-5DB193E38B5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31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0.12799616599999999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31720</v>
      </c>
      <c r="C3" s="1"/>
      <c r="D3" s="10" t="s">
        <v>101</v>
      </c>
      <c r="E3" s="11">
        <v>13</v>
      </c>
      <c r="F3" s="11">
        <v>13</v>
      </c>
    </row>
    <row r="4" spans="1:7" s="11" customFormat="1" x14ac:dyDescent="0.25">
      <c r="A4" s="1" t="s">
        <v>63</v>
      </c>
      <c r="B4" s="8">
        <f>VLOOKUP($B$1,portfolio!A:H,8,FALSE)</f>
        <v>45274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0.15072199999999999</v>
      </c>
      <c r="C5" s="1"/>
      <c r="D5" s="10" t="s">
        <v>103</v>
      </c>
      <c r="E5" s="10">
        <f>E3*$B$6</f>
        <v>44993.44237216311</v>
      </c>
      <c r="F5" s="10">
        <f>$B$6*F3</f>
        <v>44993.44237216311</v>
      </c>
    </row>
    <row r="6" spans="1:7" s="10" customFormat="1" x14ac:dyDescent="0.25">
      <c r="A6" s="1" t="s">
        <v>96</v>
      </c>
      <c r="B6" s="3">
        <f>VLOOKUP($B$1, prc_data!A:C, 3, FALSE)/1000000</f>
        <v>3461.0340286279315</v>
      </c>
      <c r="C6" s="1" t="s">
        <v>7</v>
      </c>
      <c r="D6" s="10" t="s">
        <v>104</v>
      </c>
      <c r="E6" s="10">
        <f>E4*$B$6</f>
        <v>51915.510429418973</v>
      </c>
      <c r="F6" s="10">
        <f>$B$6*F4</f>
        <v>51915.510429418973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1.9593859999999999</v>
      </c>
      <c r="F7" s="14">
        <f>$B$5*F3</f>
        <v>1.9593859999999999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2.2608299999999999</v>
      </c>
      <c r="F8" s="14">
        <f>F4*$B$5</f>
        <v>2.2608299999999999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0.15072199999999999</v>
      </c>
      <c r="D12" s="2">
        <f>B6</f>
        <v>3461.0340286279315</v>
      </c>
      <c r="E12" s="9">
        <f>C12/$B$2</f>
        <v>1.1775508963291916</v>
      </c>
      <c r="F12" s="2">
        <f>C12*$B$3</f>
        <v>4780.9018399999995</v>
      </c>
      <c r="G12" s="2">
        <f ca="1">IF(DATEDIF($B$4,TODAY(),"d") &gt; 365, 0.8*F12, 0.63*F12)</f>
        <v>3011.9681591999997</v>
      </c>
    </row>
    <row r="13" spans="1:7" x14ac:dyDescent="0.25">
      <c r="A13"/>
      <c r="B13"/>
      <c r="C13" s="1">
        <f>(D13/$D$12)*$C$12</f>
        <v>0.43548257183634564</v>
      </c>
      <c r="D13" s="2">
        <v>10000</v>
      </c>
      <c r="E13" s="9">
        <f>C13/$B$2</f>
        <v>3.4023095022732606</v>
      </c>
      <c r="F13" s="2">
        <f>C13*$B$3</f>
        <v>13813.507178648884</v>
      </c>
      <c r="G13" s="2">
        <f ca="1">IF(DATEDIF($B$4,TODAY(),"d") &gt; 365, 0.8*F13, 0.63*F13)</f>
        <v>8702.5095225487967</v>
      </c>
    </row>
    <row r="14" spans="1:7" x14ac:dyDescent="0.25">
      <c r="A14"/>
      <c r="B14"/>
      <c r="C14" s="1">
        <f>(D14/$D$12)*$C$12</f>
        <v>1.0887064295908642</v>
      </c>
      <c r="D14" s="2">
        <v>25000</v>
      </c>
      <c r="E14" s="9">
        <f>C14/$B$2</f>
        <v>8.505773755683153</v>
      </c>
      <c r="F14" s="2">
        <f>C14*$B$3</f>
        <v>34533.767946622211</v>
      </c>
      <c r="G14" s="2">
        <f ca="1">IF(DATEDIF($B$4,TODAY(),"d") &gt; 365, 0.8*F14, 0.63*F14)</f>
        <v>21756.273806371992</v>
      </c>
    </row>
    <row r="15" spans="1:7" x14ac:dyDescent="0.25">
      <c r="A15"/>
      <c r="B15"/>
      <c r="C15" s="1">
        <f>(D15/$D$12)*$C$12</f>
        <v>2.1774128591817283</v>
      </c>
      <c r="D15" s="2">
        <v>50000</v>
      </c>
      <c r="E15" s="9">
        <f>C15/$B$2</f>
        <v>17.011547511366306</v>
      </c>
      <c r="F15" s="2">
        <f>C15*$B$3</f>
        <v>69067.535893244421</v>
      </c>
      <c r="G15" s="2">
        <f ca="1">IF(DATEDIF($B$4,TODAY(),"d") &gt; 365, 0.8*F15, 0.63*F15)</f>
        <v>43512.547612743983</v>
      </c>
    </row>
    <row r="16" spans="1:7" x14ac:dyDescent="0.25">
      <c r="A16"/>
      <c r="B16"/>
    </row>
  </sheetData>
  <hyperlinks>
    <hyperlink ref="E9" r:id="rId1" xr:uid="{4C200C30-7756-47E1-BA1A-7A3F905BA7A8}"/>
    <hyperlink ref="F9" r:id="rId2" xr:uid="{C06B9842-4ADA-4047-9EF8-BABDA7329F0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9A82-EF4A-4762-A202-031B0A65EDB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0.1212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0.90791999999999995</v>
      </c>
      <c r="C5" s="1"/>
      <c r="D5" s="10" t="s">
        <v>103</v>
      </c>
      <c r="E5" s="10">
        <f>E3*$B$6</f>
        <v>23161.160117244621</v>
      </c>
      <c r="F5" s="10">
        <f>$B$6*F3</f>
        <v>23161.160117244621</v>
      </c>
    </row>
    <row r="6" spans="1:7" s="10" customFormat="1" x14ac:dyDescent="0.25">
      <c r="A6" s="1" t="s">
        <v>96</v>
      </c>
      <c r="B6" s="3">
        <f>VLOOKUP($B$1, prc_data!A:C, 3, FALSE)/1000000</f>
        <v>2316.1160117244622</v>
      </c>
      <c r="C6" s="1" t="s">
        <v>7</v>
      </c>
      <c r="D6" s="10" t="s">
        <v>104</v>
      </c>
      <c r="E6" s="10">
        <f>E4*$B$6</f>
        <v>34741.740175866929</v>
      </c>
      <c r="F6" s="10">
        <f>$B$6*F4</f>
        <v>34741.740175866929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9.0792000000000002</v>
      </c>
      <c r="F7" s="14">
        <f>$B$5*F3</f>
        <v>9.0792000000000002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13.618799999999998</v>
      </c>
      <c r="F8" s="14">
        <f>F4*$B$5</f>
        <v>13.618799999999998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0.90791999999999995</v>
      </c>
      <c r="D12" s="2">
        <f>B6</f>
        <v>2316.1160117244622</v>
      </c>
      <c r="E12" s="9">
        <f>C12/$B$2</f>
        <v>7.4910891089108906</v>
      </c>
      <c r="F12" s="2">
        <f>C12*$B$3</f>
        <v>9079.1999999999989</v>
      </c>
      <c r="G12" s="2">
        <f ca="1">IF(DATEDIF($B$4,TODAY(),"d") &gt; 365, 0.8*F12, 0.63*F12)</f>
        <v>5719.8959999999997</v>
      </c>
    </row>
    <row r="13" spans="1:7" x14ac:dyDescent="0.25">
      <c r="A13"/>
      <c r="B13"/>
      <c r="C13" s="1">
        <f>(D13/$D$12)*$C$12</f>
        <v>1.1760032684943216</v>
      </c>
      <c r="D13" s="2">
        <v>3000</v>
      </c>
      <c r="E13" s="9">
        <f>C13/$B$2</f>
        <v>9.7029972648046332</v>
      </c>
      <c r="F13" s="2">
        <f>C13*$B$3</f>
        <v>11760.032684943215</v>
      </c>
      <c r="G13" s="2">
        <f ca="1">IF(DATEDIF($B$4,TODAY(),"d") &gt; 365, 0.8*F13, 0.63*F13)</f>
        <v>7408.8205915142253</v>
      </c>
    </row>
    <row r="14" spans="1:7" x14ac:dyDescent="0.25">
      <c r="A14"/>
      <c r="B14"/>
      <c r="C14" s="1">
        <f>(D14/$D$12)*$C$12</f>
        <v>1.9600054474905362</v>
      </c>
      <c r="D14" s="2">
        <v>5000</v>
      </c>
      <c r="E14" s="9">
        <f>C14/$B$2</f>
        <v>16.171662108007723</v>
      </c>
      <c r="F14" s="2">
        <f>C14*$B$3</f>
        <v>19600.054474905362</v>
      </c>
      <c r="G14" s="2">
        <f ca="1">IF(DATEDIF($B$4,TODAY(),"d") &gt; 365, 0.8*F14, 0.63*F14)</f>
        <v>12348.034319190378</v>
      </c>
    </row>
    <row r="15" spans="1:7" x14ac:dyDescent="0.25">
      <c r="A15"/>
      <c r="B15"/>
      <c r="C15" s="1">
        <f>(D15/$D$12)*$C$12</f>
        <v>3.9200108949810724</v>
      </c>
      <c r="D15" s="2">
        <v>10000</v>
      </c>
      <c r="E15" s="9">
        <f>C15/$B$2</f>
        <v>32.343324216015446</v>
      </c>
      <c r="F15" s="2">
        <f>C15*$B$3</f>
        <v>39200.108949810725</v>
      </c>
      <c r="G15" s="2">
        <f ca="1">IF(DATEDIF($B$4,TODAY(),"d") &gt; 365, 0.8*F15, 0.63*F15)</f>
        <v>24696.068638380755</v>
      </c>
    </row>
    <row r="16" spans="1:7" x14ac:dyDescent="0.25">
      <c r="A16"/>
      <c r="B16"/>
    </row>
  </sheetData>
  <hyperlinks>
    <hyperlink ref="E9" r:id="rId1" xr:uid="{D571AE08-18D1-4450-9681-3C0464414951}"/>
    <hyperlink ref="F9" r:id="rId2" xr:uid="{B8993823-C4FA-4005-8E21-05EED0304BA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C9F-C969-47F3-ADDC-D0768599B1E7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0.49261083700000002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10150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45175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1.61</v>
      </c>
      <c r="C5" s="1"/>
      <c r="D5" s="10" t="s">
        <v>103</v>
      </c>
      <c r="E5" s="10">
        <f>E3*$B$6</f>
        <v>19817.24551878839</v>
      </c>
      <c r="F5" s="10">
        <f>$B$6*F3</f>
        <v>19817.24551878839</v>
      </c>
    </row>
    <row r="6" spans="1:7" s="10" customFormat="1" x14ac:dyDescent="0.25">
      <c r="A6" s="1" t="s">
        <v>96</v>
      </c>
      <c r="B6" s="3">
        <f>VLOOKUP($B$1, prc_data!A:C, 3, FALSE)/1000000</f>
        <v>1981.7245518788388</v>
      </c>
      <c r="C6" s="1" t="s">
        <v>7</v>
      </c>
      <c r="D6" s="10" t="s">
        <v>104</v>
      </c>
      <c r="E6" s="10">
        <f>E4*$B$6</f>
        <v>29725.868278182581</v>
      </c>
      <c r="F6" s="10">
        <f>$B$6*F4</f>
        <v>29725.868278182581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16.100000000000001</v>
      </c>
      <c r="F7" s="14">
        <f>$B$5*F3</f>
        <v>16.100000000000001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24.150000000000002</v>
      </c>
      <c r="F8" s="14">
        <f>F4*$B$5</f>
        <v>24.150000000000002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1.61</v>
      </c>
      <c r="D12" s="2">
        <f>B6</f>
        <v>1981.7245518788388</v>
      </c>
      <c r="E12" s="9">
        <f>C12/$B$2</f>
        <v>3.268300002908787</v>
      </c>
      <c r="F12" s="2">
        <f>C12*$B$3</f>
        <v>16341.500000000002</v>
      </c>
      <c r="G12" s="2">
        <f ca="1">IF(DATEDIF($B$4,TODAY(),"d") &gt; 365, 0.8*F12, 0.63*F12)</f>
        <v>10295.145</v>
      </c>
    </row>
    <row r="13" spans="1:7" x14ac:dyDescent="0.25">
      <c r="A13"/>
      <c r="B13"/>
      <c r="C13" s="1">
        <f>(D13/$D$12)*$C$12</f>
        <v>2.4372711108719729</v>
      </c>
      <c r="D13" s="2">
        <v>3000</v>
      </c>
      <c r="E13" s="9">
        <f>C13/$B$2</f>
        <v>4.9476603594735229</v>
      </c>
      <c r="F13" s="2">
        <f>C13*$B$3</f>
        <v>24738.301775350526</v>
      </c>
      <c r="G13" s="2">
        <f ca="1">IF(DATEDIF($B$4,TODAY(),"d") &gt; 365, 0.8*F13, 0.63*F13)</f>
        <v>15585.130118470832</v>
      </c>
    </row>
    <row r="14" spans="1:7" x14ac:dyDescent="0.25">
      <c r="A14"/>
      <c r="B14"/>
      <c r="C14" s="1">
        <f>(D14/$D$12)*$C$12</f>
        <v>4.0621185181199548</v>
      </c>
      <c r="D14" s="2">
        <v>5000</v>
      </c>
      <c r="E14" s="9">
        <f>C14/$B$2</f>
        <v>8.2461005991225367</v>
      </c>
      <c r="F14" s="2">
        <f>C14*$B$3</f>
        <v>41230.502958917539</v>
      </c>
      <c r="G14" s="2">
        <f ca="1">IF(DATEDIF($B$4,TODAY(),"d") &gt; 365, 0.8*F14, 0.63*F14)</f>
        <v>25975.216864118051</v>
      </c>
    </row>
    <row r="15" spans="1:7" x14ac:dyDescent="0.25">
      <c r="A15"/>
      <c r="B15"/>
      <c r="C15" s="1">
        <f>(D15/$D$12)*$C$12</f>
        <v>8.1242370362399097</v>
      </c>
      <c r="D15" s="2">
        <v>10000</v>
      </c>
      <c r="E15" s="9">
        <f>C15/$B$2</f>
        <v>16.492201198245073</v>
      </c>
      <c r="F15" s="2">
        <f>C15*$B$3</f>
        <v>82461.005917835078</v>
      </c>
      <c r="G15" s="2">
        <f ca="1">IF(DATEDIF($B$4,TODAY(),"d") &gt; 365, 0.8*F15, 0.63*F15)</f>
        <v>51950.433728236101</v>
      </c>
    </row>
    <row r="16" spans="1:7" x14ac:dyDescent="0.25">
      <c r="A16"/>
      <c r="B16"/>
    </row>
  </sheetData>
  <hyperlinks>
    <hyperlink ref="E9" r:id="rId1" xr:uid="{D28D9EA2-EFF5-4F4C-8AFD-375F3856491D}"/>
    <hyperlink ref="F9" r:id="rId2" xr:uid="{1713F89B-E4B1-4A8C-8F18-7CF7AE30BEE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DCE4-0B17-47A5-BA28-4DCF0359C311}">
  <sheetPr>
    <tabColor theme="1" tint="0.499984740745262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46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1.5062712000000001E-2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177000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4.8984519999999997E-2</v>
      </c>
      <c r="C5" s="1"/>
      <c r="D5" s="10" t="s">
        <v>103</v>
      </c>
      <c r="E5" s="10">
        <f>E3*$B$6</f>
        <v>28499.850884486816</v>
      </c>
      <c r="F5" s="10">
        <f>$B$6*F3</f>
        <v>28499.850884486816</v>
      </c>
    </row>
    <row r="6" spans="1:7" s="10" customFormat="1" x14ac:dyDescent="0.25">
      <c r="A6" s="1" t="s">
        <v>96</v>
      </c>
      <c r="B6" s="3">
        <f>VLOOKUP($B$1, prc_data!A:C, 3, FALSE)/1000000</f>
        <v>3562.481360560852</v>
      </c>
      <c r="C6" s="1" t="s">
        <v>7</v>
      </c>
      <c r="D6" s="10" t="s">
        <v>104</v>
      </c>
      <c r="E6" s="10">
        <f>E4*$B$6</f>
        <v>35624.81360560852</v>
      </c>
      <c r="F6" s="10">
        <f>$B$6*F4</f>
        <v>35624.81360560852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0.39187615999999997</v>
      </c>
      <c r="F7" s="14">
        <f>$B$5*F3</f>
        <v>0.39187615999999997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0.48984519999999998</v>
      </c>
      <c r="F8" s="14">
        <f>F4*$B$5</f>
        <v>0.48984519999999998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4.8984519999999997E-2</v>
      </c>
      <c r="D12" s="2">
        <f>B6</f>
        <v>3562.481360560852</v>
      </c>
      <c r="E12" s="9">
        <f>C12/$B$2</f>
        <v>3.2520385439222363</v>
      </c>
      <c r="F12" s="2">
        <f>C12*$B$3</f>
        <v>8670.2600399999992</v>
      </c>
      <c r="G12" s="2">
        <f ca="1">IF(DATEDIF($B$4,TODAY(),"d") &gt; 365, 0.8*F12, 0.63*F12)</f>
        <v>5462.2638251999997</v>
      </c>
    </row>
    <row r="13" spans="1:7" x14ac:dyDescent="0.25">
      <c r="A13"/>
      <c r="B13"/>
      <c r="C13" s="1">
        <f>(D13/$D$12)*$C$12</f>
        <v>6.8750563220193545E-2</v>
      </c>
      <c r="D13" s="2">
        <v>5000</v>
      </c>
      <c r="E13" s="9">
        <f>C13/$B$2</f>
        <v>4.564288503968843</v>
      </c>
      <c r="F13" s="2">
        <f>C13*$B$3</f>
        <v>12168.849689974257</v>
      </c>
      <c r="G13" s="2">
        <f ca="1">IF(DATEDIF($B$4,TODAY(),"d") &gt; 365, 0.8*F13, 0.63*F13)</f>
        <v>7666.3753046837819</v>
      </c>
    </row>
    <row r="14" spans="1:7" x14ac:dyDescent="0.25">
      <c r="A14"/>
      <c r="B14"/>
      <c r="C14" s="1">
        <f>(D14/$D$12)*$C$12</f>
        <v>0.13750112644038709</v>
      </c>
      <c r="D14" s="2">
        <v>10000</v>
      </c>
      <c r="E14" s="9">
        <f>C14/$B$2</f>
        <v>9.128577007937686</v>
      </c>
      <c r="F14" s="2">
        <f>C14*$B$3</f>
        <v>24337.699379948514</v>
      </c>
      <c r="G14" s="2">
        <f ca="1">IF(DATEDIF($B$4,TODAY(),"d") &gt; 365, 0.8*F14, 0.63*F14)</f>
        <v>15332.750609367564</v>
      </c>
    </row>
    <row r="15" spans="1:7" x14ac:dyDescent="0.25">
      <c r="A15"/>
      <c r="B15"/>
      <c r="C15" s="1">
        <f>(D15/$D$12)*$C$12</f>
        <v>0.20625168966058066</v>
      </c>
      <c r="D15" s="2">
        <v>15000</v>
      </c>
      <c r="E15" s="9">
        <f>C15/$B$2</f>
        <v>13.692865511906531</v>
      </c>
      <c r="F15" s="2">
        <f>C15*$B$3</f>
        <v>36506.549069922774</v>
      </c>
      <c r="G15" s="2">
        <f ca="1">IF(DATEDIF($B$4,TODAY(),"d") &gt; 365, 0.8*F15, 0.63*F15)</f>
        <v>22999.125914051347</v>
      </c>
    </row>
    <row r="16" spans="1:7" x14ac:dyDescent="0.25">
      <c r="A16"/>
      <c r="B16"/>
    </row>
  </sheetData>
  <hyperlinks>
    <hyperlink ref="E9" r:id="rId1" xr:uid="{16B824FC-D484-403E-BCD5-1EE766361A8C}"/>
    <hyperlink ref="F9" r:id="rId2" xr:uid="{484246A1-1C38-43CC-AF1B-6285C9E93E5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C3B0-A8DE-4087-9407-AC38A6DC3C99}">
  <sheetPr>
    <tabColor theme="1" tint="0.499984740745262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3.7106999999999999E-3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1.291343E-2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179.8997496109159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1.291343E-2</v>
      </c>
      <c r="D12" s="2">
        <f>B6</f>
        <v>179.8997496109159</v>
      </c>
      <c r="E12" s="9">
        <f>C12/$B$2</f>
        <v>3.4800522812407362</v>
      </c>
      <c r="F12" s="2">
        <f>C12*$B$3</f>
        <v>6456.7150000000001</v>
      </c>
      <c r="G12" s="2">
        <f ca="1">IF(DATEDIF($B$4,TODAY(),"d") &gt; 365, 0.8*F12, 0.63*F12)</f>
        <v>4067.73045</v>
      </c>
    </row>
    <row r="13" spans="1:7" x14ac:dyDescent="0.25">
      <c r="A13"/>
      <c r="B13"/>
      <c r="C13" s="1">
        <f>(D13/$D$12)*$C$12</f>
        <v>3.5890628052370685E-2</v>
      </c>
      <c r="D13" s="2">
        <v>500</v>
      </c>
      <c r="E13" s="9">
        <f>C13/$B$2</f>
        <v>9.672198790624595</v>
      </c>
      <c r="F13" s="2">
        <f>C13*$B$3</f>
        <v>17945.314026185344</v>
      </c>
      <c r="G13" s="2">
        <f ca="1">IF(DATEDIF($B$4,TODAY(),"d") &gt; 365, 0.8*F13, 0.63*F13)</f>
        <v>11305.547836496768</v>
      </c>
    </row>
    <row r="14" spans="1:7" x14ac:dyDescent="0.25">
      <c r="A14"/>
      <c r="B14"/>
      <c r="C14" s="1">
        <f>(D14/$D$12)*$C$12</f>
        <v>5.3835942078556027E-2</v>
      </c>
      <c r="D14" s="2">
        <v>750</v>
      </c>
      <c r="E14" s="9">
        <f>C14/$B$2</f>
        <v>14.508298185936892</v>
      </c>
      <c r="F14" s="2">
        <f>C14*$B$3</f>
        <v>26917.971039278014</v>
      </c>
      <c r="G14" s="2">
        <f ca="1">IF(DATEDIF($B$4,TODAY(),"d") &gt; 365, 0.8*F14, 0.63*F14)</f>
        <v>16958.32175474515</v>
      </c>
    </row>
    <row r="15" spans="1:7" x14ac:dyDescent="0.25">
      <c r="A15"/>
      <c r="B15"/>
      <c r="C15" s="1">
        <f>(D15/$D$12)*$C$12</f>
        <v>7.178125610474137E-2</v>
      </c>
      <c r="D15" s="2">
        <v>1000</v>
      </c>
      <c r="E15" s="9">
        <f>C15/$B$2</f>
        <v>19.34439758124919</v>
      </c>
      <c r="F15" s="2">
        <f>C15*$B$3</f>
        <v>35890.628052370688</v>
      </c>
      <c r="G15" s="2">
        <f ca="1">IF(DATEDIF($B$4,TODAY(),"d") &gt; 365, 0.8*F15, 0.63*F15)</f>
        <v>22611.095672993535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03F-3E33-479D-9404-3AFBD2C0E3F2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4.6955699999999996E-3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511120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45275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EF1E-EDF3-4C56-84DC-7BF5EFFD3546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5.2499999999999995E-7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1.7799999999999999E-6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1726.1205058180626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1.7799999999999999E-6</v>
      </c>
      <c r="D12" s="2">
        <f>B6</f>
        <v>1726.1205058180626</v>
      </c>
      <c r="E12" s="9">
        <f>C12/$B$2</f>
        <v>3.3904761904761904</v>
      </c>
      <c r="F12" s="2">
        <f>C12*$B$3</f>
        <v>1780</v>
      </c>
      <c r="G12" s="2">
        <f ca="1">IF(DATEDIF($B$4,TODAY(),"d") &gt; 365, 0.8*F12, 0.63*F12)</f>
        <v>1121.4000000000001</v>
      </c>
    </row>
    <row r="13" spans="1:7" x14ac:dyDescent="0.25">
      <c r="A13"/>
      <c r="B13"/>
      <c r="C13" s="1">
        <f>(D13/$D$12)*$C$12</f>
        <v>2.0624284272162126E-6</v>
      </c>
      <c r="D13" s="2">
        <v>2000</v>
      </c>
      <c r="E13" s="9">
        <f>C13/$B$2</f>
        <v>3.928435099459453</v>
      </c>
      <c r="F13" s="2">
        <f>C13*$B$3</f>
        <v>2062.4284272162126</v>
      </c>
      <c r="G13" s="2">
        <f ca="1">IF(DATEDIF($B$4,TODAY(),"d") &gt; 365, 0.8*F13, 0.63*F13)</f>
        <v>1299.329909146214</v>
      </c>
    </row>
    <row r="14" spans="1:7" x14ac:dyDescent="0.25">
      <c r="A14"/>
      <c r="B14"/>
      <c r="C14" s="1">
        <f>(D14/$D$12)*$C$12</f>
        <v>3.0936426408243185E-6</v>
      </c>
      <c r="D14" s="2">
        <v>3000</v>
      </c>
      <c r="E14" s="9">
        <f>C14/$B$2</f>
        <v>5.8926526491891789</v>
      </c>
      <c r="F14" s="2">
        <f>C14*$B$3</f>
        <v>3093.6426408243183</v>
      </c>
      <c r="G14" s="2">
        <f ca="1">IF(DATEDIF($B$4,TODAY(),"d") &gt; 365, 0.8*F14, 0.63*F14)</f>
        <v>1948.9948637193206</v>
      </c>
    </row>
    <row r="15" spans="1:7" x14ac:dyDescent="0.25">
      <c r="A15"/>
      <c r="B15"/>
      <c r="C15" s="1">
        <f>(D15/$D$12)*$C$12</f>
        <v>5.1560710680405307E-6</v>
      </c>
      <c r="D15" s="2">
        <v>5000</v>
      </c>
      <c r="E15" s="9">
        <f>C15/$B$2</f>
        <v>9.8210877486486314</v>
      </c>
      <c r="F15" s="2">
        <f>C15*$B$3</f>
        <v>5156.0710680405309</v>
      </c>
      <c r="G15" s="2">
        <f ca="1">IF(DATEDIF($B$4,TODAY(),"d") &gt; 365, 0.8*F15, 0.63*F15)</f>
        <v>3248.3247728655347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14E-27E3-4145-A4E9-3CC7E358CF77}">
  <sheetPr>
    <tabColor theme="5" tint="-0.249977111117893"/>
  </sheetPr>
  <dimension ref="A1:G20"/>
  <sheetViews>
    <sheetView zoomScale="235" zoomScaleNormal="23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1.432224E-3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2095000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0.40391300000000002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59.25833039182141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0.40391300000000002</v>
      </c>
      <c r="D12" s="2">
        <f>B6</f>
        <v>59.25833039182141</v>
      </c>
      <c r="E12" s="9">
        <f>C12/$B$2</f>
        <v>282.01803628482696</v>
      </c>
      <c r="F12" s="2">
        <f>C12*$B$3</f>
        <v>846197.7350000001</v>
      </c>
      <c r="G12" s="2">
        <f ca="1">IF(DATEDIF($B$4,TODAY(),"d") &gt; 365, 0.8*F12, 0.63*F12)</f>
        <v>533104.57305000012</v>
      </c>
    </row>
    <row r="13" spans="1:7" x14ac:dyDescent="0.25">
      <c r="A13"/>
      <c r="B13"/>
      <c r="C13" s="1">
        <f>(D13/$D$12)*$C$12</f>
        <v>0.68161387155070174</v>
      </c>
      <c r="D13" s="2">
        <v>100</v>
      </c>
      <c r="E13" s="9">
        <f>C13/$B$2</f>
        <v>475.91289599301632</v>
      </c>
      <c r="F13" s="2">
        <f>C13*$B$3</f>
        <v>1427981.0608987201</v>
      </c>
      <c r="G13" s="2">
        <f ca="1">IF(DATEDIF($B$4,TODAY(),"d") &gt; 365, 0.8*F13, 0.63*F13)</f>
        <v>899628.06836619368</v>
      </c>
    </row>
    <row r="14" spans="1:7" x14ac:dyDescent="0.25">
      <c r="A14"/>
      <c r="B14"/>
      <c r="C14" s="1">
        <f>(D14/$D$12)*$C$12</f>
        <v>1.3632277431014035</v>
      </c>
      <c r="D14" s="2">
        <v>200</v>
      </c>
      <c r="E14" s="9">
        <f>C14/$B$2</f>
        <v>951.82579198603264</v>
      </c>
      <c r="F14" s="2">
        <f>C14*$B$3</f>
        <v>2855962.1217974401</v>
      </c>
      <c r="G14" s="2">
        <f ca="1">IF(DATEDIF($B$4,TODAY(),"d") &gt; 365, 0.8*F14, 0.63*F14)</f>
        <v>1799256.1367323874</v>
      </c>
    </row>
    <row r="15" spans="1:7" x14ac:dyDescent="0.25">
      <c r="A15"/>
      <c r="B15"/>
      <c r="C15" s="1">
        <f>(D15/$D$12)*$C$12</f>
        <v>2.0448416146521051</v>
      </c>
      <c r="D15" s="2">
        <v>300</v>
      </c>
      <c r="E15" s="9">
        <f>C15/$B$2</f>
        <v>1427.7386879790488</v>
      </c>
      <c r="F15" s="2">
        <f>C15*$B$3</f>
        <v>4283943.1826961599</v>
      </c>
      <c r="G15" s="2">
        <f ca="1">IF(DATEDIF($B$4,TODAY(),"d") &gt; 365, 0.8*F15, 0.63*F15)</f>
        <v>2698884.2050985806</v>
      </c>
    </row>
    <row r="16" spans="1:7" x14ac:dyDescent="0.25">
      <c r="A16"/>
      <c r="B16"/>
      <c r="C16" s="1">
        <f t="shared" ref="C16:C20" si="0">(D16/$D$12)*$C$12</f>
        <v>2.726455486202807</v>
      </c>
      <c r="D16" s="2">
        <v>400</v>
      </c>
      <c r="E16" s="9">
        <f t="shared" ref="E16:E20" si="1">C16/$B$2</f>
        <v>1903.6515839720653</v>
      </c>
      <c r="F16" s="2">
        <f t="shared" ref="F16:F20" si="2">C16*$B$3</f>
        <v>5711924.2435948802</v>
      </c>
      <c r="G16" s="2">
        <f t="shared" ref="G16:G20" ca="1" si="3">IF(DATEDIF($B$4,TODAY(),"d") &gt; 365, 0.8*F16, 0.63*F16)</f>
        <v>3598512.2734647747</v>
      </c>
    </row>
    <row r="17" spans="3:7" x14ac:dyDescent="0.25">
      <c r="C17" s="1">
        <f t="shared" si="0"/>
        <v>3.4080693577535084</v>
      </c>
      <c r="D17" s="2">
        <v>500</v>
      </c>
      <c r="E17" s="9">
        <f t="shared" si="1"/>
        <v>2379.5644799650813</v>
      </c>
      <c r="F17" s="2">
        <f t="shared" si="2"/>
        <v>7139905.3044936005</v>
      </c>
      <c r="G17" s="2">
        <f t="shared" ca="1" si="3"/>
        <v>4498140.3418309679</v>
      </c>
    </row>
    <row r="18" spans="3:7" x14ac:dyDescent="0.25">
      <c r="C18" s="1">
        <f t="shared" si="0"/>
        <v>4.0896832293042102</v>
      </c>
      <c r="D18" s="2">
        <v>600</v>
      </c>
      <c r="E18" s="9">
        <f t="shared" si="1"/>
        <v>2855.4773759580976</v>
      </c>
      <c r="F18" s="2">
        <f t="shared" si="2"/>
        <v>8567886.3653923199</v>
      </c>
      <c r="G18" s="2">
        <f t="shared" ca="1" si="3"/>
        <v>5397768.4101971611</v>
      </c>
    </row>
    <row r="19" spans="3:7" x14ac:dyDescent="0.25">
      <c r="C19" s="1">
        <f t="shared" si="0"/>
        <v>4.7712971008549125</v>
      </c>
      <c r="D19" s="2">
        <v>700</v>
      </c>
      <c r="E19" s="9">
        <f t="shared" si="1"/>
        <v>3331.3902719511143</v>
      </c>
      <c r="F19" s="2">
        <f t="shared" si="2"/>
        <v>9995867.4262910411</v>
      </c>
      <c r="G19" s="2">
        <f t="shared" ca="1" si="3"/>
        <v>6297396.4785633562</v>
      </c>
    </row>
    <row r="20" spans="3:7" x14ac:dyDescent="0.25">
      <c r="C20" s="1">
        <f t="shared" si="0"/>
        <v>5.452910972405614</v>
      </c>
      <c r="D20" s="2">
        <v>800</v>
      </c>
      <c r="E20" s="9">
        <f t="shared" si="1"/>
        <v>3807.3031679441306</v>
      </c>
      <c r="F20" s="2">
        <f t="shared" si="2"/>
        <v>11423848.48718976</v>
      </c>
      <c r="G20" s="2">
        <f t="shared" ca="1" si="3"/>
        <v>7197024.5469295494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3FE-B096-4228-97DB-549BD9AB9679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300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50.2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507.02036894912067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50.2</v>
      </c>
      <c r="D12" s="2">
        <f>B6</f>
        <v>507.02036894912067</v>
      </c>
      <c r="E12" s="9">
        <f>C12/$B$2</f>
        <v>0.16733333333333333</v>
      </c>
      <c r="F12" s="2">
        <f>C12*$B$3</f>
        <v>5020</v>
      </c>
      <c r="G12" s="2">
        <f ca="1">IF(DATEDIF($B$4,TODAY(),"d") &gt; 365, 0.8*F12, 0.63*F12)</f>
        <v>3162.6</v>
      </c>
    </row>
    <row r="13" spans="1:7" x14ac:dyDescent="0.25">
      <c r="A13"/>
      <c r="B13"/>
      <c r="C13" s="1">
        <f>(D13/$D$12)*$C$12</f>
        <v>99.009828942469085</v>
      </c>
      <c r="D13" s="2">
        <v>1000</v>
      </c>
      <c r="E13" s="9">
        <f>C13/$B$2</f>
        <v>0.3300327631415636</v>
      </c>
      <c r="F13" s="2">
        <f>C13*$B$3</f>
        <v>9900.9828942469085</v>
      </c>
      <c r="G13" s="2">
        <f ca="1">IF(DATEDIF($B$4,TODAY(),"d") &gt; 365, 0.8*F13, 0.63*F13)</f>
        <v>6237.6192233755528</v>
      </c>
    </row>
    <row r="14" spans="1:7" x14ac:dyDescent="0.25">
      <c r="A14"/>
      <c r="B14"/>
      <c r="C14" s="1">
        <f>(D14/$D$12)*$C$12</f>
        <v>198.01965788493817</v>
      </c>
      <c r="D14" s="2">
        <v>2000</v>
      </c>
      <c r="E14" s="9">
        <f>C14/$B$2</f>
        <v>0.6600655262831272</v>
      </c>
      <c r="F14" s="2">
        <f>C14*$B$3</f>
        <v>19801.965788493817</v>
      </c>
      <c r="G14" s="2">
        <f ca="1">IF(DATEDIF($B$4,TODAY(),"d") &gt; 365, 0.8*F14, 0.63*F14)</f>
        <v>12475.238446751106</v>
      </c>
    </row>
    <row r="15" spans="1:7" x14ac:dyDescent="0.25">
      <c r="A15"/>
      <c r="B15"/>
      <c r="C15" s="1">
        <f>(D15/$D$12)*$C$12</f>
        <v>495.04914471234542</v>
      </c>
      <c r="D15" s="2">
        <v>5000</v>
      </c>
      <c r="E15" s="9">
        <f>C15/$B$2</f>
        <v>1.650163815707818</v>
      </c>
      <c r="F15" s="2">
        <f>C15*$B$3</f>
        <v>49504.914471234544</v>
      </c>
      <c r="G15" s="2">
        <f ca="1">IF(DATEDIF($B$4,TODAY(),"d") &gt; 365, 0.8*F15, 0.63*F15)</f>
        <v>31188.096116877765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03A3-23A1-4D9F-8679-882E9D6BE0B0}">
  <dimension ref="A1:G16"/>
  <sheetViews>
    <sheetView zoomScale="190" zoomScaleNormal="19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5.0100800000000005E-4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3991950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47F3-751A-4F27-A23B-6D028AF5E993}">
  <sheetPr>
    <tabColor theme="5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1.1399999999999999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E454-3917-4E91-B503-A91B0681B645}">
  <sheetPr>
    <tabColor theme="5" tint="-0.249977111117893"/>
  </sheetPr>
  <dimension ref="A1:G18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2.3863458000000001E-2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2.4611649999999999E-2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6.6602647340342891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2.4611649999999999E-2</v>
      </c>
      <c r="D12" s="2">
        <f>B6</f>
        <v>6.6602647340342891</v>
      </c>
      <c r="E12" s="9">
        <f>C12/$B$2</f>
        <v>1.0313530419606411</v>
      </c>
      <c r="F12" s="2">
        <f>C12*$B$3</f>
        <v>1230.5825</v>
      </c>
      <c r="G12" s="2">
        <f ca="1">IF(DATEDIF($B$4,TODAY(),"d") &gt; 365, 0.8*F12, 0.63*F12)</f>
        <v>775.266975</v>
      </c>
    </row>
    <row r="13" spans="1:7" x14ac:dyDescent="0.25">
      <c r="A13"/>
      <c r="B13"/>
      <c r="C13" s="1">
        <f>(D13/$D$12)*$C$12</f>
        <v>0.18476480277302812</v>
      </c>
      <c r="D13" s="2">
        <v>50</v>
      </c>
      <c r="E13" s="9">
        <f>C13/$B$2</f>
        <v>7.7425829388610872</v>
      </c>
      <c r="F13" s="2">
        <f>C13*$B$3</f>
        <v>9238.2401386514066</v>
      </c>
      <c r="G13" s="2">
        <f ca="1">IF(DATEDIF($B$4,TODAY(),"d") &gt; 365, 0.8*F13, 0.63*F13)</f>
        <v>5820.0912873503858</v>
      </c>
    </row>
    <row r="14" spans="1:7" x14ac:dyDescent="0.25">
      <c r="A14"/>
      <c r="B14"/>
      <c r="C14" s="1">
        <f>(D14/$D$12)*$C$12</f>
        <v>0.36952960554605624</v>
      </c>
      <c r="D14" s="2">
        <v>100</v>
      </c>
      <c r="E14" s="9">
        <f>C14/$B$2</f>
        <v>15.485165877722174</v>
      </c>
      <c r="F14" s="2">
        <f>C14*$B$3</f>
        <v>18476.480277302813</v>
      </c>
      <c r="G14" s="2">
        <f ca="1">IF(DATEDIF($B$4,TODAY(),"d") &gt; 365, 0.8*F14, 0.63*F14)</f>
        <v>11640.182574700772</v>
      </c>
    </row>
    <row r="15" spans="1:7" x14ac:dyDescent="0.25">
      <c r="A15"/>
      <c r="B15"/>
      <c r="C15" s="1">
        <f>(D15/$D$12)*$C$12</f>
        <v>0.55429440831908439</v>
      </c>
      <c r="D15" s="2">
        <v>150</v>
      </c>
      <c r="E15" s="9">
        <f>C15/$B$2</f>
        <v>23.227748816583262</v>
      </c>
      <c r="F15" s="2">
        <f>C15*$B$3</f>
        <v>27714.72041595422</v>
      </c>
      <c r="G15" s="2">
        <f ca="1">IF(DATEDIF($B$4,TODAY(),"d") &gt; 365, 0.8*F15, 0.63*F15)</f>
        <v>17460.273862051159</v>
      </c>
    </row>
    <row r="16" spans="1:7" x14ac:dyDescent="0.25">
      <c r="A16"/>
      <c r="B16"/>
      <c r="C16" s="1">
        <f t="shared" ref="C16:C18" si="0">(D16/$D$12)*$C$12</f>
        <v>0.73905921109211248</v>
      </c>
      <c r="D16" s="2">
        <v>200</v>
      </c>
      <c r="E16" s="9">
        <f t="shared" ref="E16:E18" si="1">C16/$B$2</f>
        <v>30.970331755444349</v>
      </c>
      <c r="F16" s="2">
        <f t="shared" ref="F16:F18" si="2">C16*$B$3</f>
        <v>36952.960554605626</v>
      </c>
      <c r="G16" s="2">
        <f t="shared" ref="G16:G18" ca="1" si="3">IF(DATEDIF($B$4,TODAY(),"d") &gt; 365, 0.8*F16, 0.63*F16)</f>
        <v>23280.365149401543</v>
      </c>
    </row>
    <row r="17" spans="3:7" x14ac:dyDescent="0.25">
      <c r="C17" s="1">
        <f t="shared" si="0"/>
        <v>0.92382401386514046</v>
      </c>
      <c r="D17" s="2">
        <v>250</v>
      </c>
      <c r="E17" s="9">
        <f t="shared" si="1"/>
        <v>38.712914694305425</v>
      </c>
      <c r="F17" s="2">
        <f t="shared" si="2"/>
        <v>46191.200693257022</v>
      </c>
      <c r="G17" s="2">
        <f t="shared" ca="1" si="3"/>
        <v>29100.456436751923</v>
      </c>
    </row>
    <row r="18" spans="3:7" x14ac:dyDescent="0.25">
      <c r="C18" s="1">
        <f t="shared" si="0"/>
        <v>1.1085888166381688</v>
      </c>
      <c r="D18" s="2">
        <v>300</v>
      </c>
      <c r="E18" s="9">
        <f t="shared" si="1"/>
        <v>46.455497633166523</v>
      </c>
      <c r="F18" s="2">
        <f t="shared" si="2"/>
        <v>55429.44083190844</v>
      </c>
      <c r="G18" s="2">
        <f t="shared" ca="1" si="3"/>
        <v>34920.547724102318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0DCB-832C-4540-8855-D8952F57349B}">
  <sheetPr>
    <tabColor theme="5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1.5193618000000001E-2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134750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3.6805160000000003E-2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29.336747941347497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3.6805160000000003E-2</v>
      </c>
      <c r="D12" s="2">
        <f>B6</f>
        <v>29.336747941347497</v>
      </c>
      <c r="E12" s="9">
        <f>C12/$B$2</f>
        <v>2.4224091983884288</v>
      </c>
      <c r="F12" s="2">
        <f>C12*$B$3</f>
        <v>4959.4953100000002</v>
      </c>
      <c r="G12" s="2">
        <f ca="1">IF(DATEDIF($B$4,TODAY(),"d") &gt; 365, 0.8*F12, 0.63*F12)</f>
        <v>3124.4820453000002</v>
      </c>
    </row>
    <row r="13" spans="1:7" x14ac:dyDescent="0.25">
      <c r="A13"/>
      <c r="B13"/>
      <c r="C13" s="1">
        <f>(D13/$D$12)*$C$12</f>
        <v>6.2728766108608877E-2</v>
      </c>
      <c r="D13" s="2">
        <v>50</v>
      </c>
      <c r="E13" s="9">
        <f>C13/$B$2</f>
        <v>4.1286259868195234</v>
      </c>
      <c r="F13" s="2">
        <f>C13*$B$3</f>
        <v>8452.701233135047</v>
      </c>
      <c r="G13" s="2">
        <f ca="1">IF(DATEDIF($B$4,TODAY(),"d") &gt; 365, 0.8*F13, 0.63*F13)</f>
        <v>5325.2017768750793</v>
      </c>
    </row>
    <row r="14" spans="1:7" x14ac:dyDescent="0.25">
      <c r="A14"/>
      <c r="B14"/>
      <c r="C14" s="1">
        <f>(D14/$D$12)*$C$12</f>
        <v>0.12545753221721775</v>
      </c>
      <c r="D14" s="2">
        <v>100</v>
      </c>
      <c r="E14" s="9">
        <f>C14/$B$2</f>
        <v>8.2572519736390468</v>
      </c>
      <c r="F14" s="2">
        <f>C14*$B$3</f>
        <v>16905.402466270094</v>
      </c>
      <c r="G14" s="2">
        <f ca="1">IF(DATEDIF($B$4,TODAY(),"d") &gt; 365, 0.8*F14, 0.63*F14)</f>
        <v>10650.403553750159</v>
      </c>
    </row>
    <row r="15" spans="1:7" x14ac:dyDescent="0.25">
      <c r="A15"/>
      <c r="B15"/>
      <c r="C15" s="1">
        <f>(D15/$D$12)*$C$12</f>
        <v>0.18818629832582665</v>
      </c>
      <c r="D15" s="2">
        <v>150</v>
      </c>
      <c r="E15" s="9">
        <f>C15/$B$2</f>
        <v>12.385877960458572</v>
      </c>
      <c r="F15" s="2">
        <f>C15*$B$3</f>
        <v>25358.103699405139</v>
      </c>
      <c r="G15" s="2">
        <f ca="1">IF(DATEDIF($B$4,TODAY(),"d") &gt; 365, 0.8*F15, 0.63*F15)</f>
        <v>15975.605330625238</v>
      </c>
    </row>
    <row r="16" spans="1:7" x14ac:dyDescent="0.25">
      <c r="A16"/>
      <c r="B16"/>
      <c r="C16" s="1">
        <f t="shared" ref="C16:C20" si="0">(D16/$D$12)*$C$12</f>
        <v>0.25091506443443551</v>
      </c>
      <c r="D16" s="2">
        <v>200</v>
      </c>
      <c r="E16" s="9">
        <f t="shared" ref="E16:E20" si="1">C16/$B$2</f>
        <v>16.514503947278094</v>
      </c>
      <c r="F16" s="2">
        <f t="shared" ref="F16:F20" si="2">C16*$B$3</f>
        <v>33810.804932540188</v>
      </c>
      <c r="G16" s="2">
        <f t="shared" ref="G16:G20" ca="1" si="3">IF(DATEDIF($B$4,TODAY(),"d") &gt; 365, 0.8*F16, 0.63*F16)</f>
        <v>21300.807107500317</v>
      </c>
    </row>
    <row r="17" spans="3:7" x14ac:dyDescent="0.25">
      <c r="C17" s="1">
        <f t="shared" si="0"/>
        <v>0.3136438305430444</v>
      </c>
      <c r="D17" s="2">
        <v>250</v>
      </c>
      <c r="E17" s="9">
        <f t="shared" si="1"/>
        <v>20.643129934097619</v>
      </c>
      <c r="F17" s="2">
        <f t="shared" si="2"/>
        <v>42263.50616567523</v>
      </c>
      <c r="G17" s="2">
        <f t="shared" ca="1" si="3"/>
        <v>26626.008884375395</v>
      </c>
    </row>
    <row r="18" spans="3:7" x14ac:dyDescent="0.25">
      <c r="C18" s="1">
        <f t="shared" si="0"/>
        <v>0.37637259665165329</v>
      </c>
      <c r="D18" s="2">
        <v>300</v>
      </c>
      <c r="E18" s="9">
        <f t="shared" si="1"/>
        <v>24.771755920917144</v>
      </c>
      <c r="F18" s="2">
        <f t="shared" si="2"/>
        <v>50716.207398810278</v>
      </c>
      <c r="G18" s="2">
        <f t="shared" ca="1" si="3"/>
        <v>31951.210661250476</v>
      </c>
    </row>
    <row r="19" spans="3:7" x14ac:dyDescent="0.25">
      <c r="C19" s="1">
        <f t="shared" si="0"/>
        <v>0.43910136276026218</v>
      </c>
      <c r="D19" s="2">
        <v>350</v>
      </c>
      <c r="E19" s="9">
        <f t="shared" si="1"/>
        <v>28.900381907736666</v>
      </c>
      <c r="F19" s="2">
        <f t="shared" si="2"/>
        <v>59168.908631945327</v>
      </c>
      <c r="G19" s="2">
        <f t="shared" ca="1" si="3"/>
        <v>37276.412438125553</v>
      </c>
    </row>
    <row r="20" spans="3:7" x14ac:dyDescent="0.25">
      <c r="C20" s="1">
        <f t="shared" si="0"/>
        <v>0.50183012886887102</v>
      </c>
      <c r="D20" s="2">
        <v>400</v>
      </c>
      <c r="E20" s="9">
        <f t="shared" si="1"/>
        <v>33.029007894556187</v>
      </c>
      <c r="F20" s="2">
        <f t="shared" si="2"/>
        <v>67621.609865080376</v>
      </c>
      <c r="G20" s="2">
        <f t="shared" ca="1" si="3"/>
        <v>42601.614215000634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65C-4DED-4C3B-84E0-4117B1320AC2}">
  <sheetPr>
    <tabColor theme="5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3.470653333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1500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88.110701514056458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3.7</v>
      </c>
      <c r="D12" s="2">
        <f>B6</f>
        <v>88.110701514056458</v>
      </c>
      <c r="E12" s="9">
        <f>C12/$B$2</f>
        <v>1.0660816984569748</v>
      </c>
      <c r="F12" s="2">
        <f>C12*$B$3</f>
        <v>5550</v>
      </c>
      <c r="G12" s="2">
        <f ca="1">IF(DATEDIF($B$4,TODAY(),"d") &gt; 365, 0.8*F12, 0.63*F12)</f>
        <v>3496.5</v>
      </c>
    </row>
    <row r="13" spans="1:7" x14ac:dyDescent="0.25">
      <c r="A13"/>
      <c r="B13"/>
      <c r="C13" s="1">
        <f>(D13/$D$12)*$C$12</f>
        <v>4.1992629004431796</v>
      </c>
      <c r="D13" s="2">
        <v>100</v>
      </c>
      <c r="E13" s="9">
        <f>C13/$B$2</f>
        <v>1.2099344122086018</v>
      </c>
      <c r="F13" s="2">
        <f>C13*$B$3</f>
        <v>6298.8943506647693</v>
      </c>
      <c r="G13" s="2">
        <f ca="1">IF(DATEDIF($B$4,TODAY(),"d") &gt; 365, 0.8*F13, 0.63*F13)</f>
        <v>3968.3034409188049</v>
      </c>
    </row>
    <row r="14" spans="1:7" x14ac:dyDescent="0.25">
      <c r="A14"/>
      <c r="B14"/>
      <c r="C14" s="1">
        <f>(D14/$D$12)*$C$12</f>
        <v>6.2988943506647708</v>
      </c>
      <c r="D14" s="2">
        <v>150</v>
      </c>
      <c r="E14" s="9">
        <f>C14/$B$2</f>
        <v>1.814901618312903</v>
      </c>
      <c r="F14" s="2">
        <f>C14*$B$3</f>
        <v>9448.3415259971553</v>
      </c>
      <c r="G14" s="2">
        <f ca="1">IF(DATEDIF($B$4,TODAY(),"d") &gt; 365, 0.8*F14, 0.63*F14)</f>
        <v>5952.4551613782078</v>
      </c>
    </row>
    <row r="15" spans="1:7" x14ac:dyDescent="0.25">
      <c r="A15"/>
      <c r="B15"/>
      <c r="C15" s="1">
        <f>(D15/$D$12)*$C$12</f>
        <v>8.3985258008863592</v>
      </c>
      <c r="D15" s="2">
        <v>200</v>
      </c>
      <c r="E15" s="9">
        <f>C15/$B$2</f>
        <v>2.4198688244172035</v>
      </c>
      <c r="F15" s="2">
        <f>C15*$B$3</f>
        <v>12597.788701329539</v>
      </c>
      <c r="G15" s="2">
        <f ca="1">IF(DATEDIF($B$4,TODAY(),"d") &gt; 365, 0.8*F15, 0.63*F15)</f>
        <v>7936.6068818376098</v>
      </c>
    </row>
    <row r="16" spans="1:7" x14ac:dyDescent="0.25">
      <c r="A16"/>
      <c r="B16"/>
      <c r="C16" s="1">
        <f t="shared" ref="C16:C21" si="0">(D16/$D$12)*$C$12</f>
        <v>10.49815725110795</v>
      </c>
      <c r="D16" s="2">
        <v>250</v>
      </c>
      <c r="E16" s="9">
        <f t="shared" ref="E16:E21" si="1">C16/$B$2</f>
        <v>3.0248360305215045</v>
      </c>
      <c r="F16" s="2">
        <f t="shared" ref="F16:F21" si="2">C16*$B$3</f>
        <v>15747.235876661924</v>
      </c>
      <c r="G16" s="2">
        <f t="shared" ref="G16:G21" ca="1" si="3">IF(DATEDIF($B$4,TODAY(),"d") &gt; 365, 0.8*F16, 0.63*F16)</f>
        <v>9920.7586022970117</v>
      </c>
    </row>
    <row r="17" spans="3:7" x14ac:dyDescent="0.25">
      <c r="C17" s="1">
        <f t="shared" si="0"/>
        <v>12.597788701329542</v>
      </c>
      <c r="D17" s="2">
        <v>300</v>
      </c>
      <c r="E17" s="9">
        <f t="shared" si="1"/>
        <v>3.629803236625806</v>
      </c>
      <c r="F17" s="2">
        <f t="shared" si="2"/>
        <v>18896.683051994311</v>
      </c>
      <c r="G17" s="2">
        <f t="shared" ca="1" si="3"/>
        <v>11904.910322756416</v>
      </c>
    </row>
    <row r="18" spans="3:7" x14ac:dyDescent="0.25">
      <c r="C18" s="1">
        <f t="shared" si="0"/>
        <v>14.69742015155113</v>
      </c>
      <c r="D18" s="2">
        <v>350</v>
      </c>
      <c r="E18" s="9">
        <f t="shared" si="1"/>
        <v>4.2347704427301069</v>
      </c>
      <c r="F18" s="2">
        <f t="shared" si="2"/>
        <v>22046.130227326696</v>
      </c>
      <c r="G18" s="2">
        <f t="shared" ca="1" si="3"/>
        <v>13889.062043215818</v>
      </c>
    </row>
    <row r="19" spans="3:7" x14ac:dyDescent="0.25">
      <c r="C19" s="1">
        <f t="shared" si="0"/>
        <v>16.797051601772718</v>
      </c>
      <c r="D19" s="2">
        <v>400</v>
      </c>
      <c r="E19" s="9">
        <f t="shared" si="1"/>
        <v>4.839737648834407</v>
      </c>
      <c r="F19" s="2">
        <f t="shared" si="2"/>
        <v>25195.577402659077</v>
      </c>
      <c r="G19" s="2">
        <f t="shared" ca="1" si="3"/>
        <v>15873.21376367522</v>
      </c>
    </row>
    <row r="20" spans="3:7" x14ac:dyDescent="0.25">
      <c r="C20" s="1">
        <f t="shared" si="0"/>
        <v>18.896683051994309</v>
      </c>
      <c r="D20" s="2">
        <v>450</v>
      </c>
      <c r="E20" s="9">
        <f t="shared" si="1"/>
        <v>5.444704854938708</v>
      </c>
      <c r="F20" s="2">
        <f t="shared" si="2"/>
        <v>28345.024577991462</v>
      </c>
      <c r="G20" s="2">
        <f t="shared" ca="1" si="3"/>
        <v>17857.365484134622</v>
      </c>
    </row>
    <row r="21" spans="3:7" x14ac:dyDescent="0.25">
      <c r="C21" s="1">
        <f t="shared" si="0"/>
        <v>20.996314502215899</v>
      </c>
      <c r="D21" s="2">
        <v>500</v>
      </c>
      <c r="E21" s="9">
        <f t="shared" si="1"/>
        <v>6.049672061043009</v>
      </c>
      <c r="F21" s="2">
        <f t="shared" si="2"/>
        <v>31494.471753323847</v>
      </c>
      <c r="G21" s="2">
        <f t="shared" ca="1" si="3"/>
        <v>19841.517204594023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6 4 4 8 e 6 - 8 a 1 a - 4 e 7 c - 8 f 6 1 - 9 1 1 2 4 4 e 7 1 8 1 3 "   x m l n s = " h t t p : / / s c h e m a s . m i c r o s o f t . c o m / D a t a M a s h u p " > A A A A A D g E A A B Q S w M E F A A C A A g A A 4 h q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A 4 h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I a l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A D i G p Y P 7 S n 5 K Q A A A D 2 A A A A E g A A A A A A A A A A A A A A A A A A A A A A Q 2 9 u Z m l n L 1 B h Y 2 t h Z 2 U u e G 1 s U E s B A i 0 A F A A C A A g A A 4 h q W A / K 6 a u k A A A A 6 Q A A A B M A A A A A A A A A A A A A A A A A 8 A A A A F t D b 2 5 0 Z W 5 0 X 1 R 5 c G V z X S 5 4 b W x Q S w E C L Q A U A A I A C A A D i G p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O D h h O T c 3 L W U 2 N m Y t N D Q x N i 0 5 M j J l L T c 4 Y m F l N 2 J j M 2 V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e W 1 i b 2 w m c X V v d D s s J n F 1 b 3 Q 7 d X N k J n F 1 b 3 Q 7 L C Z x d W 9 0 O 3 V z Z F 9 t Y X J r Z X R f Y 2 F w J n F 1 b 3 Q 7 X S I g L z 4 8 R W 5 0 c n k g V H l w Z T 0 i R m l s b E N v b H V t b l R 5 c G V z I i B W Y W x 1 Z T 0 i c 0 J n V U Y i I C 8 + P E V u d H J 5 I F R 5 c G U 9 I k Z p b G x M Y X N 0 V X B k Y X R l Z C I g V m F s d W U 9 I m Q y M D I 0 L T A z L T E w V D I x O j A w O j A 2 L j Y 2 M z c 4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E W 0 f j D l 1 H r k 1 h 4 h b 1 e z 0 A A A A A A g A A A A A A E G Y A A A A B A A A g A A A A F B E 8 C c g 7 6 D w h g A E B d r y 8 S I B / c N A 9 f 6 Z l 3 L 5 r g 9 S Q m C w A A A A A D o A A A A A C A A A g A A A A l O e W i d N o y T q 2 I y X o c 7 x c x v V 9 E F 4 t U 4 b 5 o i N s k E p k p 2 V Q A A A A j h 8 b W Z K j S 8 y 1 L d c L E 9 d z g L r b g l u x p R P g C f T s 1 U O n r N f N x m E 2 L k v 7 D 4 c 1 y R / x W M Q E 5 I L b Z 1 s f t W G h 0 p c G f k J N H d D F 2 a L a p v 6 C x A k 1 k O X 7 F I R A A A A A / 3 8 m i O E L j L R h M O w q V U f p w z G c G r k C P v C L u Q m 7 J G K 5 R S q G Z 6 K w r L 9 d L / U B / w H o 6 O p T v x x n k s P t r i / 4 G j 7 B Q o B W y A = = < / D a t a M a s h u p > 
</file>

<file path=customXml/itemProps1.xml><?xml version="1.0" encoding="utf-8"?>
<ds:datastoreItem xmlns:ds="http://schemas.openxmlformats.org/officeDocument/2006/customXml" ds:itemID="{82E7A078-F931-4C65-AFCE-E31A3DD90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multiples</vt:lpstr>
      <vt:lpstr>portfolio</vt:lpstr>
      <vt:lpstr>prc_data</vt:lpstr>
      <vt:lpstr>ATH</vt:lpstr>
      <vt:lpstr>AXGT</vt:lpstr>
      <vt:lpstr>CRYO</vt:lpstr>
      <vt:lpstr>GENE</vt:lpstr>
      <vt:lpstr>LAKE</vt:lpstr>
      <vt:lpstr>VITA</vt:lpstr>
      <vt:lpstr>APE</vt:lpstr>
      <vt:lpstr>BLOK</vt:lpstr>
      <vt:lpstr>GALA</vt:lpstr>
      <vt:lpstr>GFAL</vt:lpstr>
      <vt:lpstr>ICP</vt:lpstr>
      <vt:lpstr>MBX</vt:lpstr>
      <vt:lpstr>MYRIA</vt:lpstr>
      <vt:lpstr>SIDUS</vt:lpstr>
      <vt:lpstr>UFO</vt:lpstr>
      <vt:lpstr>VRA</vt:lpstr>
      <vt:lpstr>CGPT</vt:lpstr>
      <vt:lpstr>CSIX</vt:lpstr>
      <vt:lpstr>DBC</vt:lpstr>
      <vt:lpstr>DNX</vt:lpstr>
      <vt:lpstr>TRAVA</vt:lpstr>
      <vt:lpstr>LCX</vt:lpstr>
      <vt:lpstr>NXRA</vt:lpstr>
      <vt:lpstr>RIO</vt:lpstr>
      <vt:lpstr>AMP</vt:lpstr>
      <vt:lpstr>CQT</vt:lpstr>
      <vt:lpstr>DFI</vt:lpstr>
      <vt:lpstr>FEG</vt:lpstr>
      <vt:lpstr>KLV</vt:lpstr>
      <vt:lpstr>QNT</vt:lpstr>
      <vt:lpstr>RISE</vt:lpstr>
      <vt:lpstr>XDC</vt:lpstr>
      <vt:lpstr>XLM</vt:lpstr>
      <vt:lpstr>ADA</vt:lpstr>
      <vt:lpstr>ALGO</vt:lpstr>
      <vt:lpstr>ARB</vt:lpstr>
      <vt:lpstr>BTC</vt:lpstr>
      <vt:lpstr>HBAR</vt:lpstr>
      <vt:lpstr>KAI</vt:lpstr>
      <vt:lpstr>KAS</vt:lpstr>
      <vt:lpstr>SEI</vt:lpstr>
      <vt:lpstr>SUI</vt:lpstr>
      <vt:lpstr>VET</vt:lpstr>
      <vt:lpstr>XYO</vt:lpstr>
      <vt:lpstr>BBOX</vt:lpstr>
      <vt:lpstr>BTT</vt:lpstr>
      <vt:lpstr>XCH</vt:lpstr>
      <vt:lpstr>XODEX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2024-02-25T02:00:28Z</dcterms:created>
  <dcterms:modified xsi:type="dcterms:W3CDTF">2024-03-10T21:09:54Z</dcterms:modified>
</cp:coreProperties>
</file>