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ämäTyökirja"/>
  <mc:AlternateContent xmlns:mc="http://schemas.openxmlformats.org/markup-compatibility/2006">
    <mc:Choice Requires="x15">
      <x15ac:absPath xmlns:x15ac="http://schemas.microsoft.com/office/spreadsheetml/2010/11/ac" url="C:\Users\Remes\Models\sicuLogic\excelit\"/>
    </mc:Choice>
  </mc:AlternateContent>
  <xr:revisionPtr revIDLastSave="0" documentId="8_{02888D50-AB16-4437-91A2-5A6356C122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analytics" sheetId="9" r:id="rId2"/>
    <sheet name="data" sheetId="7" r:id="rId3"/>
    <sheet name="tools" sheetId="8" r:id="rId4"/>
  </sheets>
  <definedNames>
    <definedName name="ExternalData_1" localSheetId="2" hidden="1">data!$A$1:$AA$2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8" l="1"/>
  <c r="H9" i="8"/>
  <c r="J10" i="1" a="1"/>
  <c r="J10" i="1" s="1"/>
  <c r="J9" i="1" a="1"/>
  <c r="J9" i="1" s="1"/>
  <c r="N3" i="1"/>
  <c r="N18" i="1"/>
  <c r="N17" i="1"/>
  <c r="N13" i="1"/>
  <c r="N11" i="1"/>
  <c r="J11" i="1" a="1"/>
  <c r="J11" i="1" s="1"/>
  <c r="J17" i="1" a="1"/>
  <c r="J17" i="1" s="1"/>
  <c r="J18" i="1" a="1"/>
  <c r="J18" i="1" s="1"/>
  <c r="N14" i="1"/>
  <c r="J14" i="1" a="1"/>
  <c r="J14" i="1" s="1"/>
  <c r="J13" i="1" a="1"/>
  <c r="J13" i="1" s="1"/>
  <c r="N15" i="1"/>
  <c r="N25" i="1" a="1"/>
  <c r="N25" i="1" s="1"/>
  <c r="N24" i="1" a="1"/>
  <c r="N24" i="1" s="1"/>
  <c r="N23" i="1" a="1"/>
  <c r="N23" i="1" s="1"/>
  <c r="E18" i="1" a="1"/>
  <c r="E18" i="1" s="1"/>
  <c r="E15" i="1" a="1"/>
  <c r="E15" i="1" s="1"/>
  <c r="E14" i="1" a="1"/>
  <c r="E14" i="1" s="1"/>
  <c r="E11" i="1" a="1"/>
  <c r="E11" i="1" s="1"/>
  <c r="E10" i="1" a="1"/>
  <c r="E10" i="1" s="1"/>
  <c r="N9" i="1" a="1"/>
  <c r="N9" i="1" s="1"/>
  <c r="E24" i="1"/>
  <c r="E23" i="1"/>
  <c r="E22" i="1"/>
  <c r="N10" i="1"/>
  <c r="I5" i="8" l="1"/>
  <c r="I6" i="8"/>
  <c r="I7" i="8"/>
  <c r="I8" i="8"/>
  <c r="I9" i="8"/>
  <c r="I10" i="8"/>
  <c r="I11" i="8"/>
  <c r="I12" i="8"/>
  <c r="I13" i="8"/>
  <c r="I3" i="8"/>
  <c r="K5" i="8"/>
  <c r="M5" i="8" s="1"/>
  <c r="K6" i="8"/>
  <c r="K7" i="8"/>
  <c r="K8" i="8"/>
  <c r="K9" i="8"/>
  <c r="K10" i="8"/>
  <c r="K11" i="8"/>
  <c r="K12" i="8"/>
  <c r="K13" i="8"/>
  <c r="K3" i="8"/>
  <c r="D12" i="1"/>
  <c r="D4" i="8"/>
  <c r="D5" i="8"/>
  <c r="D6" i="8"/>
  <c r="D7" i="8"/>
  <c r="D8" i="8"/>
  <c r="D9" i="8"/>
  <c r="D10" i="8"/>
  <c r="E10" i="8" s="1"/>
  <c r="D11" i="8"/>
  <c r="E11" i="8" s="1"/>
  <c r="D12" i="8"/>
  <c r="E12" i="8" s="1"/>
  <c r="D13" i="8"/>
  <c r="D3" i="8"/>
  <c r="E3" i="8" s="1"/>
  <c r="A105" i="1" a="1"/>
  <c r="A105" i="1" s="1"/>
  <c r="M3" i="8" l="1"/>
  <c r="M7" i="8"/>
  <c r="M6" i="8"/>
  <c r="M13" i="8"/>
  <c r="M9" i="8"/>
  <c r="M12" i="8"/>
  <c r="M11" i="8"/>
  <c r="M10" i="8"/>
  <c r="M8" i="8"/>
  <c r="E9" i="8"/>
  <c r="E6" i="8"/>
  <c r="E5" i="8"/>
  <c r="E4" i="8"/>
  <c r="E13" i="8"/>
  <c r="E8" i="8"/>
  <c r="E7" i="8"/>
  <c r="I4" i="8" l="1"/>
  <c r="K4" i="8"/>
  <c r="M4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62D89-695D-4B50-A5ED-4C5C6E807B00}" keepAlive="1" name="Kysely – Data" description="Yhteys kyselyyn Data työkirjassa." type="5" refreshedVersion="8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<sst xmlns="http://schemas.openxmlformats.org/spreadsheetml/2006/main" count="106" uniqueCount="99">
  <si>
    <t>Polku</t>
  </si>
  <si>
    <t>playerId</t>
  </si>
  <si>
    <t>playerName</t>
  </si>
  <si>
    <t>equity</t>
  </si>
  <si>
    <t>roundNumber</t>
  </si>
  <si>
    <t>Company information</t>
  </si>
  <si>
    <t>Player name</t>
  </si>
  <si>
    <t>Comapny name</t>
  </si>
  <si>
    <t>Customization settings</t>
  </si>
  <si>
    <t>Lower limit</t>
  </si>
  <si>
    <t>Upper limit</t>
  </si>
  <si>
    <t>Investments</t>
  </si>
  <si>
    <t>Product system (k€)</t>
  </si>
  <si>
    <t>Last round</t>
  </si>
  <si>
    <t>Game</t>
  </si>
  <si>
    <t>Jaakko</t>
  </si>
  <si>
    <t>Current round</t>
  </si>
  <si>
    <t>Jaakon rakennus</t>
  </si>
  <si>
    <t>Company status</t>
  </si>
  <si>
    <t>Equity</t>
  </si>
  <si>
    <t>Completed projects</t>
  </si>
  <si>
    <t>Sales strategy</t>
  </si>
  <si>
    <t>Market focus</t>
  </si>
  <si>
    <t>Total invested</t>
  </si>
  <si>
    <t>Pricing</t>
  </si>
  <si>
    <t>Standard module</t>
  </si>
  <si>
    <t>Customized module</t>
  </si>
  <si>
    <t>User input</t>
  </si>
  <si>
    <t>k€</t>
  </si>
  <si>
    <t>€</t>
  </si>
  <si>
    <t>Sales</t>
  </si>
  <si>
    <t>Sale limit</t>
  </si>
  <si>
    <t>Projects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</si>
  <si>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</si>
  <si>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</si>
  <si>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</si>
  <si>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</si>
  <si>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</si>
  <si>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</si>
  <si>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</si>
  <si>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</si>
  <si>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</si>
  <si>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</si>
  <si>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</si>
  <si>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Customization level</t>
  </si>
  <si>
    <t>Standard modules</t>
  </si>
  <si>
    <t>Customized modules</t>
  </si>
  <si>
    <t>Project price calculator</t>
  </si>
  <si>
    <t>Product system capability</t>
  </si>
  <si>
    <t>Standard module price (k€)</t>
  </si>
  <si>
    <t>Custom module price (k€)</t>
  </si>
  <si>
    <t>Production capacity (k€)</t>
  </si>
  <si>
    <t>Production efficiency (k€)</t>
  </si>
  <si>
    <t>Capabilities</t>
  </si>
  <si>
    <t>Product system</t>
  </si>
  <si>
    <t>Production efficiency</t>
  </si>
  <si>
    <t>Example Project</t>
  </si>
  <si>
    <t>Production costs (k€)</t>
  </si>
  <si>
    <t>Calculated profit (k€)</t>
  </si>
  <si>
    <t>Pricing logic</t>
  </si>
  <si>
    <t>Calculated revenues (k€)</t>
  </si>
  <si>
    <t>saleLimit</t>
  </si>
  <si>
    <t>productionRoundCapacity</t>
  </si>
  <si>
    <t>wonProjects</t>
  </si>
  <si>
    <t>productSysInvest</t>
  </si>
  <si>
    <t>capacityInvest</t>
  </si>
  <si>
    <t>efficiencyInvest</t>
  </si>
  <si>
    <t>delayFees</t>
  </si>
  <si>
    <t>averageValue</t>
  </si>
  <si>
    <t>averageCustomization</t>
  </si>
  <si>
    <t>upgradedProductSystem</t>
  </si>
  <si>
    <t>productionCapacity</t>
  </si>
  <si>
    <t>productionEfficiency</t>
  </si>
  <si>
    <t>customBidLowerLimit</t>
  </si>
  <si>
    <t>customBidUpperLimit</t>
  </si>
  <si>
    <t>standardModulePrice</t>
  </si>
  <si>
    <t>customModulePrice</t>
  </si>
  <si>
    <t>roundProfit</t>
  </si>
  <si>
    <t>profitPerProject</t>
  </si>
  <si>
    <t>delayedProduction</t>
  </si>
  <si>
    <t>fixedCosts</t>
  </si>
  <si>
    <t>roundOnlyProfit</t>
  </si>
  <si>
    <t>hintBid</t>
  </si>
  <si>
    <t>Input</t>
  </si>
  <si>
    <t>Round Input</t>
  </si>
  <si>
    <t>Production capacity</t>
  </si>
  <si>
    <t>Project biddings</t>
  </si>
  <si>
    <t>Won biddings</t>
  </si>
  <si>
    <t>projectBiddings</t>
  </si>
  <si>
    <t>Delayed projects</t>
  </si>
  <si>
    <t>Total</t>
  </si>
  <si>
    <t>Delay fees</t>
  </si>
  <si>
    <t>Profit</t>
  </si>
  <si>
    <t>∆</t>
  </si>
  <si>
    <t>Fixed costs</t>
  </si>
  <si>
    <t>korjaa -&gt; n-0</t>
  </si>
  <si>
    <t>Rounds left</t>
  </si>
  <si>
    <t>Current score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</si>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</sst>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theme="1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4" tint="-0.499984740745262"/>
      </bottom>
      <diagonal/>
    </border>
    <border>
      <left/>
      <right/>
      <top style="thin">
        <color theme="1"/>
      </top>
      <bottom style="thick">
        <color theme="4" tint="-0.499984740745262"/>
      </bottom>
      <diagonal/>
    </border>
    <border>
      <left/>
      <right style="thin">
        <color theme="1"/>
      </right>
      <top style="thin">
        <color theme="1"/>
      </top>
      <bottom style="thick">
        <color theme="4" tint="-0.499984740745262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 tint="-0.499984740745262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theme="1"/>
      </right>
      <top style="thick">
        <color theme="4" tint="-0.499984740745262"/>
      </top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ck">
        <color theme="4" tint="-0.499984740745262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ck">
        <color theme="4" tint="-0.499984740745262"/>
      </top>
      <bottom/>
      <diagonal/>
    </border>
    <border>
      <left/>
      <right style="thick">
        <color theme="8" tint="-0.499984740745262"/>
      </right>
      <top/>
      <bottom style="thick">
        <color theme="8" tint="-0.499984740745262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2" borderId="2" xfId="0" applyFill="1" applyBorder="1" applyAlignment="1">
      <alignment vertical="center"/>
    </xf>
    <xf numFmtId="0" fontId="0" fillId="2" borderId="0" xfId="0" applyFill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0" xfId="0" applyFill="1" applyAlignment="1">
      <alignment vertical="center"/>
    </xf>
    <xf numFmtId="0" fontId="2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3" xfId="0" applyFill="1" applyBorder="1"/>
    <xf numFmtId="0" fontId="0" fillId="2" borderId="3" xfId="0" applyFill="1" applyBorder="1" applyAlignment="1">
      <alignment vertical="center"/>
    </xf>
    <xf numFmtId="0" fontId="2" fillId="2" borderId="7" xfId="0" applyFont="1" applyFill="1" applyBorder="1" applyAlignment="1">
      <alignment horizontal="right" vertical="center"/>
    </xf>
    <xf numFmtId="0" fontId="0" fillId="4" borderId="3" xfId="0" applyFill="1" applyBorder="1"/>
    <xf numFmtId="0" fontId="0" fillId="4" borderId="0" xfId="0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2" xfId="0" applyFont="1" applyFill="1" applyBorder="1"/>
    <xf numFmtId="0" fontId="4" fillId="2" borderId="0" xfId="0" applyFont="1" applyFill="1" applyAlignment="1">
      <alignment vertical="center"/>
    </xf>
    <xf numFmtId="0" fontId="4" fillId="2" borderId="4" xfId="0" applyFont="1" applyFill="1" applyBorder="1"/>
    <xf numFmtId="0" fontId="4" fillId="2" borderId="10" xfId="0" applyFont="1" applyFill="1" applyBorder="1"/>
    <xf numFmtId="0" fontId="4" fillId="2" borderId="0" xfId="0" applyFont="1" applyFill="1"/>
    <xf numFmtId="0" fontId="0" fillId="5" borderId="0" xfId="0" applyFill="1"/>
    <xf numFmtId="0" fontId="2" fillId="2" borderId="11" xfId="0" applyFont="1" applyFill="1" applyBorder="1" applyAlignment="1">
      <alignment vertical="center"/>
    </xf>
    <xf numFmtId="0" fontId="0" fillId="2" borderId="12" xfId="0" applyFill="1" applyBorder="1"/>
    <xf numFmtId="0" fontId="0" fillId="2" borderId="10" xfId="0" applyFill="1" applyBorder="1"/>
    <xf numFmtId="0" fontId="0" fillId="2" borderId="9" xfId="0" applyFill="1" applyBorder="1"/>
    <xf numFmtId="0" fontId="0" fillId="6" borderId="15" xfId="0" applyFill="1" applyBorder="1"/>
    <xf numFmtId="0" fontId="0" fillId="7" borderId="16" xfId="0" applyFill="1" applyBorder="1"/>
    <xf numFmtId="0" fontId="0" fillId="8" borderId="16" xfId="0" applyFill="1" applyBorder="1"/>
    <xf numFmtId="0" fontId="0" fillId="6" borderId="17" xfId="0" applyFill="1" applyBorder="1"/>
    <xf numFmtId="0" fontId="0" fillId="7" borderId="13" xfId="0" applyFill="1" applyBorder="1"/>
    <xf numFmtId="0" fontId="0" fillId="8" borderId="13" xfId="0" applyFill="1" applyBorder="1"/>
    <xf numFmtId="0" fontId="0" fillId="2" borderId="18" xfId="0" applyFill="1" applyBorder="1"/>
    <xf numFmtId="0" fontId="0" fillId="8" borderId="0" xfId="0" applyFill="1"/>
    <xf numFmtId="0" fontId="7" fillId="2" borderId="19" xfId="0" applyFont="1" applyFill="1" applyBorder="1"/>
    <xf numFmtId="0" fontId="0" fillId="2" borderId="20" xfId="0" applyFill="1" applyBorder="1"/>
    <xf numFmtId="0" fontId="0" fillId="6" borderId="21" xfId="0" applyFill="1" applyBorder="1"/>
    <xf numFmtId="0" fontId="7" fillId="2" borderId="0" xfId="0" applyFont="1" applyFill="1"/>
    <xf numFmtId="0" fontId="0" fillId="7" borderId="14" xfId="0" applyFill="1" applyBorder="1"/>
    <xf numFmtId="0" fontId="0" fillId="8" borderId="14" xfId="0" applyFill="1" applyBorder="1"/>
    <xf numFmtId="0" fontId="0" fillId="2" borderId="19" xfId="0" applyFill="1" applyBorder="1"/>
    <xf numFmtId="0" fontId="9" fillId="4" borderId="3" xfId="0" applyFont="1" applyFill="1" applyBorder="1" applyAlignment="1">
      <alignment vertical="center"/>
    </xf>
    <xf numFmtId="0" fontId="0" fillId="9" borderId="0" xfId="0" applyFill="1"/>
    <xf numFmtId="0" fontId="0" fillId="0" borderId="0" xfId="0" applyNumberFormat="1"/>
    <xf numFmtId="0" fontId="10" fillId="4" borderId="0" xfId="0" applyFont="1" applyFill="1" applyAlignment="1">
      <alignment vertical="center"/>
    </xf>
    <xf numFmtId="0" fontId="0" fillId="4" borderId="10" xfId="0" applyFont="1" applyFill="1" applyBorder="1"/>
    <xf numFmtId="0" fontId="0" fillId="3" borderId="0" xfId="0" applyFont="1" applyFill="1"/>
    <xf numFmtId="0" fontId="10" fillId="4" borderId="10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0" fillId="4" borderId="3" xfId="0" applyFont="1" applyFill="1" applyBorder="1"/>
    <xf numFmtId="0" fontId="0" fillId="4" borderId="9" xfId="0" applyFont="1" applyFill="1" applyBorder="1"/>
    <xf numFmtId="0" fontId="0" fillId="4" borderId="9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0" fillId="2" borderId="10" xfId="0" applyFont="1" applyFill="1" applyBorder="1"/>
    <xf numFmtId="0" fontId="7" fillId="10" borderId="22" xfId="0" applyFont="1" applyFill="1" applyBorder="1" applyAlignment="1">
      <alignment vertical="center"/>
    </xf>
    <xf numFmtId="0" fontId="10" fillId="10" borderId="22" xfId="0" applyFont="1" applyFill="1" applyBorder="1" applyAlignment="1">
      <alignment vertical="center"/>
    </xf>
    <xf numFmtId="0" fontId="0" fillId="10" borderId="1" xfId="0" applyFill="1" applyBorder="1"/>
    <xf numFmtId="0" fontId="2" fillId="10" borderId="0" xfId="0" applyFont="1" applyFill="1" applyAlignment="1">
      <alignment horizontal="right" vertical="center"/>
    </xf>
    <xf numFmtId="0" fontId="0" fillId="10" borderId="0" xfId="0" applyFill="1"/>
    <xf numFmtId="0" fontId="8" fillId="10" borderId="0" xfId="0" applyFont="1" applyFill="1" applyAlignment="1">
      <alignment horizontal="left" vertical="center"/>
    </xf>
    <xf numFmtId="0" fontId="0" fillId="10" borderId="0" xfId="0" applyFill="1" applyAlignment="1">
      <alignment vertical="center"/>
    </xf>
    <xf numFmtId="0" fontId="10" fillId="10" borderId="0" xfId="0" applyFont="1" applyFill="1" applyAlignment="1">
      <alignment vertical="center"/>
    </xf>
    <xf numFmtId="0" fontId="0" fillId="10" borderId="10" xfId="0" applyFont="1" applyFill="1" applyBorder="1"/>
    <xf numFmtId="0" fontId="12" fillId="2" borderId="0" xfId="0" applyFont="1" applyFill="1" applyAlignment="1">
      <alignment horizontal="right"/>
    </xf>
    <xf numFmtId="0" fontId="10" fillId="4" borderId="0" xfId="0" applyFont="1" applyFill="1"/>
  </cellXfs>
  <cellStyles count="1">
    <cellStyle name="Normaali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1" defaultTableStyle="TableStyleMedium2" defaultPivotStyle="PivotStyleLight16">
    <tableStyle name="Invisible" pivot="0" table="0" count="0" xr9:uid="{94570DAA-5562-429B-8068-800121332D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equity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data!$A$2:$A$2</c:f>
              <c:numCache>
                <c:formatCode>General</c:formatCode>
                <c:ptCount val="1"/>
              </c:numCache>
            </c:numRef>
          </c:cat>
          <c:val>
            <c:numRef>
              <c:f>data!$D$2:$D$2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F-43AC-A7E7-69295750C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11671"/>
        <c:axId val="34612031"/>
      </c:lineChart>
      <c:catAx>
        <c:axId val="34611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34612031"/>
        <c:crosses val="autoZero"/>
        <c:auto val="1"/>
        <c:lblAlgn val="ctr"/>
        <c:lblOffset val="100"/>
        <c:noMultiLvlLbl val="0"/>
      </c:catAx>
      <c:valAx>
        <c:axId val="3461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34611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wonProjects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data!$A$2:$A$2</c:f>
              <c:numCache>
                <c:formatCode>General</c:formatCode>
                <c:ptCount val="1"/>
              </c:numCache>
            </c:numRef>
          </c:cat>
          <c:val>
            <c:numRef>
              <c:f>data!$H$2:$H$2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AFE-4921-8440-B90485125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7543280"/>
        <c:axId val="1016056544"/>
      </c:barChart>
      <c:catAx>
        <c:axId val="193754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16056544"/>
        <c:crosses val="autoZero"/>
        <c:auto val="1"/>
        <c:lblAlgn val="ctr"/>
        <c:lblOffset val="100"/>
        <c:noMultiLvlLbl val="0"/>
      </c:catAx>
      <c:valAx>
        <c:axId val="10160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3754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Sales</a:t>
            </a:r>
            <a:r>
              <a:rPr lang="fi-FI" baseline="0"/>
              <a:t> strategy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data!$O$1</c:f>
              <c:strCache>
                <c:ptCount val="1"/>
                <c:pt idx="0">
                  <c:v>customBidLowerLimit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</c:f>
              <c:numCache>
                <c:formatCode>General</c:formatCode>
                <c:ptCount val="1"/>
              </c:numCache>
            </c:numRef>
          </c:cat>
          <c:val>
            <c:numRef>
              <c:f>data!$O$2:$O$2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CD-4463-A6AD-01E9736E1A7A}"/>
            </c:ext>
          </c:extLst>
        </c:ser>
        <c:ser>
          <c:idx val="1"/>
          <c:order val="1"/>
          <c:tx>
            <c:strRef>
              <c:f>data!$P$1</c:f>
              <c:strCache>
                <c:ptCount val="1"/>
                <c:pt idx="0">
                  <c:v>customBidUpperLimit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data!$A$2:$A$2</c:f>
              <c:numCache>
                <c:formatCode>General</c:formatCode>
                <c:ptCount val="1"/>
              </c:numCache>
            </c:numRef>
          </c:cat>
          <c:val>
            <c:numRef>
              <c:f>data!$P$2:$P$2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CD-4463-A6AD-01E9736E1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735488"/>
        <c:axId val="1018734048"/>
      </c:lineChart>
      <c:catAx>
        <c:axId val="1018735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18734048"/>
        <c:crosses val="autoZero"/>
        <c:auto val="1"/>
        <c:lblAlgn val="ctr"/>
        <c:lblOffset val="100"/>
        <c:noMultiLvlLbl val="0"/>
      </c:catAx>
      <c:valAx>
        <c:axId val="10187340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1873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Module pricing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data!$Q$1</c:f>
              <c:strCache>
                <c:ptCount val="1"/>
                <c:pt idx="0">
                  <c:v>standardModulePrice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</c:f>
              <c:numCache>
                <c:formatCode>General</c:formatCode>
                <c:ptCount val="1"/>
              </c:numCache>
            </c:numRef>
          </c:cat>
          <c:val>
            <c:numRef>
              <c:f>data!$Q$2:$Q$2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F3-4CD4-A94E-4AFABAC02812}"/>
            </c:ext>
          </c:extLst>
        </c:ser>
        <c:ser>
          <c:idx val="1"/>
          <c:order val="1"/>
          <c:tx>
            <c:strRef>
              <c:f>data!$R$1</c:f>
              <c:strCache>
                <c:ptCount val="1"/>
                <c:pt idx="0">
                  <c:v>customModulePrice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data!$A$2:$A$2</c:f>
              <c:numCache>
                <c:formatCode>General</c:formatCode>
                <c:ptCount val="1"/>
              </c:numCache>
            </c:numRef>
          </c:cat>
          <c:val>
            <c:numRef>
              <c:f>data!$R$2:$R$2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F3-4CD4-A94E-4AFABAC02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6618784"/>
        <c:axId val="1016622024"/>
      </c:lineChart>
      <c:catAx>
        <c:axId val="101661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16622024"/>
        <c:crosses val="autoZero"/>
        <c:auto val="1"/>
        <c:lblAlgn val="ctr"/>
        <c:lblOffset val="100"/>
        <c:noMultiLvlLbl val="0"/>
      </c:catAx>
      <c:valAx>
        <c:axId val="101662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1661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data!$S$1</c:f>
              <c:strCache>
                <c:ptCount val="1"/>
                <c:pt idx="0">
                  <c:v>roundProfit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data!$S$2:$S$2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E1A0-451F-85DD-3EE9540EB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8496848"/>
        <c:axId val="1948495048"/>
      </c:barChart>
      <c:catAx>
        <c:axId val="1948496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48495048"/>
        <c:crosses val="autoZero"/>
        <c:auto val="1"/>
        <c:lblAlgn val="ctr"/>
        <c:lblOffset val="100"/>
        <c:noMultiLvlLbl val="0"/>
      </c:catAx>
      <c:valAx>
        <c:axId val="194849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4849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pelkkä voitto,</a:t>
            </a:r>
            <a:r>
              <a:rPr lang="fi-FI" baseline="0"/>
              <a:t> ei investointeja</a:t>
            </a:r>
            <a:endParaRPr lang="fi-F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data!$A$2:$A$2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B50-4145-8BA6-044B42B1F54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data!$X$2:$X$2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4B50-4145-8BA6-044B42B1F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77288"/>
        <c:axId val="2096931632"/>
      </c:barChart>
      <c:catAx>
        <c:axId val="471477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31632"/>
        <c:crosses val="autoZero"/>
        <c:auto val="1"/>
        <c:lblAlgn val="ctr"/>
        <c:lblOffset val="100"/>
        <c:noMultiLvlLbl val="0"/>
      </c:catAx>
      <c:valAx>
        <c:axId val="20969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71477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14287</xdr:rowOff>
    </xdr:from>
    <xdr:to>
      <xdr:col>9</xdr:col>
      <xdr:colOff>219075</xdr:colOff>
      <xdr:row>17</xdr:row>
      <xdr:rowOff>152400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E85A69BA-64F7-E8E9-DBE8-F851B2641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476249</xdr:colOff>
      <xdr:row>1</xdr:row>
      <xdr:rowOff>23811</xdr:rowOff>
    </xdr:from>
    <xdr:to>
      <xdr:col>18</xdr:col>
      <xdr:colOff>304800</xdr:colOff>
      <xdr:row>17</xdr:row>
      <xdr:rowOff>142874</xdr:rowOff>
    </xdr:to>
    <xdr:graphicFrame macro="">
      <xdr:nvGraphicFramePr>
        <xdr:cNvPr id="4" name="Kaavio 3">
          <a:extLst>
            <a:ext uri="{FF2B5EF4-FFF2-40B4-BE49-F238E27FC236}">
              <a16:creationId xmlns:a16="http://schemas.microsoft.com/office/drawing/2014/main" id="{79AC1543-83B4-D131-86F2-1129CC953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495299</xdr:colOff>
      <xdr:row>18</xdr:row>
      <xdr:rowOff>14287</xdr:rowOff>
    </xdr:from>
    <xdr:to>
      <xdr:col>18</xdr:col>
      <xdr:colOff>295274</xdr:colOff>
      <xdr:row>32</xdr:row>
      <xdr:rowOff>90487</xdr:rowOff>
    </xdr:to>
    <xdr:graphicFrame macro="">
      <xdr:nvGraphicFramePr>
        <xdr:cNvPr id="5" name="Kaavio 4">
          <a:extLst>
            <a:ext uri="{FF2B5EF4-FFF2-40B4-BE49-F238E27FC236}">
              <a16:creationId xmlns:a16="http://schemas.microsoft.com/office/drawing/2014/main" id="{F49FC342-3EEB-BC1D-8019-262F16353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509587</xdr:colOff>
      <xdr:row>32</xdr:row>
      <xdr:rowOff>185737</xdr:rowOff>
    </xdr:from>
    <xdr:to>
      <xdr:col>18</xdr:col>
      <xdr:colOff>295275</xdr:colOff>
      <xdr:row>47</xdr:row>
      <xdr:rowOff>71437</xdr:rowOff>
    </xdr:to>
    <xdr:graphicFrame macro="">
      <xdr:nvGraphicFramePr>
        <xdr:cNvPr id="6" name="Kaavio 5">
          <a:extLst>
            <a:ext uri="{FF2B5EF4-FFF2-40B4-BE49-F238E27FC236}">
              <a16:creationId xmlns:a16="http://schemas.microsoft.com/office/drawing/2014/main" id="{F5EDC8AB-5354-B410-D58B-D258BA967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447675</xdr:colOff>
      <xdr:row>18</xdr:row>
      <xdr:rowOff>176212</xdr:rowOff>
    </xdr:from>
    <xdr:to>
      <xdr:col>9</xdr:col>
      <xdr:colOff>161925</xdr:colOff>
      <xdr:row>33</xdr:row>
      <xdr:rowOff>171450</xdr:rowOff>
    </xdr:to>
    <xdr:graphicFrame macro="">
      <xdr:nvGraphicFramePr>
        <xdr:cNvPr id="7" name="Kaavio 6">
          <a:extLst>
            <a:ext uri="{FF2B5EF4-FFF2-40B4-BE49-F238E27FC236}">
              <a16:creationId xmlns:a16="http://schemas.microsoft.com/office/drawing/2014/main" id="{87A20ED3-9887-03DD-EEAD-8865D01EB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466725</xdr:colOff>
      <xdr:row>34</xdr:row>
      <xdr:rowOff>61911</xdr:rowOff>
    </xdr:from>
    <xdr:to>
      <xdr:col>9</xdr:col>
      <xdr:colOff>123825</xdr:colOff>
      <xdr:row>50</xdr:row>
      <xdr:rowOff>66674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2EA5669C-B87C-934E-79E9-6FE505F38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31</xdr:row>
      <xdr:rowOff>133350</xdr:rowOff>
    </xdr:from>
    <xdr:to>
      <xdr:col>14</xdr:col>
      <xdr:colOff>1379905</xdr:colOff>
      <xdr:row>45</xdr:row>
      <xdr:rowOff>95250</xdr:rowOff>
    </xdr:to>
    <xdr:pic>
      <xdr:nvPicPr>
        <xdr:cNvPr id="46" name="Kuva 45">
          <a:extLst>
            <a:ext uri="{FF2B5EF4-FFF2-40B4-BE49-F238E27FC236}">
              <a16:creationId xmlns:a16="http://schemas.microsoft.com/office/drawing/2014/main" id="{B78F5FA6-12D0-D3CE-B231-F4892C4B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181725"/>
          <a:ext cx="16391305" cy="2628900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600074</xdr:colOff>
      <xdr:row>16</xdr:row>
      <xdr:rowOff>76200</xdr:rowOff>
    </xdr:from>
    <xdr:to>
      <xdr:col>13</xdr:col>
      <xdr:colOff>164541</xdr:colOff>
      <xdr:row>26</xdr:row>
      <xdr:rowOff>181197</xdr:rowOff>
    </xdr:to>
    <xdr:pic>
      <xdr:nvPicPr>
        <xdr:cNvPr id="49" name="Kuva 48">
          <a:extLst>
            <a:ext uri="{FF2B5EF4-FFF2-40B4-BE49-F238E27FC236}">
              <a16:creationId xmlns:a16="http://schemas.microsoft.com/office/drawing/2014/main" id="{8F78E26C-622E-FE00-BFF4-6A106AE42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3599" y="3267075"/>
          <a:ext cx="12842317" cy="200999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1A4136-877B-4CE4-A069-21720F97ADE6}" autoFormatId="16" applyNumberFormats="0" applyBorderFormats="0" applyFontFormats="0" applyPatternFormats="0" applyAlignmentFormats="0" applyWidthHeightFormats="0">
  <queryTableRefresh nextId="61">
    <queryTableFields count="27">
      <queryTableField id="8" name="roundNumber" tableColumnId="8"/>
      <queryTableField id="1" name="playerId" tableColumnId="1"/>
      <queryTableField id="2" name="playerName" tableColumnId="2"/>
      <queryTableField id="3" name="equity" tableColumnId="3"/>
      <queryTableField id="10" name="saleLimit" tableColumnId="4"/>
      <queryTableField id="11" name="productionRoundCapacity" tableColumnId="5"/>
      <queryTableField id="55" name="projectBiddings" tableColumnId="27"/>
      <queryTableField id="12" name="wonProjects" tableColumnId="6"/>
      <queryTableField id="13" name="productSysInvest" tableColumnId="7"/>
      <queryTableField id="14" name="capacityInvest" tableColumnId="9"/>
      <queryTableField id="15" name="efficiencyInvest" tableColumnId="10"/>
      <queryTableField id="19" name="upgradedProductSystem" tableColumnId="14"/>
      <queryTableField id="20" name="productionCapacity" tableColumnId="15"/>
      <queryTableField id="21" name="productionEfficiency" tableColumnId="16"/>
      <queryTableField id="25" name="customBidLowerLimit" tableColumnId="17"/>
      <queryTableField id="26" name="customBidUpperLimit" tableColumnId="18"/>
      <queryTableField id="27" name="standardModulePrice" tableColumnId="19"/>
      <queryTableField id="28" name="customModulePrice" tableColumnId="20"/>
      <queryTableField id="36" name="roundProfit" tableColumnId="24"/>
      <queryTableField id="37" name="profitPerProject" tableColumnId="25"/>
      <queryTableField id="16" name="delayFees" tableColumnId="11"/>
      <queryTableField id="38" name="delayedProduction" tableColumnId="13"/>
      <queryTableField id="39" name="fixedCosts" tableColumnId="22"/>
      <queryTableField id="40" name="roundOnlyProfit" tableColumnId="23"/>
      <queryTableField id="41" name="hintBid" tableColumnId="26"/>
      <queryTableField id="17" name="averageValue" tableColumnId="12"/>
      <queryTableField id="33" name="averageCustomization" tableColumnId="2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43203B-D124-4D06-A01D-94205019F987}" name="Polku4" displayName="Polku4" ref="A104:A105" totalsRowShown="0" headerRowDxfId="10" dataDxfId="9">
  <autoFilter ref="A104:A105" xr:uid="{C143203B-D124-4D06-A01D-94205019F987}"/>
  <tableColumns count="1">
    <tableColumn id="1" xr3:uid="{954378B9-FF84-46B9-AF85-6D1DB5524280}" name="Polku" dataDxfId="8">
      <calculatedColumnFormula array="1">LEFT(CELL("tiedostonnimi"),FIND("excelit",CELL("tiedostonnimi"))-1)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CCFAEB-FD5B-4EE5-A1B9-C5F7F41303FC}" name="Data" displayName="Data" ref="A1:AA2" tableType="queryTable" insertRow="1" totalsRowShown="0">
  <autoFilter ref="A1:AA2" xr:uid="{FBCCFAEB-FD5B-4EE5-A1B9-C5F7F41303FC}"/>
  <tableColumns count="27">
    <tableColumn id="8" xr3:uid="{3E3A0EAC-A324-4877-BD85-1C8E08D72DC1}" uniqueName="8" name="roundNumber" queryTableFieldId="8" dataDxfId="7"/>
    <tableColumn id="1" xr3:uid="{E68F7A01-81C7-4A44-9463-126CDDDCB048}" uniqueName="1" name="playerId" queryTableFieldId="1" dataDxfId="6"/>
    <tableColumn id="2" xr3:uid="{A5AF1C47-4579-4679-9AFD-683AD1E9980B}" uniqueName="2" name="playerName" queryTableFieldId="2"/>
    <tableColumn id="3" xr3:uid="{882425A4-9C7E-4AD0-AD1E-E9B0296B0596}" uniqueName="3" name="equity" queryTableFieldId="3"/>
    <tableColumn id="4" xr3:uid="{A9B373CF-6EBB-4ADE-A328-4E9688795740}" uniqueName="4" name="saleLimit" queryTableFieldId="10"/>
    <tableColumn id="5" xr3:uid="{98D98DAC-FF01-4B8E-B023-EA81674AB312}" uniqueName="5" name="productionRoundCapacity" queryTableFieldId="11"/>
    <tableColumn id="27" xr3:uid="{664EDD7E-ADF1-4D89-ADB9-B87F0A62A975}" uniqueName="27" name="projectBiddings" queryTableFieldId="55" dataDxfId="5"/>
    <tableColumn id="6" xr3:uid="{C4EB364D-DC8D-4C13-B390-B289FB032DF6}" uniqueName="6" name="wonProjects" queryTableFieldId="12"/>
    <tableColumn id="7" xr3:uid="{C1D97FB1-B7B0-4EF3-9552-7BB7D58A3BBE}" uniqueName="7" name="productSysInvest" queryTableFieldId="13"/>
    <tableColumn id="9" xr3:uid="{C801467F-221C-418F-B0B5-C7229BDF3D01}" uniqueName="9" name="capacityInvest" queryTableFieldId="14"/>
    <tableColumn id="10" xr3:uid="{BDA5BD59-E623-4A8D-886D-7C466A94203C}" uniqueName="10" name="efficiencyInvest" queryTableFieldId="15"/>
    <tableColumn id="14" xr3:uid="{30BE83DA-EE21-4016-B978-51D62B5B5F84}" uniqueName="14" name="upgradedProductSystem" queryTableFieldId="19"/>
    <tableColumn id="15" xr3:uid="{B15EBC5D-96DC-4F0D-8B5D-53A756122C51}" uniqueName="15" name="productionCapacity" queryTableFieldId="20"/>
    <tableColumn id="16" xr3:uid="{3B76B041-CED0-44F2-8DE8-194605F59128}" uniqueName="16" name="productionEfficiency" queryTableFieldId="21"/>
    <tableColumn id="17" xr3:uid="{CE416CDD-B86B-4285-9CB8-F173263E0E79}" uniqueName="17" name="customBidLowerLimit" queryTableFieldId="25"/>
    <tableColumn id="18" xr3:uid="{A519C06B-52AF-4FF4-A96F-34A80465BE47}" uniqueName="18" name="customBidUpperLimit" queryTableFieldId="26"/>
    <tableColumn id="19" xr3:uid="{C63BAA2D-D74E-4EB0-B38F-0CA7A460BBA9}" uniqueName="19" name="standardModulePrice" queryTableFieldId="27"/>
    <tableColumn id="20" xr3:uid="{B884DC11-40A1-49BE-8E65-5F97FFA83C09}" uniqueName="20" name="customModulePrice" queryTableFieldId="28"/>
    <tableColumn id="24" xr3:uid="{D046989D-51CA-43B3-BE7F-A20E9A69BA60}" uniqueName="24" name="roundProfit" queryTableFieldId="36"/>
    <tableColumn id="25" xr3:uid="{B4A66878-AD61-4532-9D78-78D58F4CFDFE}" uniqueName="25" name="profitPerProject" queryTableFieldId="37"/>
    <tableColumn id="11" xr3:uid="{79D84838-07B9-4B27-BAA1-0242FDDA6E15}" uniqueName="11" name="delayFees" queryTableFieldId="16"/>
    <tableColumn id="13" xr3:uid="{29DC6D88-D617-4E61-8512-35C604C40F90}" uniqueName="13" name="delayedProduction" queryTableFieldId="38" dataDxfId="4"/>
    <tableColumn id="22" xr3:uid="{0A57F4EA-7B7F-4786-ADDE-D8F595FF931F}" uniqueName="22" name="fixedCosts" queryTableFieldId="39" dataDxfId="3"/>
    <tableColumn id="23" xr3:uid="{01C04813-0F31-41C2-973A-E05AF6BE0B01}" uniqueName="23" name="roundOnlyProfit" queryTableFieldId="40" dataDxfId="2"/>
    <tableColumn id="26" xr3:uid="{72728201-8B8B-47B9-BCC1-645C377CE6B6}" uniqueName="26" name="hintBid" queryTableFieldId="41" dataDxfId="1"/>
    <tableColumn id="12" xr3:uid="{4509C10B-7AD5-4950-9D3D-7D3D93755E48}" uniqueName="12" name="averageValue" queryTableFieldId="17" dataDxfId="0"/>
    <tableColumn id="21" xr3:uid="{F49E371B-3CA6-437F-8920-B795C69E4072}" uniqueName="21" name="averageCustomization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2"/>
  <dimension ref="A1:O356"/>
  <sheetViews>
    <sheetView tabSelected="1" zoomScaleNormal="100" workbookViewId="0">
      <selection activeCell="L15" sqref="L15"/>
    </sheetView>
  </sheetViews>
  <sheetFormatPr defaultColWidth="18.85546875" defaultRowHeight="15" x14ac:dyDescent="0.25"/>
  <cols>
    <col min="1" max="1" width="10.140625" style="2" customWidth="1"/>
    <col min="2" max="2" width="11.28515625" style="2" customWidth="1"/>
    <col min="3" max="3" width="20.28515625" style="2" customWidth="1"/>
    <col min="4" max="4" width="21.5703125" style="2" customWidth="1"/>
    <col min="5" max="5" width="19.42578125" style="2" customWidth="1"/>
    <col min="6" max="6" width="8.5703125" style="2" customWidth="1"/>
    <col min="7" max="7" width="14.42578125" style="2" customWidth="1"/>
    <col min="8" max="8" width="24.140625" style="2" customWidth="1"/>
    <col min="9" max="13" width="12.5703125" style="2" customWidth="1"/>
    <col min="14" max="14" width="12.85546875" style="2" customWidth="1"/>
    <col min="15" max="15" width="8.28515625" style="2" customWidth="1"/>
    <col min="16" max="16384" width="18.85546875" style="2"/>
  </cols>
  <sheetData>
    <row r="1" spans="1:15" ht="26.25" customHeight="1" x14ac:dyDescent="0.25">
      <c r="A1" s="1">
        <v>0</v>
      </c>
    </row>
    <row r="2" spans="1:15" ht="27.75" customHeight="1" thickBot="1" x14ac:dyDescent="0.3">
      <c r="A2" s="1">
        <v>5</v>
      </c>
      <c r="B2" s="10" t="s">
        <v>5</v>
      </c>
      <c r="C2" s="14"/>
      <c r="D2" s="14" t="s">
        <v>83</v>
      </c>
      <c r="E2" s="11"/>
      <c r="F2" s="12"/>
      <c r="H2" s="10" t="s">
        <v>14</v>
      </c>
      <c r="I2" s="14"/>
      <c r="J2" s="14"/>
      <c r="K2" s="14"/>
      <c r="L2" s="14"/>
      <c r="M2" s="14"/>
      <c r="N2" s="11"/>
      <c r="O2" s="12"/>
    </row>
    <row r="3" spans="1:15" ht="18.75" customHeight="1" thickTop="1" thickBot="1" x14ac:dyDescent="0.3">
      <c r="A3" s="1">
        <v>10</v>
      </c>
      <c r="B3" s="3" t="s">
        <v>6</v>
      </c>
      <c r="C3" s="4"/>
      <c r="D3" s="66" t="s">
        <v>15</v>
      </c>
      <c r="E3" s="19"/>
      <c r="F3" s="13"/>
      <c r="H3" s="3" t="s">
        <v>16</v>
      </c>
      <c r="I3" s="4"/>
      <c r="J3" s="4"/>
      <c r="K3" s="4"/>
      <c r="L3" s="4"/>
      <c r="M3" s="4"/>
      <c r="N3" s="19">
        <f>COUNT(Data[equity])+1</f>
        <v>1</v>
      </c>
      <c r="O3" s="13"/>
    </row>
    <row r="4" spans="1:15" ht="18.75" customHeight="1" thickTop="1" thickBot="1" x14ac:dyDescent="0.3">
      <c r="A4" s="1">
        <v>15</v>
      </c>
      <c r="B4" s="3" t="s">
        <v>7</v>
      </c>
      <c r="C4" s="4"/>
      <c r="D4" s="66" t="s">
        <v>17</v>
      </c>
      <c r="E4" s="19"/>
      <c r="F4" s="13"/>
      <c r="H4" s="3" t="s">
        <v>96</v>
      </c>
      <c r="I4" s="4"/>
      <c r="J4" s="4"/>
      <c r="K4" s="4"/>
      <c r="L4" s="4"/>
      <c r="M4" s="4"/>
      <c r="N4" s="4"/>
      <c r="O4" s="16"/>
    </row>
    <row r="5" spans="1:15" ht="18.75" customHeight="1" thickTop="1" x14ac:dyDescent="0.25">
      <c r="A5" s="1">
        <v>20</v>
      </c>
      <c r="B5" s="5"/>
      <c r="C5" s="6"/>
      <c r="D5" s="68"/>
      <c r="E5" s="6"/>
      <c r="F5" s="7"/>
      <c r="H5" s="5" t="s">
        <v>97</v>
      </c>
      <c r="I5" s="6"/>
      <c r="J5" s="6"/>
      <c r="K5" s="6"/>
      <c r="L5" s="6"/>
      <c r="M5" s="6"/>
      <c r="N5" s="6"/>
      <c r="O5" s="7"/>
    </row>
    <row r="6" spans="1:15" ht="18.75" customHeight="1" x14ac:dyDescent="0.25">
      <c r="A6" s="1">
        <v>0</v>
      </c>
    </row>
    <row r="7" spans="1:15" ht="18.75" customHeight="1" thickBot="1" x14ac:dyDescent="0.3">
      <c r="A7" s="1">
        <v>0.1</v>
      </c>
      <c r="B7" s="10" t="s">
        <v>21</v>
      </c>
      <c r="C7" s="14"/>
      <c r="D7" s="14" t="s">
        <v>84</v>
      </c>
      <c r="E7" s="17" t="s">
        <v>13</v>
      </c>
      <c r="F7" s="12"/>
      <c r="H7" s="10" t="s">
        <v>18</v>
      </c>
      <c r="I7" s="14"/>
      <c r="J7" s="14" t="s">
        <v>13</v>
      </c>
      <c r="K7" s="14"/>
      <c r="L7" s="14"/>
      <c r="M7" s="14"/>
      <c r="N7" s="14" t="s">
        <v>90</v>
      </c>
      <c r="O7" s="12"/>
    </row>
    <row r="8" spans="1:15" ht="18.75" customHeight="1" thickTop="1" x14ac:dyDescent="0.25">
      <c r="A8" s="1">
        <v>0.2</v>
      </c>
      <c r="B8" s="25" t="s">
        <v>22</v>
      </c>
      <c r="C8" s="26"/>
      <c r="D8" s="69"/>
      <c r="E8" s="22"/>
      <c r="F8" s="23"/>
      <c r="H8" s="20"/>
      <c r="I8" s="21"/>
      <c r="J8" s="21" t="s">
        <v>95</v>
      </c>
      <c r="K8" s="21"/>
      <c r="L8" s="21"/>
      <c r="M8" s="21"/>
      <c r="N8" s="24"/>
      <c r="O8" s="23"/>
    </row>
    <row r="9" spans="1:15" ht="18.75" customHeight="1" x14ac:dyDescent="0.35">
      <c r="A9" s="1">
        <v>0.3</v>
      </c>
      <c r="B9" s="25"/>
      <c r="C9" s="28" t="s">
        <v>8</v>
      </c>
      <c r="D9" s="70"/>
      <c r="E9" s="4"/>
      <c r="F9" s="15"/>
      <c r="H9" s="3" t="s">
        <v>19</v>
      </c>
      <c r="I9" s="75" t="s">
        <v>93</v>
      </c>
      <c r="J9" s="4" t="str" cm="1">
        <f t="array" ref="J9">IF(COUNT(Data[equity])&lt;2,"",INDEX(Data[equity],COUNT(Data[equity])) - INDEX(Data[equity],COUNT(Data[equity])-1))</f>
        <v/>
      </c>
      <c r="K9" s="4"/>
      <c r="L9" s="4"/>
      <c r="M9" s="4"/>
      <c r="N9" s="63" cm="1">
        <f t="array" ref="N9">INDEX(Data[equity],COUNT(Data[equity]))</f>
        <v>0</v>
      </c>
      <c r="O9" s="52" t="s">
        <v>29</v>
      </c>
    </row>
    <row r="10" spans="1:15" ht="20.25" customHeight="1" thickBot="1" x14ac:dyDescent="0.3">
      <c r="A10" s="1">
        <v>0.4</v>
      </c>
      <c r="B10" s="27"/>
      <c r="C10" s="28" t="s">
        <v>9</v>
      </c>
      <c r="D10" s="67">
        <v>0</v>
      </c>
      <c r="E10" s="55" cm="1">
        <f t="array" ref="E10">INDEX(Data[customBidLowerLimit],COUNT(Data[customBidLowerLimit]))</f>
        <v>0</v>
      </c>
      <c r="F10" s="18"/>
      <c r="H10" s="3" t="s">
        <v>92</v>
      </c>
      <c r="I10" s="4"/>
      <c r="J10" s="28" cm="1">
        <f t="array" ref="J10">INDEX(Data[roundProfit],COUNT(Data[roundProfit]))</f>
        <v>0</v>
      </c>
      <c r="K10" s="4"/>
      <c r="L10" s="4"/>
      <c r="M10" s="4"/>
      <c r="N10" s="63">
        <f>SUM(Data[wonProjects])</f>
        <v>0</v>
      </c>
      <c r="O10" s="13"/>
    </row>
    <row r="11" spans="1:15" ht="18.75" customHeight="1" thickTop="1" thickBot="1" x14ac:dyDescent="0.3">
      <c r="A11" s="1">
        <v>0.5</v>
      </c>
      <c r="B11" s="27"/>
      <c r="C11" s="28" t="s">
        <v>10</v>
      </c>
      <c r="D11" s="67">
        <v>1</v>
      </c>
      <c r="E11" s="55" cm="1">
        <f t="array" ref="E11">INDEX(Data[customBidUpperLimit],COUNT(Data[customBidUpperLimit]))</f>
        <v>0</v>
      </c>
      <c r="F11" s="18"/>
      <c r="H11" s="27" t="s">
        <v>94</v>
      </c>
      <c r="I11" s="28"/>
      <c r="J11" s="28" cm="1">
        <f t="array" ref="J11">INDEX(Data[fixedCosts],COUNT(Data[fixedCosts]))</f>
        <v>0</v>
      </c>
      <c r="K11" s="28"/>
      <c r="L11" s="28"/>
      <c r="M11" s="28"/>
      <c r="N11" s="63">
        <f>SUM(Data[fixedCosts])</f>
        <v>0</v>
      </c>
      <c r="O11" s="13"/>
    </row>
    <row r="12" spans="1:15" ht="18.75" customHeight="1" thickTop="1" x14ac:dyDescent="0.25">
      <c r="A12" s="1">
        <v>0.6</v>
      </c>
      <c r="B12" s="27"/>
      <c r="C12" s="28"/>
      <c r="D12" s="71" t="str">
        <f>IF(D11&lt;D10,"PLEASE CHOOSE LARGER UPPER LIMIT!"," ")</f>
        <v xml:space="preserve"> </v>
      </c>
      <c r="E12" s="9"/>
      <c r="F12" s="15"/>
      <c r="H12" s="3"/>
      <c r="I12" s="28"/>
      <c r="J12" s="28"/>
      <c r="K12" s="28"/>
      <c r="L12" s="28"/>
      <c r="M12" s="28"/>
      <c r="N12" s="64"/>
      <c r="O12" s="16"/>
    </row>
    <row r="13" spans="1:15" ht="18.75" customHeight="1" x14ac:dyDescent="0.25">
      <c r="A13" s="1">
        <v>0.7</v>
      </c>
      <c r="B13" s="25" t="s">
        <v>24</v>
      </c>
      <c r="C13" s="28"/>
      <c r="D13" s="72"/>
      <c r="E13" s="9"/>
      <c r="F13" s="15"/>
      <c r="H13" s="3" t="s">
        <v>86</v>
      </c>
      <c r="I13" s="28"/>
      <c r="J13" s="28" cm="1">
        <f t="array" ref="J13">INDEX(Data[projectBiddings],COUNT(Data[projectBiddings]))</f>
        <v>0</v>
      </c>
      <c r="K13" s="28"/>
      <c r="L13" s="28"/>
      <c r="M13" s="28"/>
      <c r="N13" s="63">
        <f>SUM(Data[projectBiddings])</f>
        <v>0</v>
      </c>
      <c r="O13" s="13"/>
    </row>
    <row r="14" spans="1:15" ht="18.75" customHeight="1" thickBot="1" x14ac:dyDescent="0.3">
      <c r="A14" s="1">
        <v>0.8</v>
      </c>
      <c r="B14" s="25"/>
      <c r="C14" s="28" t="s">
        <v>25</v>
      </c>
      <c r="D14" s="67">
        <v>95</v>
      </c>
      <c r="E14" s="55" cm="1">
        <f t="array" ref="E14">INDEX(Data[standardModulePrice],COUNT(Data[standardModulePrice]))</f>
        <v>0</v>
      </c>
      <c r="F14" s="59" t="s">
        <v>28</v>
      </c>
      <c r="H14" s="3" t="s">
        <v>87</v>
      </c>
      <c r="I14" s="28"/>
      <c r="J14" s="28" cm="1">
        <f t="array" ref="J14">INDEX(Data[wonProjects],COUNT(Data[wonProjects]))</f>
        <v>0</v>
      </c>
      <c r="K14" s="28"/>
      <c r="L14" s="28"/>
      <c r="M14" s="28"/>
      <c r="N14" s="63">
        <f>SUM(Data[wonProjects])</f>
        <v>0</v>
      </c>
      <c r="O14" s="13"/>
    </row>
    <row r="15" spans="1:15" ht="18.75" customHeight="1" thickTop="1" thickBot="1" x14ac:dyDescent="0.3">
      <c r="A15" s="1">
        <v>0.9</v>
      </c>
      <c r="B15" s="25"/>
      <c r="C15" s="28" t="s">
        <v>26</v>
      </c>
      <c r="D15" s="67">
        <v>173</v>
      </c>
      <c r="E15" s="55" cm="1">
        <f t="array" ref="E15">INDEX(Data[customModulePrice],COUNT(Data[customModulePrice]))</f>
        <v>0</v>
      </c>
      <c r="F15" s="59" t="s">
        <v>28</v>
      </c>
      <c r="H15" s="3" t="s">
        <v>20</v>
      </c>
      <c r="I15" s="28"/>
      <c r="J15" s="28"/>
      <c r="K15" s="28"/>
      <c r="L15" s="28"/>
      <c r="M15" s="28"/>
      <c r="N15" s="63">
        <f>SUM(Data[wonProjects])</f>
        <v>0</v>
      </c>
      <c r="O15" s="13"/>
    </row>
    <row r="16" spans="1:15" ht="18.75" customHeight="1" thickTop="1" x14ac:dyDescent="0.25">
      <c r="A16" s="1">
        <v>1</v>
      </c>
      <c r="B16" s="27"/>
      <c r="C16" s="28"/>
      <c r="D16" s="73"/>
      <c r="E16" s="55"/>
      <c r="F16" s="59"/>
      <c r="H16" s="3"/>
      <c r="I16" s="28"/>
      <c r="J16" s="28"/>
      <c r="K16" s="28"/>
      <c r="L16" s="28"/>
      <c r="M16" s="28"/>
      <c r="N16" s="64"/>
      <c r="O16" s="16"/>
    </row>
    <row r="17" spans="1:15" ht="18.75" customHeight="1" x14ac:dyDescent="0.25">
      <c r="A17" s="1">
        <v>1.1000000000000001</v>
      </c>
      <c r="B17" s="27" t="s">
        <v>30</v>
      </c>
      <c r="C17" s="28"/>
      <c r="D17" s="73"/>
      <c r="E17" s="55"/>
      <c r="F17" s="59"/>
      <c r="H17" s="3" t="s">
        <v>89</v>
      </c>
      <c r="I17" s="28"/>
      <c r="J17" s="28" cm="1">
        <f t="array" ref="J17">INDEX(Data[delayedProduction],COUNT(Data[delayedProduction]))</f>
        <v>0</v>
      </c>
      <c r="K17" s="28"/>
      <c r="L17" s="28"/>
      <c r="M17" s="28"/>
      <c r="N17" s="63">
        <f>SUM(Data[delayedProduction])</f>
        <v>0</v>
      </c>
      <c r="O17" s="13"/>
    </row>
    <row r="18" spans="1:15" ht="18.75" customHeight="1" thickBot="1" x14ac:dyDescent="0.35">
      <c r="A18" s="1">
        <v>1.2</v>
      </c>
      <c r="B18" s="27"/>
      <c r="C18" s="31" t="s">
        <v>31</v>
      </c>
      <c r="D18" s="67">
        <v>25</v>
      </c>
      <c r="E18" s="76" cm="1">
        <f t="array" ref="E18">INDEX(Data[saleLimit],COUNT(Data[saleLimit]))</f>
        <v>0</v>
      </c>
      <c r="F18" s="60" t="s">
        <v>32</v>
      </c>
      <c r="H18" s="3" t="s">
        <v>91</v>
      </c>
      <c r="I18" s="28"/>
      <c r="J18" s="28" cm="1">
        <f t="array" ref="J18">INDEX(Data[delayFees],COUNT(Data[delayFees]))</f>
        <v>0</v>
      </c>
      <c r="K18" s="28"/>
      <c r="L18" s="28"/>
      <c r="M18" s="28"/>
      <c r="N18" s="63">
        <f>SUM(Data[delayFees])</f>
        <v>0</v>
      </c>
      <c r="O18" s="13"/>
    </row>
    <row r="19" spans="1:15" ht="18.75" customHeight="1" thickTop="1" x14ac:dyDescent="0.25">
      <c r="A19" s="1">
        <v>1.3</v>
      </c>
      <c r="B19" s="29"/>
      <c r="C19" s="30"/>
      <c r="D19" s="74"/>
      <c r="E19" s="56"/>
      <c r="F19" s="61"/>
      <c r="H19" s="34"/>
      <c r="I19" s="35"/>
      <c r="J19" s="35"/>
      <c r="K19" s="35"/>
      <c r="L19" s="35"/>
      <c r="M19" s="35"/>
      <c r="N19" s="65"/>
      <c r="O19" s="36"/>
    </row>
    <row r="20" spans="1:15" ht="18.75" customHeight="1" x14ac:dyDescent="0.25">
      <c r="A20" s="1">
        <v>1.4</v>
      </c>
      <c r="D20" s="57"/>
      <c r="E20" s="57"/>
      <c r="F20" s="57"/>
      <c r="N20" s="57"/>
    </row>
    <row r="21" spans="1:15" ht="18.75" customHeight="1" thickBot="1" x14ac:dyDescent="0.3">
      <c r="A21" s="1">
        <v>1.5</v>
      </c>
      <c r="B21" s="10" t="s">
        <v>11</v>
      </c>
      <c r="C21" s="14"/>
      <c r="D21" s="14" t="s">
        <v>84</v>
      </c>
      <c r="E21" s="14" t="s">
        <v>23</v>
      </c>
      <c r="F21" s="12"/>
      <c r="H21" s="10" t="s">
        <v>53</v>
      </c>
      <c r="I21" s="14"/>
      <c r="J21" s="14"/>
      <c r="K21" s="14"/>
      <c r="L21" s="14"/>
      <c r="M21" s="14"/>
      <c r="N21" s="11"/>
      <c r="O21" s="12"/>
    </row>
    <row r="22" spans="1:15" ht="18.75" customHeight="1" thickTop="1" thickBot="1" x14ac:dyDescent="0.3">
      <c r="A22" s="1">
        <v>1.6</v>
      </c>
      <c r="B22" s="27" t="s">
        <v>12</v>
      </c>
      <c r="C22" s="4"/>
      <c r="D22" s="67">
        <v>0</v>
      </c>
      <c r="E22" s="55">
        <f>SUM(Data[productSysInvest])</f>
        <v>0</v>
      </c>
      <c r="F22" s="59" t="s">
        <v>28</v>
      </c>
      <c r="H22" s="20"/>
      <c r="I22" s="21"/>
      <c r="J22" s="21"/>
      <c r="K22" s="21"/>
      <c r="L22" s="21"/>
      <c r="M22" s="21"/>
      <c r="N22" s="24"/>
      <c r="O22" s="23"/>
    </row>
    <row r="23" spans="1:15" ht="18.75" customHeight="1" thickTop="1" thickBot="1" x14ac:dyDescent="0.3">
      <c r="A23" s="1">
        <v>1.7</v>
      </c>
      <c r="B23" s="27" t="s">
        <v>51</v>
      </c>
      <c r="C23" s="4"/>
      <c r="D23" s="67">
        <v>0</v>
      </c>
      <c r="E23" s="55">
        <f>SUM(Data[capacityInvest])</f>
        <v>0</v>
      </c>
      <c r="F23" s="59" t="s">
        <v>28</v>
      </c>
      <c r="H23" s="3" t="s">
        <v>54</v>
      </c>
      <c r="I23" s="4"/>
      <c r="J23" s="4"/>
      <c r="K23" s="4"/>
      <c r="L23" s="4"/>
      <c r="M23" s="4"/>
      <c r="N23" s="63" cm="1">
        <f t="array" ref="N23">INDEX(Data[upgradedProductSystem],COUNT(Data[upgradedProductSystem]))</f>
        <v>0</v>
      </c>
      <c r="O23" s="13"/>
    </row>
    <row r="24" spans="1:15" ht="18.75" customHeight="1" thickTop="1" thickBot="1" x14ac:dyDescent="0.3">
      <c r="A24" s="1">
        <v>1.8</v>
      </c>
      <c r="B24" s="29" t="s">
        <v>52</v>
      </c>
      <c r="C24" s="6"/>
      <c r="D24" s="67">
        <v>0</v>
      </c>
      <c r="E24" s="58">
        <f>SUM(Data[efficiencyInvest])</f>
        <v>0</v>
      </c>
      <c r="F24" s="62" t="s">
        <v>28</v>
      </c>
      <c r="H24" s="3" t="s">
        <v>85</v>
      </c>
      <c r="I24" s="4"/>
      <c r="J24" s="4"/>
      <c r="K24" s="4"/>
      <c r="L24" s="4"/>
      <c r="M24" s="4"/>
      <c r="N24" s="63" cm="1">
        <f t="array" ref="N24">INDEX(Data[productionCapacity],COUNT(Data[productionCapacity]))</f>
        <v>0</v>
      </c>
      <c r="O24" s="13"/>
    </row>
    <row r="25" spans="1:15" ht="21.75" customHeight="1" thickTop="1" x14ac:dyDescent="0.25">
      <c r="A25" s="1">
        <v>1.9</v>
      </c>
      <c r="H25" s="8" t="s">
        <v>55</v>
      </c>
      <c r="I25" s="4"/>
      <c r="J25" s="4"/>
      <c r="K25" s="4"/>
      <c r="L25" s="4"/>
      <c r="M25" s="4"/>
      <c r="N25" s="63" cm="1">
        <f t="array" ref="N25">INDEX(Data[productionEfficiency],COUNT(Data[productionEfficiency]))</f>
        <v>0</v>
      </c>
      <c r="O25" s="13"/>
    </row>
    <row r="26" spans="1:15" ht="18" customHeight="1" x14ac:dyDescent="0.25">
      <c r="H26" s="34"/>
      <c r="I26" s="35"/>
      <c r="J26" s="35"/>
      <c r="K26" s="35"/>
      <c r="L26" s="35"/>
      <c r="M26" s="35"/>
      <c r="N26" s="35"/>
      <c r="O26" s="36"/>
    </row>
    <row r="27" spans="1:15" ht="18.75" customHeight="1" x14ac:dyDescent="0.25"/>
    <row r="28" spans="1:15" ht="18.75" customHeight="1" x14ac:dyDescent="0.25"/>
    <row r="29" spans="1:15" ht="18.75" customHeight="1" x14ac:dyDescent="0.25"/>
    <row r="30" spans="1:15" ht="18.75" customHeight="1" x14ac:dyDescent="0.25"/>
    <row r="31" spans="1:15" ht="18.75" customHeight="1" x14ac:dyDescent="0.25"/>
    <row r="32" spans="1:15" ht="31.5" customHeight="1" x14ac:dyDescent="0.25"/>
    <row r="33" ht="31.5" customHeight="1" x14ac:dyDescent="0.25"/>
    <row r="34" ht="31.5" customHeight="1" x14ac:dyDescent="0.25"/>
    <row r="35" ht="31.5" customHeight="1" x14ac:dyDescent="0.25"/>
    <row r="36" ht="31.5" customHeight="1" x14ac:dyDescent="0.25"/>
    <row r="37" ht="31.5" customHeight="1" x14ac:dyDescent="0.25"/>
    <row r="38" ht="31.5" customHeight="1" x14ac:dyDescent="0.25"/>
    <row r="39" ht="31.5" customHeight="1" x14ac:dyDescent="0.25"/>
    <row r="40" ht="31.5" customHeight="1" x14ac:dyDescent="0.25"/>
    <row r="41" ht="31.5" customHeight="1" x14ac:dyDescent="0.25"/>
    <row r="42" ht="31.5" customHeight="1" x14ac:dyDescent="0.25"/>
    <row r="43" ht="31.5" customHeight="1" x14ac:dyDescent="0.25"/>
    <row r="44" ht="31.5" customHeight="1" x14ac:dyDescent="0.25"/>
    <row r="45" ht="31.5" customHeight="1" x14ac:dyDescent="0.25"/>
    <row r="104" spans="1:1" x14ac:dyDescent="0.25">
      <c r="A104" s="2" t="s">
        <v>0</v>
      </c>
    </row>
    <row r="105" spans="1:1" x14ac:dyDescent="0.25">
      <c r="A105" s="2" t="str" cm="1">
        <f t="array" aca="1" ref="A105" ca="1">LEFT(CELL("tiedostonnimi"),FIND("excelit",CELL("tiedostonnimi"))-1)</f>
        <v>C:\Users\Remes\Models\sicuLogic\</v>
      </c>
    </row>
    <row r="107" spans="1:1" x14ac:dyDescent="0.25">
      <c r="A107" s="2">
        <v>1</v>
      </c>
    </row>
    <row r="108" spans="1:1" x14ac:dyDescent="0.25">
      <c r="A108" s="2">
        <v>2</v>
      </c>
    </row>
    <row r="109" spans="1:1" x14ac:dyDescent="0.25">
      <c r="A109" s="2">
        <v>3</v>
      </c>
    </row>
    <row r="110" spans="1:1" x14ac:dyDescent="0.25">
      <c r="A110" s="2">
        <v>4</v>
      </c>
    </row>
    <row r="111" spans="1:1" x14ac:dyDescent="0.25">
      <c r="A111" s="2">
        <v>5</v>
      </c>
    </row>
    <row r="112" spans="1:1" x14ac:dyDescent="0.25">
      <c r="A112" s="2">
        <v>6</v>
      </c>
    </row>
    <row r="113" spans="1:1" x14ac:dyDescent="0.25">
      <c r="A113" s="2">
        <v>7</v>
      </c>
    </row>
    <row r="114" spans="1:1" x14ac:dyDescent="0.25">
      <c r="A114" s="2">
        <v>8</v>
      </c>
    </row>
    <row r="115" spans="1:1" x14ac:dyDescent="0.25">
      <c r="A115" s="2">
        <v>9</v>
      </c>
    </row>
    <row r="116" spans="1:1" x14ac:dyDescent="0.25">
      <c r="A116" s="2">
        <v>10</v>
      </c>
    </row>
    <row r="117" spans="1:1" x14ac:dyDescent="0.25">
      <c r="A117" s="2">
        <v>11</v>
      </c>
    </row>
    <row r="118" spans="1:1" x14ac:dyDescent="0.25">
      <c r="A118" s="2">
        <v>12</v>
      </c>
    </row>
    <row r="119" spans="1:1" x14ac:dyDescent="0.25">
      <c r="A119" s="2">
        <v>13</v>
      </c>
    </row>
    <row r="120" spans="1:1" x14ac:dyDescent="0.25">
      <c r="A120" s="2">
        <v>14</v>
      </c>
    </row>
    <row r="121" spans="1:1" x14ac:dyDescent="0.25">
      <c r="A121" s="2">
        <v>15</v>
      </c>
    </row>
    <row r="122" spans="1:1" x14ac:dyDescent="0.25">
      <c r="A122" s="2">
        <v>16</v>
      </c>
    </row>
    <row r="123" spans="1:1" x14ac:dyDescent="0.25">
      <c r="A123" s="2">
        <v>17</v>
      </c>
    </row>
    <row r="124" spans="1:1" x14ac:dyDescent="0.25">
      <c r="A124" s="2">
        <v>18</v>
      </c>
    </row>
    <row r="125" spans="1:1" x14ac:dyDescent="0.25">
      <c r="A125" s="2">
        <v>19</v>
      </c>
    </row>
    <row r="126" spans="1:1" x14ac:dyDescent="0.25">
      <c r="A126" s="2">
        <v>20</v>
      </c>
    </row>
    <row r="127" spans="1:1" x14ac:dyDescent="0.25">
      <c r="A127" s="2">
        <v>21</v>
      </c>
    </row>
    <row r="128" spans="1:1" x14ac:dyDescent="0.25">
      <c r="A128" s="2">
        <v>22</v>
      </c>
    </row>
    <row r="129" spans="1:1" x14ac:dyDescent="0.25">
      <c r="A129" s="2">
        <v>23</v>
      </c>
    </row>
    <row r="130" spans="1:1" x14ac:dyDescent="0.25">
      <c r="A130" s="2">
        <v>24</v>
      </c>
    </row>
    <row r="131" spans="1:1" x14ac:dyDescent="0.25">
      <c r="A131" s="2">
        <v>25</v>
      </c>
    </row>
    <row r="132" spans="1:1" x14ac:dyDescent="0.25">
      <c r="A132" s="2">
        <v>26</v>
      </c>
    </row>
    <row r="133" spans="1:1" x14ac:dyDescent="0.25">
      <c r="A133" s="2">
        <v>27</v>
      </c>
    </row>
    <row r="134" spans="1:1" x14ac:dyDescent="0.25">
      <c r="A134" s="2">
        <v>28</v>
      </c>
    </row>
    <row r="135" spans="1:1" x14ac:dyDescent="0.25">
      <c r="A135" s="2">
        <v>29</v>
      </c>
    </row>
    <row r="136" spans="1:1" x14ac:dyDescent="0.25">
      <c r="A136" s="2">
        <v>30</v>
      </c>
    </row>
    <row r="137" spans="1:1" x14ac:dyDescent="0.25">
      <c r="A137" s="2">
        <v>31</v>
      </c>
    </row>
    <row r="138" spans="1:1" x14ac:dyDescent="0.25">
      <c r="A138" s="2">
        <v>32</v>
      </c>
    </row>
    <row r="139" spans="1:1" x14ac:dyDescent="0.25">
      <c r="A139" s="2">
        <v>33</v>
      </c>
    </row>
    <row r="140" spans="1:1" x14ac:dyDescent="0.25">
      <c r="A140" s="2">
        <v>34</v>
      </c>
    </row>
    <row r="141" spans="1:1" x14ac:dyDescent="0.25">
      <c r="A141" s="2">
        <v>35</v>
      </c>
    </row>
    <row r="142" spans="1:1" x14ac:dyDescent="0.25">
      <c r="A142" s="2">
        <v>36</v>
      </c>
    </row>
    <row r="143" spans="1:1" x14ac:dyDescent="0.25">
      <c r="A143" s="2">
        <v>37</v>
      </c>
    </row>
    <row r="144" spans="1:1" x14ac:dyDescent="0.25">
      <c r="A144" s="2">
        <v>38</v>
      </c>
    </row>
    <row r="145" spans="1:1" x14ac:dyDescent="0.25">
      <c r="A145" s="2">
        <v>39</v>
      </c>
    </row>
    <row r="146" spans="1:1" x14ac:dyDescent="0.25">
      <c r="A146" s="2">
        <v>40</v>
      </c>
    </row>
    <row r="147" spans="1:1" x14ac:dyDescent="0.25">
      <c r="A147" s="2">
        <v>41</v>
      </c>
    </row>
    <row r="148" spans="1:1" x14ac:dyDescent="0.25">
      <c r="A148" s="2">
        <v>42</v>
      </c>
    </row>
    <row r="149" spans="1:1" x14ac:dyDescent="0.25">
      <c r="A149" s="2">
        <v>43</v>
      </c>
    </row>
    <row r="150" spans="1:1" x14ac:dyDescent="0.25">
      <c r="A150" s="2">
        <v>44</v>
      </c>
    </row>
    <row r="151" spans="1:1" x14ac:dyDescent="0.25">
      <c r="A151" s="2">
        <v>45</v>
      </c>
    </row>
    <row r="152" spans="1:1" x14ac:dyDescent="0.25">
      <c r="A152" s="2">
        <v>46</v>
      </c>
    </row>
    <row r="153" spans="1:1" x14ac:dyDescent="0.25">
      <c r="A153" s="2">
        <v>47</v>
      </c>
    </row>
    <row r="154" spans="1:1" x14ac:dyDescent="0.25">
      <c r="A154" s="2">
        <v>48</v>
      </c>
    </row>
    <row r="155" spans="1:1" x14ac:dyDescent="0.25">
      <c r="A155" s="2">
        <v>49</v>
      </c>
    </row>
    <row r="156" spans="1:1" x14ac:dyDescent="0.25">
      <c r="A156" s="2">
        <v>50</v>
      </c>
    </row>
    <row r="157" spans="1:1" x14ac:dyDescent="0.25">
      <c r="A157" s="2">
        <v>51</v>
      </c>
    </row>
    <row r="158" spans="1:1" x14ac:dyDescent="0.25">
      <c r="A158" s="2">
        <v>52</v>
      </c>
    </row>
    <row r="159" spans="1:1" x14ac:dyDescent="0.25">
      <c r="A159" s="2">
        <v>53</v>
      </c>
    </row>
    <row r="160" spans="1:1" x14ac:dyDescent="0.25">
      <c r="A160" s="2">
        <v>54</v>
      </c>
    </row>
    <row r="161" spans="1:1" x14ac:dyDescent="0.25">
      <c r="A161" s="2">
        <v>55</v>
      </c>
    </row>
    <row r="162" spans="1:1" x14ac:dyDescent="0.25">
      <c r="A162" s="2">
        <v>56</v>
      </c>
    </row>
    <row r="163" spans="1:1" x14ac:dyDescent="0.25">
      <c r="A163" s="2">
        <v>57</v>
      </c>
    </row>
    <row r="164" spans="1:1" x14ac:dyDescent="0.25">
      <c r="A164" s="2">
        <v>58</v>
      </c>
    </row>
    <row r="165" spans="1:1" x14ac:dyDescent="0.25">
      <c r="A165" s="2">
        <v>59</v>
      </c>
    </row>
    <row r="166" spans="1:1" x14ac:dyDescent="0.25">
      <c r="A166" s="2">
        <v>60</v>
      </c>
    </row>
    <row r="167" spans="1:1" x14ac:dyDescent="0.25">
      <c r="A167" s="2">
        <v>61</v>
      </c>
    </row>
    <row r="168" spans="1:1" x14ac:dyDescent="0.25">
      <c r="A168" s="2">
        <v>62</v>
      </c>
    </row>
    <row r="169" spans="1:1" x14ac:dyDescent="0.25">
      <c r="A169" s="2">
        <v>63</v>
      </c>
    </row>
    <row r="170" spans="1:1" x14ac:dyDescent="0.25">
      <c r="A170" s="2">
        <v>64</v>
      </c>
    </row>
    <row r="171" spans="1:1" x14ac:dyDescent="0.25">
      <c r="A171" s="2">
        <v>65</v>
      </c>
    </row>
    <row r="172" spans="1:1" x14ac:dyDescent="0.25">
      <c r="A172" s="2">
        <v>66</v>
      </c>
    </row>
    <row r="173" spans="1:1" x14ac:dyDescent="0.25">
      <c r="A173" s="2">
        <v>67</v>
      </c>
    </row>
    <row r="174" spans="1:1" x14ac:dyDescent="0.25">
      <c r="A174" s="2">
        <v>68</v>
      </c>
    </row>
    <row r="175" spans="1:1" x14ac:dyDescent="0.25">
      <c r="A175" s="2">
        <v>69</v>
      </c>
    </row>
    <row r="176" spans="1:1" x14ac:dyDescent="0.25">
      <c r="A176" s="2">
        <v>70</v>
      </c>
    </row>
    <row r="177" spans="1:1" x14ac:dyDescent="0.25">
      <c r="A177" s="2">
        <v>71</v>
      </c>
    </row>
    <row r="178" spans="1:1" x14ac:dyDescent="0.25">
      <c r="A178" s="2">
        <v>72</v>
      </c>
    </row>
    <row r="179" spans="1:1" x14ac:dyDescent="0.25">
      <c r="A179" s="2">
        <v>73</v>
      </c>
    </row>
    <row r="180" spans="1:1" x14ac:dyDescent="0.25">
      <c r="A180" s="2">
        <v>74</v>
      </c>
    </row>
    <row r="181" spans="1:1" x14ac:dyDescent="0.25">
      <c r="A181" s="2">
        <v>75</v>
      </c>
    </row>
    <row r="182" spans="1:1" x14ac:dyDescent="0.25">
      <c r="A182" s="2">
        <v>76</v>
      </c>
    </row>
    <row r="183" spans="1:1" x14ac:dyDescent="0.25">
      <c r="A183" s="2">
        <v>77</v>
      </c>
    </row>
    <row r="184" spans="1:1" x14ac:dyDescent="0.25">
      <c r="A184" s="2">
        <v>78</v>
      </c>
    </row>
    <row r="185" spans="1:1" x14ac:dyDescent="0.25">
      <c r="A185" s="2">
        <v>79</v>
      </c>
    </row>
    <row r="186" spans="1:1" x14ac:dyDescent="0.25">
      <c r="A186" s="2">
        <v>80</v>
      </c>
    </row>
    <row r="187" spans="1:1" x14ac:dyDescent="0.25">
      <c r="A187" s="2">
        <v>81</v>
      </c>
    </row>
    <row r="188" spans="1:1" x14ac:dyDescent="0.25">
      <c r="A188" s="2">
        <v>82</v>
      </c>
    </row>
    <row r="189" spans="1:1" x14ac:dyDescent="0.25">
      <c r="A189" s="2">
        <v>83</v>
      </c>
    </row>
    <row r="190" spans="1:1" x14ac:dyDescent="0.25">
      <c r="A190" s="2">
        <v>84</v>
      </c>
    </row>
    <row r="191" spans="1:1" x14ac:dyDescent="0.25">
      <c r="A191" s="2">
        <v>85</v>
      </c>
    </row>
    <row r="192" spans="1:1" x14ac:dyDescent="0.25">
      <c r="A192" s="2">
        <v>86</v>
      </c>
    </row>
    <row r="193" spans="1:1" x14ac:dyDescent="0.25">
      <c r="A193" s="2">
        <v>87</v>
      </c>
    </row>
    <row r="194" spans="1:1" x14ac:dyDescent="0.25">
      <c r="A194" s="2">
        <v>88</v>
      </c>
    </row>
    <row r="195" spans="1:1" x14ac:dyDescent="0.25">
      <c r="A195" s="2">
        <v>89</v>
      </c>
    </row>
    <row r="196" spans="1:1" x14ac:dyDescent="0.25">
      <c r="A196" s="2">
        <v>90</v>
      </c>
    </row>
    <row r="197" spans="1:1" x14ac:dyDescent="0.25">
      <c r="A197" s="2">
        <v>91</v>
      </c>
    </row>
    <row r="198" spans="1:1" x14ac:dyDescent="0.25">
      <c r="A198" s="2">
        <v>92</v>
      </c>
    </row>
    <row r="199" spans="1:1" x14ac:dyDescent="0.25">
      <c r="A199" s="2">
        <v>93</v>
      </c>
    </row>
    <row r="200" spans="1:1" x14ac:dyDescent="0.25">
      <c r="A200" s="2">
        <v>94</v>
      </c>
    </row>
    <row r="201" spans="1:1" x14ac:dyDescent="0.25">
      <c r="A201" s="2">
        <v>95</v>
      </c>
    </row>
    <row r="202" spans="1:1" x14ac:dyDescent="0.25">
      <c r="A202" s="2">
        <v>96</v>
      </c>
    </row>
    <row r="203" spans="1:1" x14ac:dyDescent="0.25">
      <c r="A203" s="2">
        <v>97</v>
      </c>
    </row>
    <row r="204" spans="1:1" x14ac:dyDescent="0.25">
      <c r="A204" s="2">
        <v>98</v>
      </c>
    </row>
    <row r="205" spans="1:1" x14ac:dyDescent="0.25">
      <c r="A205" s="2">
        <v>99</v>
      </c>
    </row>
    <row r="206" spans="1:1" x14ac:dyDescent="0.25">
      <c r="A206" s="2">
        <v>100</v>
      </c>
    </row>
    <row r="207" spans="1:1" x14ac:dyDescent="0.25">
      <c r="A207" s="2">
        <v>101</v>
      </c>
    </row>
    <row r="208" spans="1:1" x14ac:dyDescent="0.25">
      <c r="A208" s="2">
        <v>102</v>
      </c>
    </row>
    <row r="209" spans="1:1" x14ac:dyDescent="0.25">
      <c r="A209" s="2">
        <v>103</v>
      </c>
    </row>
    <row r="210" spans="1:1" x14ac:dyDescent="0.25">
      <c r="A210" s="2">
        <v>104</v>
      </c>
    </row>
    <row r="211" spans="1:1" x14ac:dyDescent="0.25">
      <c r="A211" s="2">
        <v>105</v>
      </c>
    </row>
    <row r="212" spans="1:1" x14ac:dyDescent="0.25">
      <c r="A212" s="2">
        <v>106</v>
      </c>
    </row>
    <row r="213" spans="1:1" x14ac:dyDescent="0.25">
      <c r="A213" s="2">
        <v>107</v>
      </c>
    </row>
    <row r="214" spans="1:1" x14ac:dyDescent="0.25">
      <c r="A214" s="2">
        <v>108</v>
      </c>
    </row>
    <row r="215" spans="1:1" x14ac:dyDescent="0.25">
      <c r="A215" s="2">
        <v>109</v>
      </c>
    </row>
    <row r="216" spans="1:1" x14ac:dyDescent="0.25">
      <c r="A216" s="2">
        <v>110</v>
      </c>
    </row>
    <row r="217" spans="1:1" x14ac:dyDescent="0.25">
      <c r="A217" s="2">
        <v>111</v>
      </c>
    </row>
    <row r="218" spans="1:1" x14ac:dyDescent="0.25">
      <c r="A218" s="2">
        <v>112</v>
      </c>
    </row>
    <row r="219" spans="1:1" x14ac:dyDescent="0.25">
      <c r="A219" s="2">
        <v>113</v>
      </c>
    </row>
    <row r="220" spans="1:1" x14ac:dyDescent="0.25">
      <c r="A220" s="2">
        <v>114</v>
      </c>
    </row>
    <row r="221" spans="1:1" x14ac:dyDescent="0.25">
      <c r="A221" s="2">
        <v>115</v>
      </c>
    </row>
    <row r="222" spans="1:1" x14ac:dyDescent="0.25">
      <c r="A222" s="2">
        <v>116</v>
      </c>
    </row>
    <row r="223" spans="1:1" x14ac:dyDescent="0.25">
      <c r="A223" s="2">
        <v>117</v>
      </c>
    </row>
    <row r="224" spans="1:1" x14ac:dyDescent="0.25">
      <c r="A224" s="2">
        <v>118</v>
      </c>
    </row>
    <row r="225" spans="1:1" x14ac:dyDescent="0.25">
      <c r="A225" s="2">
        <v>119</v>
      </c>
    </row>
    <row r="226" spans="1:1" x14ac:dyDescent="0.25">
      <c r="A226" s="2">
        <v>120</v>
      </c>
    </row>
    <row r="227" spans="1:1" x14ac:dyDescent="0.25">
      <c r="A227" s="2">
        <v>121</v>
      </c>
    </row>
    <row r="228" spans="1:1" x14ac:dyDescent="0.25">
      <c r="A228" s="2">
        <v>122</v>
      </c>
    </row>
    <row r="229" spans="1:1" x14ac:dyDescent="0.25">
      <c r="A229" s="2">
        <v>123</v>
      </c>
    </row>
    <row r="230" spans="1:1" x14ac:dyDescent="0.25">
      <c r="A230" s="2">
        <v>124</v>
      </c>
    </row>
    <row r="231" spans="1:1" x14ac:dyDescent="0.25">
      <c r="A231" s="2">
        <v>125</v>
      </c>
    </row>
    <row r="232" spans="1:1" x14ac:dyDescent="0.25">
      <c r="A232" s="2">
        <v>126</v>
      </c>
    </row>
    <row r="233" spans="1:1" x14ac:dyDescent="0.25">
      <c r="A233" s="2">
        <v>127</v>
      </c>
    </row>
    <row r="234" spans="1:1" x14ac:dyDescent="0.25">
      <c r="A234" s="2">
        <v>128</v>
      </c>
    </row>
    <row r="235" spans="1:1" x14ac:dyDescent="0.25">
      <c r="A235" s="2">
        <v>129</v>
      </c>
    </row>
    <row r="236" spans="1:1" x14ac:dyDescent="0.25">
      <c r="A236" s="2">
        <v>130</v>
      </c>
    </row>
    <row r="237" spans="1:1" x14ac:dyDescent="0.25">
      <c r="A237" s="2">
        <v>131</v>
      </c>
    </row>
    <row r="238" spans="1:1" x14ac:dyDescent="0.25">
      <c r="A238" s="2">
        <v>132</v>
      </c>
    </row>
    <row r="239" spans="1:1" x14ac:dyDescent="0.25">
      <c r="A239" s="2">
        <v>133</v>
      </c>
    </row>
    <row r="240" spans="1:1" x14ac:dyDescent="0.25">
      <c r="A240" s="2">
        <v>134</v>
      </c>
    </row>
    <row r="241" spans="1:1" x14ac:dyDescent="0.25">
      <c r="A241" s="2">
        <v>135</v>
      </c>
    </row>
    <row r="242" spans="1:1" x14ac:dyDescent="0.25">
      <c r="A242" s="2">
        <v>136</v>
      </c>
    </row>
    <row r="243" spans="1:1" x14ac:dyDescent="0.25">
      <c r="A243" s="2">
        <v>137</v>
      </c>
    </row>
    <row r="244" spans="1:1" x14ac:dyDescent="0.25">
      <c r="A244" s="2">
        <v>138</v>
      </c>
    </row>
    <row r="245" spans="1:1" x14ac:dyDescent="0.25">
      <c r="A245" s="2">
        <v>139</v>
      </c>
    </row>
    <row r="246" spans="1:1" x14ac:dyDescent="0.25">
      <c r="A246" s="2">
        <v>140</v>
      </c>
    </row>
    <row r="247" spans="1:1" x14ac:dyDescent="0.25">
      <c r="A247" s="2">
        <v>141</v>
      </c>
    </row>
    <row r="248" spans="1:1" x14ac:dyDescent="0.25">
      <c r="A248" s="2">
        <v>142</v>
      </c>
    </row>
    <row r="249" spans="1:1" x14ac:dyDescent="0.25">
      <c r="A249" s="2">
        <v>143</v>
      </c>
    </row>
    <row r="250" spans="1:1" x14ac:dyDescent="0.25">
      <c r="A250" s="2">
        <v>144</v>
      </c>
    </row>
    <row r="251" spans="1:1" x14ac:dyDescent="0.25">
      <c r="A251" s="2">
        <v>145</v>
      </c>
    </row>
    <row r="252" spans="1:1" x14ac:dyDescent="0.25">
      <c r="A252" s="2">
        <v>146</v>
      </c>
    </row>
    <row r="253" spans="1:1" x14ac:dyDescent="0.25">
      <c r="A253" s="2">
        <v>147</v>
      </c>
    </row>
    <row r="254" spans="1:1" x14ac:dyDescent="0.25">
      <c r="A254" s="2">
        <v>148</v>
      </c>
    </row>
    <row r="255" spans="1:1" x14ac:dyDescent="0.25">
      <c r="A255" s="2">
        <v>149</v>
      </c>
    </row>
    <row r="256" spans="1:1" x14ac:dyDescent="0.25">
      <c r="A256" s="2">
        <v>150</v>
      </c>
    </row>
    <row r="257" spans="1:1" x14ac:dyDescent="0.25">
      <c r="A257" s="2">
        <v>151</v>
      </c>
    </row>
    <row r="258" spans="1:1" x14ac:dyDescent="0.25">
      <c r="A258" s="2">
        <v>152</v>
      </c>
    </row>
    <row r="259" spans="1:1" x14ac:dyDescent="0.25">
      <c r="A259" s="2">
        <v>153</v>
      </c>
    </row>
    <row r="260" spans="1:1" x14ac:dyDescent="0.25">
      <c r="A260" s="2">
        <v>154</v>
      </c>
    </row>
    <row r="261" spans="1:1" x14ac:dyDescent="0.25">
      <c r="A261" s="2">
        <v>155</v>
      </c>
    </row>
    <row r="262" spans="1:1" x14ac:dyDescent="0.25">
      <c r="A262" s="2">
        <v>156</v>
      </c>
    </row>
    <row r="263" spans="1:1" x14ac:dyDescent="0.25">
      <c r="A263" s="2">
        <v>157</v>
      </c>
    </row>
    <row r="264" spans="1:1" x14ac:dyDescent="0.25">
      <c r="A264" s="2">
        <v>158</v>
      </c>
    </row>
    <row r="265" spans="1:1" x14ac:dyDescent="0.25">
      <c r="A265" s="2">
        <v>159</v>
      </c>
    </row>
    <row r="266" spans="1:1" x14ac:dyDescent="0.25">
      <c r="A266" s="2">
        <v>160</v>
      </c>
    </row>
    <row r="267" spans="1:1" x14ac:dyDescent="0.25">
      <c r="A267" s="2">
        <v>161</v>
      </c>
    </row>
    <row r="268" spans="1:1" x14ac:dyDescent="0.25">
      <c r="A268" s="2">
        <v>162</v>
      </c>
    </row>
    <row r="269" spans="1:1" x14ac:dyDescent="0.25">
      <c r="A269" s="2">
        <v>163</v>
      </c>
    </row>
    <row r="270" spans="1:1" x14ac:dyDescent="0.25">
      <c r="A270" s="2">
        <v>164</v>
      </c>
    </row>
    <row r="271" spans="1:1" x14ac:dyDescent="0.25">
      <c r="A271" s="2">
        <v>165</v>
      </c>
    </row>
    <row r="272" spans="1:1" x14ac:dyDescent="0.25">
      <c r="A272" s="2">
        <v>166</v>
      </c>
    </row>
    <row r="273" spans="1:1" x14ac:dyDescent="0.25">
      <c r="A273" s="2">
        <v>167</v>
      </c>
    </row>
    <row r="274" spans="1:1" x14ac:dyDescent="0.25">
      <c r="A274" s="2">
        <v>168</v>
      </c>
    </row>
    <row r="275" spans="1:1" x14ac:dyDescent="0.25">
      <c r="A275" s="2">
        <v>169</v>
      </c>
    </row>
    <row r="276" spans="1:1" x14ac:dyDescent="0.25">
      <c r="A276" s="2">
        <v>170</v>
      </c>
    </row>
    <row r="277" spans="1:1" x14ac:dyDescent="0.25">
      <c r="A277" s="2">
        <v>171</v>
      </c>
    </row>
    <row r="278" spans="1:1" x14ac:dyDescent="0.25">
      <c r="A278" s="2">
        <v>172</v>
      </c>
    </row>
    <row r="279" spans="1:1" x14ac:dyDescent="0.25">
      <c r="A279" s="2">
        <v>173</v>
      </c>
    </row>
    <row r="280" spans="1:1" x14ac:dyDescent="0.25">
      <c r="A280" s="2">
        <v>174</v>
      </c>
    </row>
    <row r="281" spans="1:1" x14ac:dyDescent="0.25">
      <c r="A281" s="2">
        <v>175</v>
      </c>
    </row>
    <row r="282" spans="1:1" x14ac:dyDescent="0.25">
      <c r="A282" s="2">
        <v>176</v>
      </c>
    </row>
    <row r="283" spans="1:1" x14ac:dyDescent="0.25">
      <c r="A283" s="2">
        <v>177</v>
      </c>
    </row>
    <row r="284" spans="1:1" x14ac:dyDescent="0.25">
      <c r="A284" s="2">
        <v>178</v>
      </c>
    </row>
    <row r="285" spans="1:1" x14ac:dyDescent="0.25">
      <c r="A285" s="2">
        <v>179</v>
      </c>
    </row>
    <row r="286" spans="1:1" x14ac:dyDescent="0.25">
      <c r="A286" s="2">
        <v>180</v>
      </c>
    </row>
    <row r="287" spans="1:1" x14ac:dyDescent="0.25">
      <c r="A287" s="2">
        <v>181</v>
      </c>
    </row>
    <row r="288" spans="1:1" x14ac:dyDescent="0.25">
      <c r="A288" s="2">
        <v>182</v>
      </c>
    </row>
    <row r="289" spans="1:1" x14ac:dyDescent="0.25">
      <c r="A289" s="2">
        <v>183</v>
      </c>
    </row>
    <row r="290" spans="1:1" x14ac:dyDescent="0.25">
      <c r="A290" s="2">
        <v>184</v>
      </c>
    </row>
    <row r="291" spans="1:1" x14ac:dyDescent="0.25">
      <c r="A291" s="2">
        <v>185</v>
      </c>
    </row>
    <row r="292" spans="1:1" x14ac:dyDescent="0.25">
      <c r="A292" s="2">
        <v>186</v>
      </c>
    </row>
    <row r="293" spans="1:1" x14ac:dyDescent="0.25">
      <c r="A293" s="2">
        <v>187</v>
      </c>
    </row>
    <row r="294" spans="1:1" x14ac:dyDescent="0.25">
      <c r="A294" s="2">
        <v>188</v>
      </c>
    </row>
    <row r="295" spans="1:1" x14ac:dyDescent="0.25">
      <c r="A295" s="2">
        <v>189</v>
      </c>
    </row>
    <row r="296" spans="1:1" x14ac:dyDescent="0.25">
      <c r="A296" s="2">
        <v>190</v>
      </c>
    </row>
    <row r="297" spans="1:1" x14ac:dyDescent="0.25">
      <c r="A297" s="2">
        <v>191</v>
      </c>
    </row>
    <row r="298" spans="1:1" x14ac:dyDescent="0.25">
      <c r="A298" s="2">
        <v>192</v>
      </c>
    </row>
    <row r="299" spans="1:1" x14ac:dyDescent="0.25">
      <c r="A299" s="2">
        <v>193</v>
      </c>
    </row>
    <row r="300" spans="1:1" x14ac:dyDescent="0.25">
      <c r="A300" s="2">
        <v>194</v>
      </c>
    </row>
    <row r="301" spans="1:1" x14ac:dyDescent="0.25">
      <c r="A301" s="2">
        <v>195</v>
      </c>
    </row>
    <row r="302" spans="1:1" x14ac:dyDescent="0.25">
      <c r="A302" s="2">
        <v>196</v>
      </c>
    </row>
    <row r="303" spans="1:1" x14ac:dyDescent="0.25">
      <c r="A303" s="2">
        <v>197</v>
      </c>
    </row>
    <row r="304" spans="1:1" x14ac:dyDescent="0.25">
      <c r="A304" s="2">
        <v>198</v>
      </c>
    </row>
    <row r="305" spans="1:1" x14ac:dyDescent="0.25">
      <c r="A305" s="2">
        <v>199</v>
      </c>
    </row>
    <row r="306" spans="1:1" x14ac:dyDescent="0.25">
      <c r="A306" s="2">
        <v>200</v>
      </c>
    </row>
    <row r="307" spans="1:1" x14ac:dyDescent="0.25">
      <c r="A307" s="2">
        <v>201</v>
      </c>
    </row>
    <row r="308" spans="1:1" x14ac:dyDescent="0.25">
      <c r="A308" s="2">
        <v>202</v>
      </c>
    </row>
    <row r="309" spans="1:1" x14ac:dyDescent="0.25">
      <c r="A309" s="2">
        <v>203</v>
      </c>
    </row>
    <row r="310" spans="1:1" x14ac:dyDescent="0.25">
      <c r="A310" s="2">
        <v>204</v>
      </c>
    </row>
    <row r="311" spans="1:1" x14ac:dyDescent="0.25">
      <c r="A311" s="2">
        <v>205</v>
      </c>
    </row>
    <row r="312" spans="1:1" x14ac:dyDescent="0.25">
      <c r="A312" s="2">
        <v>206</v>
      </c>
    </row>
    <row r="313" spans="1:1" x14ac:dyDescent="0.25">
      <c r="A313" s="2">
        <v>207</v>
      </c>
    </row>
    <row r="314" spans="1:1" x14ac:dyDescent="0.25">
      <c r="A314" s="2">
        <v>208</v>
      </c>
    </row>
    <row r="315" spans="1:1" x14ac:dyDescent="0.25">
      <c r="A315" s="2">
        <v>209</v>
      </c>
    </row>
    <row r="316" spans="1:1" x14ac:dyDescent="0.25">
      <c r="A316" s="2">
        <v>210</v>
      </c>
    </row>
    <row r="317" spans="1:1" x14ac:dyDescent="0.25">
      <c r="A317" s="2">
        <v>211</v>
      </c>
    </row>
    <row r="318" spans="1:1" x14ac:dyDescent="0.25">
      <c r="A318" s="2">
        <v>212</v>
      </c>
    </row>
    <row r="319" spans="1:1" x14ac:dyDescent="0.25">
      <c r="A319" s="2">
        <v>213</v>
      </c>
    </row>
    <row r="320" spans="1:1" x14ac:dyDescent="0.25">
      <c r="A320" s="2">
        <v>214</v>
      </c>
    </row>
    <row r="321" spans="1:1" x14ac:dyDescent="0.25">
      <c r="A321" s="2">
        <v>215</v>
      </c>
    </row>
    <row r="322" spans="1:1" x14ac:dyDescent="0.25">
      <c r="A322" s="2">
        <v>216</v>
      </c>
    </row>
    <row r="323" spans="1:1" x14ac:dyDescent="0.25">
      <c r="A323" s="2">
        <v>217</v>
      </c>
    </row>
    <row r="324" spans="1:1" x14ac:dyDescent="0.25">
      <c r="A324" s="2">
        <v>218</v>
      </c>
    </row>
    <row r="325" spans="1:1" x14ac:dyDescent="0.25">
      <c r="A325" s="2">
        <v>219</v>
      </c>
    </row>
    <row r="326" spans="1:1" x14ac:dyDescent="0.25">
      <c r="A326" s="2">
        <v>220</v>
      </c>
    </row>
    <row r="327" spans="1:1" x14ac:dyDescent="0.25">
      <c r="A327" s="2">
        <v>221</v>
      </c>
    </row>
    <row r="328" spans="1:1" x14ac:dyDescent="0.25">
      <c r="A328" s="2">
        <v>222</v>
      </c>
    </row>
    <row r="329" spans="1:1" x14ac:dyDescent="0.25">
      <c r="A329" s="2">
        <v>223</v>
      </c>
    </row>
    <row r="330" spans="1:1" x14ac:dyDescent="0.25">
      <c r="A330" s="2">
        <v>224</v>
      </c>
    </row>
    <row r="331" spans="1:1" x14ac:dyDescent="0.25">
      <c r="A331" s="2">
        <v>225</v>
      </c>
    </row>
    <row r="332" spans="1:1" x14ac:dyDescent="0.25">
      <c r="A332" s="2">
        <v>226</v>
      </c>
    </row>
    <row r="333" spans="1:1" x14ac:dyDescent="0.25">
      <c r="A333" s="2">
        <v>227</v>
      </c>
    </row>
    <row r="334" spans="1:1" x14ac:dyDescent="0.25">
      <c r="A334" s="2">
        <v>228</v>
      </c>
    </row>
    <row r="335" spans="1:1" x14ac:dyDescent="0.25">
      <c r="A335" s="2">
        <v>229</v>
      </c>
    </row>
    <row r="336" spans="1:1" x14ac:dyDescent="0.25">
      <c r="A336" s="2">
        <v>230</v>
      </c>
    </row>
    <row r="337" spans="1:1" x14ac:dyDescent="0.25">
      <c r="A337" s="2">
        <v>231</v>
      </c>
    </row>
    <row r="338" spans="1:1" x14ac:dyDescent="0.25">
      <c r="A338" s="2">
        <v>232</v>
      </c>
    </row>
    <row r="339" spans="1:1" x14ac:dyDescent="0.25">
      <c r="A339" s="2">
        <v>233</v>
      </c>
    </row>
    <row r="340" spans="1:1" x14ac:dyDescent="0.25">
      <c r="A340" s="2">
        <v>234</v>
      </c>
    </row>
    <row r="341" spans="1:1" x14ac:dyDescent="0.25">
      <c r="A341" s="2">
        <v>235</v>
      </c>
    </row>
    <row r="342" spans="1:1" x14ac:dyDescent="0.25">
      <c r="A342" s="2">
        <v>236</v>
      </c>
    </row>
    <row r="343" spans="1:1" x14ac:dyDescent="0.25">
      <c r="A343" s="2">
        <v>237</v>
      </c>
    </row>
    <row r="344" spans="1:1" x14ac:dyDescent="0.25">
      <c r="A344" s="2">
        <v>238</v>
      </c>
    </row>
    <row r="345" spans="1:1" x14ac:dyDescent="0.25">
      <c r="A345" s="2">
        <v>239</v>
      </c>
    </row>
    <row r="346" spans="1:1" x14ac:dyDescent="0.25">
      <c r="A346" s="2">
        <v>240</v>
      </c>
    </row>
    <row r="347" spans="1:1" x14ac:dyDescent="0.25">
      <c r="A347" s="2">
        <v>241</v>
      </c>
    </row>
    <row r="348" spans="1:1" x14ac:dyDescent="0.25">
      <c r="A348" s="2">
        <v>242</v>
      </c>
    </row>
    <row r="349" spans="1:1" x14ac:dyDescent="0.25">
      <c r="A349" s="2">
        <v>243</v>
      </c>
    </row>
    <row r="350" spans="1:1" x14ac:dyDescent="0.25">
      <c r="A350" s="2">
        <v>244</v>
      </c>
    </row>
    <row r="351" spans="1:1" x14ac:dyDescent="0.25">
      <c r="A351" s="2">
        <v>245</v>
      </c>
    </row>
    <row r="352" spans="1:1" x14ac:dyDescent="0.25">
      <c r="A352" s="2">
        <v>246</v>
      </c>
    </row>
    <row r="353" spans="1:1" x14ac:dyDescent="0.25">
      <c r="A353" s="2">
        <v>247</v>
      </c>
    </row>
    <row r="354" spans="1:1" x14ac:dyDescent="0.25">
      <c r="A354" s="2">
        <v>248</v>
      </c>
    </row>
    <row r="355" spans="1:1" x14ac:dyDescent="0.25">
      <c r="A355" s="2">
        <v>249</v>
      </c>
    </row>
    <row r="356" spans="1:1" x14ac:dyDescent="0.25">
      <c r="A356" s="2">
        <v>250</v>
      </c>
    </row>
  </sheetData>
  <dataValidations count="7">
    <dataValidation type="list" allowBlank="1" showInputMessage="1" showErrorMessage="1" sqref="D16:E17" xr:uid="{20998D69-E682-4323-B4AB-98905056E673}">
      <formula1>$A$1:$A$5</formula1>
    </dataValidation>
    <dataValidation type="whole" allowBlank="1" showInputMessage="1" showErrorMessage="1" sqref="D22:D24" xr:uid="{1B01F697-B62C-4E00-94D3-5C71A57C042C}">
      <formula1>0</formula1>
      <formula2>1000</formula2>
    </dataValidation>
    <dataValidation type="list" allowBlank="1" showInputMessage="1" showErrorMessage="1" sqref="D14" xr:uid="{B2F2B4F8-DE70-40BE-A281-DC4016CEB6C1}">
      <formula1>$A$196:$A$306</formula1>
    </dataValidation>
    <dataValidation type="list" allowBlank="1" showInputMessage="1" showErrorMessage="1" sqref="D15:E15" xr:uid="{62349A7D-5A0C-4B0D-AD89-F4175DD5A4C0}">
      <formula1>$A$256:$A$356</formula1>
    </dataValidation>
    <dataValidation type="list" allowBlank="1" showInputMessage="1" showErrorMessage="1" sqref="D18" xr:uid="{37D1A54C-A384-490F-826D-567D2B06ED0F}">
      <formula1>$A$107:$A$131</formula1>
    </dataValidation>
    <dataValidation type="list" allowBlank="1" showInputMessage="1" showErrorMessage="1" sqref="D10" xr:uid="{8633CDD0-FE79-4B1D-8029-11DB1B3E0A4D}">
      <formula1>$A$6:$A$15</formula1>
    </dataValidation>
    <dataValidation type="list" allowBlank="1" showInputMessage="1" showErrorMessage="1" sqref="D11" xr:uid="{1C866EA3-7FD3-4032-8905-6472531C7D18}">
      <formula1>$A$6:$A$16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CBA2-CF86-4CCC-AFEA-F700505AC4A6}">
  <sheetPr codeName="Taul4"/>
  <dimension ref="A1"/>
  <sheetViews>
    <sheetView topLeftCell="A25" workbookViewId="0">
      <selection activeCell="K50" sqref="K50"/>
    </sheetView>
  </sheetViews>
  <sheetFormatPr defaultRowHeight="15" x14ac:dyDescent="0.25"/>
  <cols>
    <col min="1" max="16384" width="9.140625" style="53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D2AC-9E43-40AD-8B3F-AD061CFD198A}">
  <sheetPr codeName="Taul1"/>
  <dimension ref="A1:AA2"/>
  <sheetViews>
    <sheetView workbookViewId="0">
      <selection sqref="A1:AA24"/>
    </sheetView>
  </sheetViews>
  <sheetFormatPr defaultRowHeight="15" x14ac:dyDescent="0.25"/>
  <cols>
    <col min="1" max="1" width="16" bestFit="1" customWidth="1"/>
    <col min="2" max="2" width="10.5703125" bestFit="1" customWidth="1"/>
    <col min="3" max="3" width="14.140625" bestFit="1" customWidth="1"/>
    <col min="4" max="4" width="9" bestFit="1" customWidth="1"/>
    <col min="5" max="5" width="11.28515625" bestFit="1" customWidth="1"/>
    <col min="6" max="6" width="26.5703125" bestFit="1" customWidth="1"/>
    <col min="7" max="7" width="17.28515625" bestFit="1" customWidth="1"/>
    <col min="8" max="8" width="14.28515625" bestFit="1" customWidth="1"/>
    <col min="9" max="9" width="18.5703125" bestFit="1" customWidth="1"/>
    <col min="10" max="10" width="16" bestFit="1" customWidth="1"/>
    <col min="11" max="11" width="17.5703125" bestFit="1" customWidth="1"/>
    <col min="12" max="12" width="25.42578125" bestFit="1" customWidth="1"/>
    <col min="13" max="13" width="20.7109375" bestFit="1" customWidth="1"/>
    <col min="14" max="14" width="21.85546875" bestFit="1" customWidth="1"/>
    <col min="15" max="15" width="22.7109375" bestFit="1" customWidth="1"/>
    <col min="16" max="16" width="22.85546875" bestFit="1" customWidth="1"/>
    <col min="17" max="17" width="22.7109375" bestFit="1" customWidth="1"/>
    <col min="18" max="18" width="21.42578125" bestFit="1" customWidth="1"/>
    <col min="19" max="19" width="13.5703125" bestFit="1" customWidth="1"/>
    <col min="20" max="20" width="17.7109375" bestFit="1" customWidth="1"/>
    <col min="21" max="21" width="12.28515625" bestFit="1" customWidth="1"/>
    <col min="22" max="22" width="20.42578125" bestFit="1" customWidth="1"/>
    <col min="23" max="23" width="12.5703125" bestFit="1" customWidth="1"/>
    <col min="24" max="24" width="17.85546875" bestFit="1" customWidth="1"/>
    <col min="25" max="25" width="9.7109375" bestFit="1" customWidth="1"/>
    <col min="26" max="26" width="15.5703125" bestFit="1" customWidth="1"/>
    <col min="27" max="27" width="23.28515625" bestFit="1" customWidth="1"/>
    <col min="28" max="28" width="11.140625" bestFit="1" customWidth="1"/>
    <col min="29" max="29" width="23.28515625" customWidth="1"/>
    <col min="30" max="30" width="11.140625" bestFit="1" customWidth="1"/>
    <col min="31" max="31" width="5.28515625" bestFit="1" customWidth="1"/>
    <col min="32" max="32" width="23.28515625" customWidth="1"/>
    <col min="33" max="33" width="14.85546875" bestFit="1" customWidth="1"/>
    <col min="34" max="34" width="14.7109375" bestFit="1" customWidth="1"/>
    <col min="35" max="35" width="24" bestFit="1" customWidth="1"/>
    <col min="36" max="36" width="14.5703125" customWidth="1"/>
  </cols>
  <sheetData>
    <row r="1" spans="1:27" x14ac:dyDescent="0.25">
      <c r="A1" t="s">
        <v>4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88</v>
      </c>
      <c r="H1" t="s">
        <v>63</v>
      </c>
      <c r="I1" t="s">
        <v>64</v>
      </c>
      <c r="J1" t="s">
        <v>65</v>
      </c>
      <c r="K1" t="s">
        <v>66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67</v>
      </c>
      <c r="V1" t="s">
        <v>79</v>
      </c>
      <c r="W1" t="s">
        <v>80</v>
      </c>
      <c r="X1" t="s">
        <v>81</v>
      </c>
      <c r="Y1" t="s">
        <v>82</v>
      </c>
      <c r="Z1" t="s">
        <v>68</v>
      </c>
      <c r="AA1" t="s">
        <v>69</v>
      </c>
    </row>
    <row r="2" spans="1:27" x14ac:dyDescent="0.25">
      <c r="A2" s="54"/>
      <c r="B2" s="54"/>
      <c r="G2" s="54"/>
      <c r="V2" s="54"/>
      <c r="W2" s="54"/>
      <c r="X2" s="54"/>
      <c r="Y2" s="54"/>
      <c r="Z2" s="54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A92E-8DA5-4583-9ACF-8A309A8A5EDB}">
  <sheetPr codeName="Taul3"/>
  <dimension ref="A1:O47"/>
  <sheetViews>
    <sheetView workbookViewId="0">
      <selection activeCell="O6" sqref="O6"/>
    </sheetView>
  </sheetViews>
  <sheetFormatPr defaultColWidth="23" defaultRowHeight="15" x14ac:dyDescent="0.25"/>
  <cols>
    <col min="1" max="1" width="23" style="32"/>
    <col min="2" max="2" width="16.28515625" style="32" customWidth="1"/>
    <col min="3" max="3" width="18.28515625" style="32" customWidth="1"/>
    <col min="4" max="4" width="17" style="32" customWidth="1"/>
    <col min="5" max="5" width="20.85546875" style="32" customWidth="1"/>
    <col min="6" max="6" width="9.42578125" style="32" customWidth="1"/>
    <col min="7" max="7" width="24.85546875" style="32" customWidth="1"/>
    <col min="8" max="8" width="8.28515625" style="32" customWidth="1"/>
    <col min="9" max="9" width="23" style="32"/>
    <col min="10" max="10" width="8" style="32" customWidth="1"/>
    <col min="11" max="11" width="23" style="32"/>
    <col min="12" max="12" width="7.140625" style="32" customWidth="1"/>
    <col min="13" max="13" width="23" style="32"/>
    <col min="14" max="14" width="4.140625" style="32" customWidth="1"/>
    <col min="15" max="16384" width="23" style="32"/>
  </cols>
  <sheetData>
    <row r="1" spans="1:15" ht="16.5" customHeight="1" x14ac:dyDescent="0.25">
      <c r="A1" s="45" t="s">
        <v>47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6"/>
    </row>
    <row r="2" spans="1:15" ht="15.75" thickBot="1" x14ac:dyDescent="0.3">
      <c r="A2" s="8"/>
      <c r="B2" s="33" t="s">
        <v>56</v>
      </c>
      <c r="C2" s="33" t="s">
        <v>44</v>
      </c>
      <c r="D2" s="33" t="s">
        <v>45</v>
      </c>
      <c r="E2" s="33" t="s">
        <v>46</v>
      </c>
      <c r="F2" s="21"/>
      <c r="G2" s="21" t="s">
        <v>27</v>
      </c>
      <c r="H2" s="4"/>
      <c r="I2" s="33" t="s">
        <v>60</v>
      </c>
      <c r="J2" s="21"/>
      <c r="K2" s="33" t="s">
        <v>57</v>
      </c>
      <c r="L2" s="21"/>
      <c r="M2" s="33" t="s">
        <v>58</v>
      </c>
      <c r="N2" s="15"/>
    </row>
    <row r="3" spans="1:15" ht="16.5" thickTop="1" x14ac:dyDescent="0.25">
      <c r="A3" s="8"/>
      <c r="B3" s="47" t="s">
        <v>33</v>
      </c>
      <c r="C3" s="37">
        <v>0</v>
      </c>
      <c r="D3" s="40">
        <f>100*(1-C3)</f>
        <v>100</v>
      </c>
      <c r="E3" s="40">
        <f>100-D3</f>
        <v>0</v>
      </c>
      <c r="F3" s="4"/>
      <c r="G3" s="4" t="s">
        <v>49</v>
      </c>
      <c r="H3" s="4"/>
      <c r="I3" s="48">
        <f>D3*$G$4+E3*$G$7</f>
        <v>10000</v>
      </c>
      <c r="J3" s="48"/>
      <c r="K3" s="48">
        <f>D3*100*(2-$G$13)+E3*(200*(2-$G$10))*(2-$G$13)</f>
        <v>10000</v>
      </c>
      <c r="L3" s="48"/>
      <c r="M3" s="48">
        <f>I3-K3</f>
        <v>0</v>
      </c>
      <c r="N3" s="15"/>
    </row>
    <row r="4" spans="1:15" ht="15.75" x14ac:dyDescent="0.25">
      <c r="A4" s="8"/>
      <c r="B4" s="49" t="s">
        <v>34</v>
      </c>
      <c r="C4" s="38">
        <v>0.1</v>
      </c>
      <c r="D4" s="41">
        <f t="shared" ref="D4:D13" si="0">100*(1-C4)</f>
        <v>90</v>
      </c>
      <c r="E4" s="41">
        <f t="shared" ref="E4:E13" si="1">100-D4</f>
        <v>10</v>
      </c>
      <c r="F4" s="4"/>
      <c r="G4" s="44">
        <v>100</v>
      </c>
      <c r="H4" s="4"/>
      <c r="I4" s="48">
        <f t="shared" ref="I4:I13" si="2">D4*$G$4+E4*$G$7</f>
        <v>11000</v>
      </c>
      <c r="J4" s="48"/>
      <c r="K4" s="48">
        <f t="shared" ref="K4:K13" si="3">D4*100*(2-$G$13)+E4*(200*(2-$G$10))*(2-$G$13)</f>
        <v>11000</v>
      </c>
      <c r="L4" s="48"/>
      <c r="M4" s="48">
        <f t="shared" ref="M4:M13" si="4">I4-K4</f>
        <v>0</v>
      </c>
      <c r="N4" s="15"/>
    </row>
    <row r="5" spans="1:15" ht="15.75" x14ac:dyDescent="0.25">
      <c r="A5" s="8"/>
      <c r="B5" s="50" t="s">
        <v>35</v>
      </c>
      <c r="C5" s="39">
        <v>0.2</v>
      </c>
      <c r="D5" s="42">
        <f t="shared" si="0"/>
        <v>80</v>
      </c>
      <c r="E5" s="42">
        <f t="shared" si="1"/>
        <v>20</v>
      </c>
      <c r="F5" s="4"/>
      <c r="G5" s="4"/>
      <c r="H5" s="4"/>
      <c r="I5" s="48">
        <f t="shared" si="2"/>
        <v>12000</v>
      </c>
      <c r="J5" s="48"/>
      <c r="K5" s="48">
        <f t="shared" si="3"/>
        <v>12000</v>
      </c>
      <c r="L5" s="48"/>
      <c r="M5" s="48">
        <f t="shared" si="4"/>
        <v>0</v>
      </c>
      <c r="N5" s="15"/>
    </row>
    <row r="6" spans="1:15" ht="15.75" x14ac:dyDescent="0.25">
      <c r="A6" s="8"/>
      <c r="B6" s="49" t="s">
        <v>36</v>
      </c>
      <c r="C6" s="38">
        <v>0.3</v>
      </c>
      <c r="D6" s="41">
        <f t="shared" si="0"/>
        <v>70</v>
      </c>
      <c r="E6" s="41">
        <f t="shared" si="1"/>
        <v>30</v>
      </c>
      <c r="F6" s="4"/>
      <c r="G6" s="4" t="s">
        <v>50</v>
      </c>
      <c r="H6" s="4"/>
      <c r="I6" s="48">
        <f t="shared" si="2"/>
        <v>13000</v>
      </c>
      <c r="J6" s="48"/>
      <c r="K6" s="48">
        <f t="shared" si="3"/>
        <v>13000</v>
      </c>
      <c r="L6" s="48"/>
      <c r="M6" s="48">
        <f t="shared" si="4"/>
        <v>0</v>
      </c>
      <c r="N6" s="15"/>
    </row>
    <row r="7" spans="1:15" ht="15.75" x14ac:dyDescent="0.25">
      <c r="A7" s="8"/>
      <c r="B7" s="50" t="s">
        <v>37</v>
      </c>
      <c r="C7" s="39">
        <v>0.4</v>
      </c>
      <c r="D7" s="42">
        <f t="shared" si="0"/>
        <v>60</v>
      </c>
      <c r="E7" s="42">
        <f t="shared" si="1"/>
        <v>40</v>
      </c>
      <c r="F7" s="4"/>
      <c r="G7" s="44">
        <v>200</v>
      </c>
      <c r="H7" s="4"/>
      <c r="I7" s="48">
        <f t="shared" si="2"/>
        <v>14000</v>
      </c>
      <c r="J7" s="48"/>
      <c r="K7" s="48">
        <f t="shared" si="3"/>
        <v>14000</v>
      </c>
      <c r="L7" s="48"/>
      <c r="M7" s="48">
        <f t="shared" si="4"/>
        <v>0</v>
      </c>
      <c r="N7" s="15"/>
    </row>
    <row r="8" spans="1:15" ht="15.75" x14ac:dyDescent="0.25">
      <c r="A8" s="8"/>
      <c r="B8" s="49" t="s">
        <v>38</v>
      </c>
      <c r="C8" s="38">
        <v>0.5</v>
      </c>
      <c r="D8" s="41">
        <f t="shared" si="0"/>
        <v>50</v>
      </c>
      <c r="E8" s="41">
        <f t="shared" si="1"/>
        <v>50</v>
      </c>
      <c r="F8" s="4"/>
      <c r="G8" s="4"/>
      <c r="H8" s="4" t="s">
        <v>98</v>
      </c>
      <c r="I8" s="48">
        <f t="shared" si="2"/>
        <v>15000</v>
      </c>
      <c r="J8" s="48"/>
      <c r="K8" s="48">
        <f t="shared" si="3"/>
        <v>15000</v>
      </c>
      <c r="L8" s="48"/>
      <c r="M8" s="48">
        <f t="shared" si="4"/>
        <v>0</v>
      </c>
      <c r="N8" s="15"/>
    </row>
    <row r="9" spans="1:15" ht="15.75" x14ac:dyDescent="0.25">
      <c r="A9" s="8"/>
      <c r="B9" s="50" t="s">
        <v>39</v>
      </c>
      <c r="C9" s="39">
        <v>0.6</v>
      </c>
      <c r="D9" s="42">
        <f t="shared" si="0"/>
        <v>40</v>
      </c>
      <c r="E9" s="42">
        <f t="shared" si="1"/>
        <v>60</v>
      </c>
      <c r="F9" s="4"/>
      <c r="G9" s="4" t="s">
        <v>48</v>
      </c>
      <c r="H9" s="4">
        <f>main!N23</f>
        <v>0</v>
      </c>
      <c r="I9" s="48">
        <f t="shared" si="2"/>
        <v>16000</v>
      </c>
      <c r="J9" s="48"/>
      <c r="K9" s="48">
        <f t="shared" si="3"/>
        <v>16000</v>
      </c>
      <c r="L9" s="48"/>
      <c r="M9" s="48">
        <f t="shared" si="4"/>
        <v>0</v>
      </c>
      <c r="N9" s="15"/>
    </row>
    <row r="10" spans="1:15" ht="15.75" x14ac:dyDescent="0.25">
      <c r="A10" s="8"/>
      <c r="B10" s="49" t="s">
        <v>40</v>
      </c>
      <c r="C10" s="38">
        <v>0.7</v>
      </c>
      <c r="D10" s="41">
        <f t="shared" si="0"/>
        <v>30.000000000000004</v>
      </c>
      <c r="E10" s="41">
        <f t="shared" si="1"/>
        <v>70</v>
      </c>
      <c r="F10" s="4"/>
      <c r="G10" s="44">
        <v>1</v>
      </c>
      <c r="H10" s="4"/>
      <c r="I10" s="48">
        <f t="shared" si="2"/>
        <v>17000</v>
      </c>
      <c r="J10" s="48"/>
      <c r="K10" s="48">
        <f t="shared" si="3"/>
        <v>17000</v>
      </c>
      <c r="L10" s="48"/>
      <c r="M10" s="48">
        <f t="shared" si="4"/>
        <v>0</v>
      </c>
      <c r="N10" s="15"/>
    </row>
    <row r="11" spans="1:15" ht="15.75" x14ac:dyDescent="0.25">
      <c r="A11" s="8"/>
      <c r="B11" s="50" t="s">
        <v>41</v>
      </c>
      <c r="C11" s="39">
        <v>0.8</v>
      </c>
      <c r="D11" s="42">
        <f t="shared" si="0"/>
        <v>19.999999999999996</v>
      </c>
      <c r="E11" s="42">
        <f t="shared" si="1"/>
        <v>80</v>
      </c>
      <c r="F11" s="4"/>
      <c r="G11" s="4"/>
      <c r="H11" s="4"/>
      <c r="I11" s="48">
        <f t="shared" si="2"/>
        <v>18000</v>
      </c>
      <c r="J11" s="48"/>
      <c r="K11" s="48">
        <f t="shared" si="3"/>
        <v>18000</v>
      </c>
      <c r="L11" s="48"/>
      <c r="M11" s="48">
        <f t="shared" si="4"/>
        <v>0</v>
      </c>
      <c r="N11" s="15"/>
    </row>
    <row r="12" spans="1:15" ht="15.75" x14ac:dyDescent="0.25">
      <c r="A12" s="8"/>
      <c r="B12" s="49" t="s">
        <v>42</v>
      </c>
      <c r="C12" s="38">
        <v>0.9</v>
      </c>
      <c r="D12" s="41">
        <f t="shared" si="0"/>
        <v>9.9999999999999982</v>
      </c>
      <c r="E12" s="41">
        <f t="shared" si="1"/>
        <v>90</v>
      </c>
      <c r="F12" s="4"/>
      <c r="G12" s="4" t="s">
        <v>55</v>
      </c>
      <c r="H12" s="4">
        <f>main!N25</f>
        <v>0</v>
      </c>
      <c r="I12" s="48">
        <f t="shared" si="2"/>
        <v>19000</v>
      </c>
      <c r="J12" s="48"/>
      <c r="K12" s="48">
        <f t="shared" si="3"/>
        <v>19000</v>
      </c>
      <c r="L12" s="48"/>
      <c r="M12" s="48">
        <f t="shared" si="4"/>
        <v>0</v>
      </c>
      <c r="N12" s="15"/>
    </row>
    <row r="13" spans="1:15" ht="15.75" x14ac:dyDescent="0.25">
      <c r="A13" s="8"/>
      <c r="B13" s="50" t="s">
        <v>43</v>
      </c>
      <c r="C13" s="39">
        <v>1</v>
      </c>
      <c r="D13" s="42">
        <f t="shared" si="0"/>
        <v>0</v>
      </c>
      <c r="E13" s="42">
        <f t="shared" si="1"/>
        <v>100</v>
      </c>
      <c r="F13" s="4"/>
      <c r="G13" s="44">
        <v>1</v>
      </c>
      <c r="H13" s="4"/>
      <c r="I13" s="48">
        <f t="shared" si="2"/>
        <v>20000</v>
      </c>
      <c r="J13" s="48"/>
      <c r="K13" s="48">
        <f t="shared" si="3"/>
        <v>20000</v>
      </c>
      <c r="L13" s="48"/>
      <c r="M13" s="48">
        <f t="shared" si="4"/>
        <v>0</v>
      </c>
      <c r="N13" s="15"/>
    </row>
    <row r="14" spans="1:15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6" spans="1:15" x14ac:dyDescent="0.25">
      <c r="A16" s="51" t="s">
        <v>59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6"/>
    </row>
    <row r="17" spans="1:15" x14ac:dyDescent="0.25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5"/>
    </row>
    <row r="18" spans="1:15" x14ac:dyDescent="0.25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5"/>
    </row>
    <row r="19" spans="1:15" x14ac:dyDescent="0.25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5"/>
    </row>
    <row r="20" spans="1:15" x14ac:dyDescent="0.25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</row>
    <row r="21" spans="1:15" x14ac:dyDescent="0.25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</row>
    <row r="22" spans="1:15" x14ac:dyDescent="0.25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5"/>
    </row>
    <row r="23" spans="1:15" x14ac:dyDescent="0.25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5"/>
    </row>
    <row r="24" spans="1:15" x14ac:dyDescent="0.25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5"/>
    </row>
    <row r="25" spans="1:15" x14ac:dyDescent="0.25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5"/>
    </row>
    <row r="26" spans="1:15" x14ac:dyDescent="0.25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5"/>
    </row>
    <row r="27" spans="1:15" x14ac:dyDescent="0.25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5"/>
    </row>
    <row r="28" spans="1:15" x14ac:dyDescent="0.25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5"/>
    </row>
    <row r="29" spans="1:15" x14ac:dyDescent="0.25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5"/>
    </row>
    <row r="30" spans="1:15" x14ac:dyDescent="0.25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5"/>
    </row>
    <row r="31" spans="1:15" x14ac:dyDescent="0.25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5"/>
    </row>
    <row r="32" spans="1:15" x14ac:dyDescent="0.25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5"/>
    </row>
    <row r="33" spans="1:15" x14ac:dyDescent="0.2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15"/>
    </row>
    <row r="34" spans="1:15" x14ac:dyDescent="0.25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15"/>
    </row>
    <row r="35" spans="1:15" x14ac:dyDescent="0.25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15"/>
    </row>
    <row r="36" spans="1:15" x14ac:dyDescent="0.25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5"/>
    </row>
    <row r="37" spans="1:15" x14ac:dyDescent="0.25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15"/>
    </row>
    <row r="38" spans="1:15" x14ac:dyDescent="0.25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5"/>
    </row>
    <row r="39" spans="1:15" x14ac:dyDescent="0.25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5"/>
    </row>
    <row r="40" spans="1:15" x14ac:dyDescent="0.25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15"/>
    </row>
    <row r="41" spans="1:15" x14ac:dyDescent="0.25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5"/>
    </row>
    <row r="42" spans="1:15" x14ac:dyDescent="0.25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5"/>
    </row>
    <row r="43" spans="1:15" x14ac:dyDescent="0.25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15"/>
    </row>
    <row r="44" spans="1:15" x14ac:dyDescent="0.25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5"/>
    </row>
    <row r="45" spans="1:15" x14ac:dyDescent="0.25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15"/>
    </row>
    <row r="46" spans="1:15" x14ac:dyDescent="0.25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15"/>
    </row>
    <row r="47" spans="1:15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7"/>
    </row>
  </sheetData>
  <phoneticPr fontId="6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184D63-8EB7-4BEF-9298-BEF9B4364350}">
          <x14:formula1>
            <xm:f>main!$A$196:$A$306</xm:f>
          </x14:formula1>
          <xm:sqref>G4</xm:sqref>
        </x14:dataValidation>
        <x14:dataValidation type="list" allowBlank="1" showInputMessage="1" showErrorMessage="1" xr:uid="{BD4A02E0-ACB6-42BF-91D0-8D35AF2880E5}">
          <x14:formula1>
            <xm:f>main!$A$256:$A$356</xm:f>
          </x14:formula1>
          <xm:sqref>G7</xm:sqref>
        </x14:dataValidation>
        <x14:dataValidation type="list" allowBlank="1" showInputMessage="1" showErrorMessage="1" xr:uid="{2CC2D2BB-CFC7-4147-A266-632A232C01B0}">
          <x14:formula1>
            <xm:f>main!$A$16:$A$25</xm:f>
          </x14:formula1>
          <xm:sqref>G13 G10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B5F70D2E3FA459FFEDC02ED737CCD" ma:contentTypeVersion="10" ma:contentTypeDescription="Create a new document." ma:contentTypeScope="" ma:versionID="a4008e6ace03c9aa1aff4cea545e93d1">
  <xsd:schema xmlns:xsd="http://www.w3.org/2001/XMLSchema" xmlns:xs="http://www.w3.org/2001/XMLSchema" xmlns:p="http://schemas.microsoft.com/office/2006/metadata/properties" xmlns:ns3="723a4b05-f5b4-4a49-9ce9-75203857b41c" targetNamespace="http://schemas.microsoft.com/office/2006/metadata/properties" ma:root="true" ma:fieldsID="b08c410921214978cff83f93a6f50562" ns3:_="">
    <xsd:import namespace="723a4b05-f5b4-4a49-9ce9-75203857b4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a4b05-f5b4-4a49-9ce9-75203857b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23a4b05-f5b4-4a49-9ce9-75203857b41c" xsi:nil="true"/>
  </documentManagement>
</p:properties>
</file>

<file path=customXml/itemProps1.xml><?xml version="1.0" encoding="utf-8"?>
<ds:datastoreItem xmlns:ds="http://schemas.openxmlformats.org/officeDocument/2006/customXml" ds:itemID="{9FEAAD83-A2E9-4AC9-A8B4-CD248ABB3D2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A01ADCA-C404-4F2D-9842-EA6EBD2510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a4b05-f5b4-4a49-9ce9-75203857b4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83F34F-B64E-468D-93E5-88BFD4278D4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45F57F1-E330-433A-8FAC-95A6E6DC4E2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23a4b05-f5b4-4a49-9ce9-75203857b41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main</vt:lpstr>
      <vt:lpstr>analytics</vt:lpstr>
      <vt:lpstr>data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Remes</dc:creator>
  <cp:lastModifiedBy>Eetu Remes</cp:lastModifiedBy>
  <dcterms:created xsi:type="dcterms:W3CDTF">2015-06-05T18:17:20Z</dcterms:created>
  <dcterms:modified xsi:type="dcterms:W3CDTF">2024-11-29T12:56:59Z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0x010100D51B5F70D2E3FA459FFEDC02ED737CCD</vt:lpwstr>
  </property>
</Properties>
</file>