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9510" activeTab="2" xr2:uid="{00000000-000D-0000-FFFF-FFFF00000000}"/>
  </bookViews>
  <sheets>
    <sheet name="SPL" sheetId="1" r:id="rId1"/>
    <sheet name="Power Supply" sheetId="2" r:id="rId2"/>
    <sheet name="Gai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5" i="2"/>
  <c r="C6" i="2"/>
  <c r="D5" i="2"/>
  <c r="H18" i="2" l="1"/>
  <c r="H17" i="2"/>
  <c r="G18" i="2"/>
  <c r="G17" i="2"/>
  <c r="F18" i="2"/>
  <c r="E18" i="2"/>
  <c r="F17" i="2"/>
  <c r="E17" i="2"/>
</calcChain>
</file>

<file path=xl/sharedStrings.xml><?xml version="1.0" encoding="utf-8"?>
<sst xmlns="http://schemas.openxmlformats.org/spreadsheetml/2006/main" count="33" uniqueCount="32">
  <si>
    <t>http://myhometheater.homestead.com/splcalculator.html</t>
  </si>
  <si>
    <t>Sensitivity (1W/1M)</t>
  </si>
  <si>
    <t>No. Speakers</t>
  </si>
  <si>
    <t>dB SPL @ 1M</t>
  </si>
  <si>
    <t>Speaker Link</t>
  </si>
  <si>
    <t>https://www.parts-express.com/peerless-by-tymphany-bc25sc06-04-1-textile-dome-tweeter--264-1028</t>
  </si>
  <si>
    <t>https://www.parts-express.com/dayton-audio-dc160-4-6-1-2-classic-woofer-speaker--295-309</t>
  </si>
  <si>
    <t>Calculations from:</t>
  </si>
  <si>
    <t>Power RMS (W)</t>
  </si>
  <si>
    <t>https://www.parts-express.com/tc-6024-6-1-2-treated-paper-cone-woofer-with-foam-surround-4-ohm--299-2196</t>
  </si>
  <si>
    <t>https://www.parts-express.com/goldwood-gw-8024-8-butyl-surround-woofer-4-ohm--290-356</t>
  </si>
  <si>
    <t>Peak Output Voltage</t>
  </si>
  <si>
    <t>Peak Output Current</t>
  </si>
  <si>
    <r>
      <t>Load Impedance (</t>
    </r>
    <r>
      <rPr>
        <sz val="11"/>
        <color theme="1"/>
        <rFont val="Calibri"/>
        <family val="2"/>
      </rPr>
      <t>Ω)</t>
    </r>
  </si>
  <si>
    <t>Tweeter</t>
  </si>
  <si>
    <t>Average Output Power (W)</t>
  </si>
  <si>
    <t>Transformer Voltage Regulation</t>
  </si>
  <si>
    <t>Mains Voltage Variation</t>
  </si>
  <si>
    <t>Drop-out voltage of LM3886</t>
  </si>
  <si>
    <t>Minimum Gain</t>
  </si>
  <si>
    <t>Woofer</t>
  </si>
  <si>
    <r>
      <t>Maximum Supply Voltage (</t>
    </r>
    <r>
      <rPr>
        <sz val="11"/>
        <color theme="1"/>
        <rFont val="Calibri"/>
        <family val="2"/>
      </rPr>
      <t>±V)</t>
    </r>
  </si>
  <si>
    <t>Input Voltage Level</t>
  </si>
  <si>
    <t>LM3886 Power Supply Requirements</t>
  </si>
  <si>
    <t>Transformer Specifications</t>
  </si>
  <si>
    <t>Voltage Regulation Error</t>
  </si>
  <si>
    <t>Input (VAC)</t>
  </si>
  <si>
    <t>Output (VAC)</t>
  </si>
  <si>
    <t>Inductance Ratio</t>
  </si>
  <si>
    <t>Rectified DC Voltage</t>
  </si>
  <si>
    <t>X</t>
  </si>
  <si>
    <t>Tweeters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</si>
</sst>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hometheater.homestead.com/splcalculator.html" TargetMode="External"/><Relationship Id="rId2" Type="http://schemas.openxmlformats.org/officeDocument/2006/relationships/hyperlink" Target="https://www.parts-express.com/dayton-audio-dc160-4-6-1-2-classic-woofer-speaker--295-309" TargetMode="External"/><Relationship Id="rId1" Type="http://schemas.openxmlformats.org/officeDocument/2006/relationships/hyperlink" Target="https://www.parts-express.com/peerless-by-tymphany-bc25sc06-04-1-textile-dome-tweeter--264-1028" TargetMode="External"/><Relationship Id="rId5" Type="http://schemas.openxmlformats.org/officeDocument/2006/relationships/hyperlink" Target="https://www.parts-express.com/goldwood-gw-8024-8-butyl-surround-woofer-4-ohm--290-356" TargetMode="External"/><Relationship Id="rId4" Type="http://schemas.openxmlformats.org/officeDocument/2006/relationships/hyperlink" Target="https://www.parts-express.com/tc-6024-6-1-2-treated-paper-cone-woofer-with-foam-surround-4-ohm--299-21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12" sqref="C12"/>
    </sheetView>
  </sheetViews>
  <sheetFormatPr defaultRowHeight="15" x14ac:dyDescent="0.25"/>
  <cols>
    <col min="2" max="2" width="20.7109375" customWidth="1"/>
    <col min="3" max="3" width="19.5703125" bestFit="1" customWidth="1"/>
    <col min="4" max="4" width="12.5703125" bestFit="1" customWidth="1"/>
    <col min="5" max="5" width="12.140625" bestFit="1" customWidth="1"/>
  </cols>
  <sheetData>
    <row r="1" spans="1:6" x14ac:dyDescent="0.25">
      <c r="B1" t="s">
        <v>7</v>
      </c>
    </row>
    <row r="2" spans="1:6" x14ac:dyDescent="0.25">
      <c r="B2" s="2" t="s">
        <v>0</v>
      </c>
    </row>
    <row r="5" spans="1:6" x14ac:dyDescent="0.25">
      <c r="B5" s="1" t="s">
        <v>1</v>
      </c>
      <c r="C5" s="1" t="s">
        <v>8</v>
      </c>
      <c r="D5" t="s">
        <v>2</v>
      </c>
      <c r="E5" t="s">
        <v>3</v>
      </c>
      <c r="F5" t="s">
        <v>4</v>
      </c>
    </row>
    <row r="6" spans="1:6" x14ac:dyDescent="0.25">
      <c r="A6" t="s">
        <v>30</v>
      </c>
      <c r="B6">
        <v>92.4</v>
      </c>
      <c r="C6">
        <v>50</v>
      </c>
      <c r="D6">
        <v>2</v>
      </c>
      <c r="E6">
        <v>112.4</v>
      </c>
      <c r="F6" s="2" t="s">
        <v>5</v>
      </c>
    </row>
    <row r="7" spans="1:6" x14ac:dyDescent="0.25">
      <c r="A7" t="s">
        <v>30</v>
      </c>
      <c r="B7">
        <v>88.3</v>
      </c>
      <c r="C7">
        <v>60</v>
      </c>
      <c r="D7">
        <v>1</v>
      </c>
      <c r="E7">
        <v>106.1</v>
      </c>
      <c r="F7" s="2" t="s">
        <v>6</v>
      </c>
    </row>
    <row r="8" spans="1:6" x14ac:dyDescent="0.25">
      <c r="B8">
        <v>93.4</v>
      </c>
      <c r="C8">
        <v>50</v>
      </c>
      <c r="D8">
        <v>1</v>
      </c>
      <c r="E8">
        <v>110.4</v>
      </c>
      <c r="F8" s="2" t="s">
        <v>9</v>
      </c>
    </row>
    <row r="9" spans="1:6" x14ac:dyDescent="0.25">
      <c r="F9" s="2" t="s">
        <v>10</v>
      </c>
    </row>
  </sheetData>
  <hyperlinks>
    <hyperlink ref="F6" r:id="rId1" xr:uid="{E978C543-6C32-4CC4-B95F-7525508C6FE7}"/>
    <hyperlink ref="F7" r:id="rId2" xr:uid="{73DD10AB-767F-4BDE-91A9-6FDB66FF532E}"/>
    <hyperlink ref="B2" r:id="rId3" xr:uid="{6A643506-44BF-43ED-8958-1D17814E5A81}"/>
    <hyperlink ref="F8" r:id="rId4" xr:uid="{FE8DAC70-499E-41F4-8E7B-6AF555A27CB3}"/>
    <hyperlink ref="F9" r:id="rId5" xr:uid="{ED5ACAA8-D4A7-4BC7-B19B-4624C59DBA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B1EA-E152-4802-8ABB-B4D06F75C74E}">
  <dimension ref="B1:K19"/>
  <sheetViews>
    <sheetView workbookViewId="0">
      <selection activeCell="D12" sqref="D12"/>
    </sheetView>
  </sheetViews>
  <sheetFormatPr defaultRowHeight="15" x14ac:dyDescent="0.25"/>
  <cols>
    <col min="2" max="2" width="25" bestFit="1" customWidth="1"/>
    <col min="3" max="3" width="19.42578125" customWidth="1"/>
    <col min="4" max="4" width="25.28515625" bestFit="1" customWidth="1"/>
    <col min="5" max="5" width="19.5703125" bestFit="1" customWidth="1"/>
    <col min="6" max="6" width="19.42578125" bestFit="1" customWidth="1"/>
    <col min="7" max="7" width="30.140625" bestFit="1" customWidth="1"/>
    <col min="8" max="8" width="14.140625" bestFit="1" customWidth="1"/>
    <col min="10" max="10" width="31.85546875" customWidth="1"/>
    <col min="11" max="11" width="14.5703125" customWidth="1"/>
  </cols>
  <sheetData>
    <row r="1" spans="2:11" x14ac:dyDescent="0.25">
      <c r="B1" s="3" t="s">
        <v>24</v>
      </c>
      <c r="C1" s="3"/>
    </row>
    <row r="2" spans="2:11" x14ac:dyDescent="0.25">
      <c r="B2" t="s">
        <v>25</v>
      </c>
      <c r="C2">
        <v>7.0000000000000007E-2</v>
      </c>
    </row>
    <row r="4" spans="2:11" x14ac:dyDescent="0.25">
      <c r="B4" t="s">
        <v>26</v>
      </c>
      <c r="C4" t="s">
        <v>27</v>
      </c>
      <c r="D4" t="s">
        <v>28</v>
      </c>
      <c r="E4" t="s">
        <v>29</v>
      </c>
    </row>
    <row r="5" spans="2:11" x14ac:dyDescent="0.25">
      <c r="B5">
        <v>115</v>
      </c>
      <c r="C5">
        <v>24</v>
      </c>
      <c r="D5">
        <f>POWER((B5/C5), 2)</f>
        <v>22.960069444444446</v>
      </c>
      <c r="E5">
        <f>C5*SQRT(2)</f>
        <v>33.941125496954285</v>
      </c>
    </row>
    <row r="6" spans="2:11" x14ac:dyDescent="0.25">
      <c r="B6">
        <v>120</v>
      </c>
      <c r="C6">
        <f>B6/SQRT(D6)</f>
        <v>25.043516133890467</v>
      </c>
      <c r="D6">
        <v>22.96</v>
      </c>
      <c r="E6">
        <f>C6*SQRT(2)</f>
        <v>35.416880166057318</v>
      </c>
    </row>
    <row r="14" spans="2:11" x14ac:dyDescent="0.25">
      <c r="B14" s="3" t="s">
        <v>23</v>
      </c>
      <c r="C14" s="3"/>
    </row>
    <row r="16" spans="2:11" x14ac:dyDescent="0.25">
      <c r="C16" t="s">
        <v>13</v>
      </c>
      <c r="D16" t="s">
        <v>15</v>
      </c>
      <c r="E16" t="s">
        <v>11</v>
      </c>
      <c r="F16" t="s">
        <v>12</v>
      </c>
      <c r="G16" t="s">
        <v>21</v>
      </c>
      <c r="H16" t="s">
        <v>19</v>
      </c>
      <c r="J16" t="s">
        <v>16</v>
      </c>
      <c r="K16">
        <v>7.0000000000000007E-2</v>
      </c>
    </row>
    <row r="17" spans="2:11" x14ac:dyDescent="0.25">
      <c r="B17" t="s">
        <v>14</v>
      </c>
      <c r="C17">
        <v>4</v>
      </c>
      <c r="D17">
        <v>50</v>
      </c>
      <c r="E17">
        <f>SQRT(2*C17*D17)</f>
        <v>20</v>
      </c>
      <c r="F17">
        <f>SQRT(2*D17/C17)</f>
        <v>5</v>
      </c>
      <c r="G17">
        <f>(E17+K$18)*(1+K$16)*(1+K$17)</f>
        <v>28.248000000000001</v>
      </c>
      <c r="H17">
        <f>SQRT(D17*C17)</f>
        <v>14.142135623730951</v>
      </c>
      <c r="J17" t="s">
        <v>17</v>
      </c>
      <c r="K17">
        <v>0.1</v>
      </c>
    </row>
    <row r="18" spans="2:11" x14ac:dyDescent="0.25">
      <c r="B18" t="s">
        <v>20</v>
      </c>
      <c r="C18">
        <v>4</v>
      </c>
      <c r="D18">
        <v>60</v>
      </c>
      <c r="E18">
        <f>SQRT(2*C18*D18)</f>
        <v>21.908902300206645</v>
      </c>
      <c r="F18">
        <f>SQRT(2*D18/C18)</f>
        <v>5.4772255750516612</v>
      </c>
      <c r="G18">
        <f>(E18+K$18)*(1+K$16)*(1+K$17)</f>
        <v>30.494778007343225</v>
      </c>
      <c r="H18">
        <f>SQRT(D18*C18)</f>
        <v>15.491933384829668</v>
      </c>
      <c r="J18" t="s">
        <v>18</v>
      </c>
      <c r="K18">
        <v>4</v>
      </c>
    </row>
    <row r="19" spans="2:11" x14ac:dyDescent="0.25">
      <c r="J19" t="s">
        <v>22</v>
      </c>
      <c r="K19">
        <v>1</v>
      </c>
    </row>
  </sheetData>
  <mergeCells count="2">
    <mergeCell ref="B14:C14"/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6807-681C-4CA7-A650-2C811CF779EA}">
  <dimension ref="B1:C1"/>
  <sheetViews>
    <sheetView tabSelected="1" workbookViewId="0">
      <selection activeCell="E8" sqref="E8"/>
    </sheetView>
  </sheetViews>
  <sheetFormatPr defaultRowHeight="15" x14ac:dyDescent="0.25"/>
  <sheetData>
    <row r="1" spans="2:3" x14ac:dyDescent="0.25">
      <c r="B1" s="3" t="s">
        <v>31</v>
      </c>
      <c r="C1" s="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</vt:lpstr>
      <vt:lpstr>Power Supply</vt:lpstr>
      <vt:lpstr>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2018-03-04T01:26:31Z</dcterms:modified>
</cp:coreProperties>
</file>