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5663AA5A-DF20-C246-99E3-40625F875F2E}" xr6:coauthVersionLast="45" xr6:coauthVersionMax="45" xr10:uidLastSave="{00000000-0000-0000-0000-000000000000}"/>
  <bookViews>
    <workbookView xWindow="28800" yWindow="460" windowWidth="38400" windowHeight="21140" xr2:uid="{00000000-000D-0000-FFFF-FFFF00000000}"/>
  </bookViews>
  <sheets>
    <sheet name="SPL" sheetId="1" r:id="rId1"/>
    <sheet name="Power Supply" sheetId="2" r:id="rId2"/>
    <sheet name="Gain" sheetId="3" r:id="rId3"/>
    <sheet name="Power Resistors" sheetId="9" r:id="rId4"/>
    <sheet name="Mute Attenuation" sheetId="4" r:id="rId5"/>
    <sheet name="Optional Components" sheetId="5" r:id="rId6"/>
    <sheet name="Plots" sheetId="7" r:id="rId7"/>
    <sheet name="Heat Sink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9" l="1"/>
  <c r="F5" i="9"/>
  <c r="C7" i="9"/>
  <c r="F7" i="9" s="1"/>
  <c r="B6" i="9"/>
  <c r="B7" i="9" s="1"/>
  <c r="B8" i="9" s="1"/>
  <c r="B9" i="9" s="1"/>
  <c r="B10" i="9" s="1"/>
  <c r="B11" i="9" s="1"/>
  <c r="I2" i="9"/>
  <c r="D5" i="9" s="1"/>
  <c r="D7" i="9" l="1"/>
  <c r="D6" i="9"/>
  <c r="C8" i="9"/>
  <c r="D8" i="9" s="1"/>
  <c r="F8" i="9" l="1"/>
  <c r="C9" i="9"/>
  <c r="C16" i="8"/>
  <c r="C17" i="8" s="1"/>
  <c r="F9" i="9" l="1"/>
  <c r="C10" i="9"/>
  <c r="D9" i="9"/>
  <c r="C26" i="3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F18" i="3"/>
  <c r="I18" i="3" s="1"/>
  <c r="G18" i="3"/>
  <c r="F19" i="3"/>
  <c r="I19" i="3" s="1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I14" i="3" s="1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I11" i="3" s="1"/>
  <c r="D11" i="3"/>
  <c r="D17" i="3"/>
  <c r="D6" i="3"/>
  <c r="F17" i="3"/>
  <c r="I17" i="3" s="1"/>
  <c r="F17" i="2"/>
  <c r="C35" i="2" l="1"/>
  <c r="C11" i="9"/>
  <c r="F10" i="9"/>
  <c r="D10" i="9"/>
  <c r="B20" i="3"/>
  <c r="C19" i="3"/>
  <c r="D19" i="3"/>
  <c r="D13" i="3"/>
  <c r="B8" i="3"/>
  <c r="D18" i="3"/>
  <c r="H25" i="2"/>
  <c r="C18" i="3"/>
  <c r="C13" i="3"/>
  <c r="F26" i="2"/>
  <c r="H26" i="2"/>
  <c r="B15" i="3"/>
  <c r="C15" i="3" s="1"/>
  <c r="D14" i="3"/>
  <c r="D7" i="2"/>
  <c r="D8" i="2" s="1"/>
  <c r="C8" i="2" s="1"/>
  <c r="E8" i="2" s="1"/>
  <c r="B32" i="2" s="1"/>
  <c r="E7" i="2"/>
  <c r="C12" i="4" l="1"/>
  <c r="C32" i="2"/>
  <c r="E12" i="4"/>
  <c r="F11" i="9"/>
  <c r="D11" i="9"/>
  <c r="C8" i="3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C10" i="4" s="1"/>
  <c r="D5" i="2"/>
  <c r="B30" i="2" l="1"/>
  <c r="E10" i="4"/>
  <c r="C30" i="2"/>
  <c r="C10" i="3"/>
  <c r="D10" i="3"/>
  <c r="H24" i="2"/>
  <c r="H23" i="2"/>
  <c r="H18" i="2"/>
  <c r="H17" i="2"/>
  <c r="F18" i="2"/>
  <c r="E18" i="2"/>
  <c r="G18" i="2" s="1"/>
  <c r="E17" i="2"/>
  <c r="G17" i="2" s="1"/>
  <c r="B35" i="2" l="1"/>
  <c r="C4" i="8"/>
  <c r="C13" i="8" l="1"/>
  <c r="C20" i="8" s="1"/>
  <c r="C9" i="8"/>
</calcChain>
</file>

<file path=xl/sharedStrings.xml><?xml version="1.0" encoding="utf-8"?>
<sst xmlns="http://schemas.openxmlformats.org/spreadsheetml/2006/main" count="126" uniqueCount="106">
  <si>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</si>
  <si>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</si>
  <si>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</si>
  <si>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</si>
  <si>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</si>
  <si>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</si>
  <si>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</si>
  <si>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</si>
  <si>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</si>
  <si>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</si>
  <si>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</si>
  <si>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</si>
  <si>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</si>
  <si>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</si>
  <si>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</si>
  <si>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</si>
  <si>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</si>
  <si>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</si>
  <si>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</si>
  <si>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</si>
  <si>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</si>
  <si>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</si>
  <si>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</si>
  <si>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</si>
  <si>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</si>
  <si>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</si>
  <si>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</si>
  <si>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</si>
  <si>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</si>
  <si>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</si>
  <si>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</si>
  <si>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</si>
  <si>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</si>
  <si>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</si>
  <si>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</si>
  <si>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</si>
  <si>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</si>
  <si>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</si>
  <si>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</si>
  <si>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</si>
  <si>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</si>
  <si>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</si>
  <si>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</si>
  <si>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</si>
  <si>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</si>
  <si>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</si>
  <si>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</si>
  <si>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</si>
  <si>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</si>
  <si>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</si>
  <si>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</si>
  <si>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</si>
  <si>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</si>
  <si>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</si>
  <si>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</si>
  <si>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</si>
  <si>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</si>
  <si>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</si>
  <si>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</si>
  <si>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</si>
  <si>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</si>
  <si>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</si>
  <si>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</si>
  <si>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</si>
  <si>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</si>
  <si>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</si>
  <si>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</si>
  <si>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</si>
  <si>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</si>
  <si>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</si>
  <si>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</si>
  <si>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</si>
  <si>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</si>
  <si>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</si>
  <si>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</si>
  <si>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</si>
  <si>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</si>
  <si>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</si>
  <si>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</si>
  <si>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</si>
  <si>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</si>
  <si>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</si>
  <si>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</si>
  <si>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</si>
  <si>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</si>
  <si>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</si>
  <si>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</si>
  <si>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</si>
  <si>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</si>
  <si>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</si>
  <si>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</si>
  <si>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</si>
  <si>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</si>
  <si>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</si>
  <si>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</si>
  <si>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</si>
  <si>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</si>
  <si>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</si>
  <si>
    <t>Voltage Output (Max)</t>
  </si>
  <si>
    <t xml:space="preserve">Req </t>
  </si>
  <si>
    <t># of Resistors</t>
  </si>
  <si>
    <t>Load Current (Max)</t>
  </si>
  <si>
    <t>Nominal Resistance</t>
  </si>
  <si>
    <t>RMS Power Dissipated (Per Resistor)</t>
  </si>
  <si>
    <t>Cost Per Resistor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</si>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</sst>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Q17" sqref="Q17"/>
    </sheetView>
  </sheetViews>
  <sheetFormatPr baseColWidth="10" defaultColWidth="8.83203125" defaultRowHeight="15" x14ac:dyDescent="0.2"/>
  <cols>
    <col min="2" max="2" width="20.6640625" customWidth="1"/>
    <col min="3" max="3" width="19.6640625" bestFit="1" customWidth="1"/>
    <col min="4" max="4" width="12.6640625" bestFit="1" customWidth="1"/>
    <col min="5" max="5" width="12.1640625" bestFit="1" customWidth="1"/>
  </cols>
  <sheetData>
    <row r="1" spans="1:6" x14ac:dyDescent="0.2">
      <c r="B1" t="s">
        <v>7</v>
      </c>
    </row>
    <row r="2" spans="1:6" x14ac:dyDescent="0.2">
      <c r="B2" s="2" t="s">
        <v>0</v>
      </c>
    </row>
    <row r="5" spans="1:6" x14ac:dyDescent="0.2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">
      <c r="F9" s="2" t="s">
        <v>10</v>
      </c>
    </row>
    <row r="10" spans="1:6" x14ac:dyDescent="0.2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">
      <c r="B11">
        <v>88.3</v>
      </c>
      <c r="C11">
        <v>50</v>
      </c>
      <c r="D11">
        <v>1</v>
      </c>
      <c r="E11">
        <v>105.3</v>
      </c>
    </row>
    <row r="12" spans="1:6" x14ac:dyDescent="0.2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B40" sqref="B40"/>
    </sheetView>
  </sheetViews>
  <sheetFormatPr baseColWidth="10" defaultColWidth="8.83203125" defaultRowHeight="15" x14ac:dyDescent="0.2"/>
  <cols>
    <col min="2" max="2" width="26.83203125" bestFit="1" customWidth="1"/>
    <col min="3" max="3" width="19.33203125" customWidth="1"/>
    <col min="4" max="4" width="25.33203125" bestFit="1" customWidth="1"/>
    <col min="5" max="5" width="19.6640625" bestFit="1" customWidth="1"/>
    <col min="6" max="6" width="19.33203125" bestFit="1" customWidth="1"/>
    <col min="7" max="7" width="30.1640625" bestFit="1" customWidth="1"/>
    <col min="8" max="8" width="14.1640625" bestFit="1" customWidth="1"/>
    <col min="10" max="10" width="31.83203125" customWidth="1"/>
    <col min="11" max="11" width="14.6640625" customWidth="1"/>
  </cols>
  <sheetData>
    <row r="1" spans="2:11" x14ac:dyDescent="0.2">
      <c r="B1" s="12" t="s">
        <v>24</v>
      </c>
      <c r="C1" s="12"/>
    </row>
    <row r="2" spans="2:11" x14ac:dyDescent="0.2">
      <c r="B2" t="s">
        <v>25</v>
      </c>
      <c r="C2">
        <v>7.0000000000000007E-2</v>
      </c>
    </row>
    <row r="4" spans="2:11" x14ac:dyDescent="0.2">
      <c r="B4" t="s">
        <v>26</v>
      </c>
      <c r="C4" t="s">
        <v>27</v>
      </c>
      <c r="D4" t="s">
        <v>28</v>
      </c>
      <c r="E4" t="s">
        <v>29</v>
      </c>
    </row>
    <row r="5" spans="2:11" x14ac:dyDescent="0.2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7" x14ac:dyDescent="0.2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">
      <c r="B7">
        <v>117</v>
      </c>
      <c r="C7">
        <v>24</v>
      </c>
      <c r="D7">
        <f>POWER((B7/C7), 2)</f>
        <v>23.765625</v>
      </c>
      <c r="E7">
        <f>C7*SQRT(2)</f>
        <v>33.941125496954285</v>
      </c>
    </row>
    <row r="8" spans="2:11" x14ac:dyDescent="0.2">
      <c r="B8">
        <v>120</v>
      </c>
      <c r="C8">
        <f>B8/SQRT(D8)</f>
        <v>24.615384615384617</v>
      </c>
      <c r="D8">
        <f>D7</f>
        <v>23.765625</v>
      </c>
      <c r="E8">
        <f>C8*SQRT(2)</f>
        <v>34.81141076610696</v>
      </c>
    </row>
    <row r="12" spans="2:11" x14ac:dyDescent="0.2">
      <c r="B12" s="12" t="s">
        <v>23</v>
      </c>
      <c r="C12" s="12"/>
    </row>
    <row r="14" spans="2:11" x14ac:dyDescent="0.2">
      <c r="B14" t="s">
        <v>31</v>
      </c>
    </row>
    <row r="16" spans="2:11" x14ac:dyDescent="0.2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">
      <c r="B21" t="s">
        <v>32</v>
      </c>
    </row>
    <row r="22" spans="2:11" x14ac:dyDescent="0.2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">
      <c r="C26">
        <v>4</v>
      </c>
      <c r="D26">
        <f>POWER(E26,2)/8</f>
        <v>79.823178829997943</v>
      </c>
      <c r="E26">
        <f>(G26/((1+K$16)*(1+K$17))) - 4</f>
        <v>25.270247933884296</v>
      </c>
      <c r="F26">
        <f>SQRT((2*D26)/C26)</f>
        <v>6.3175619834710739</v>
      </c>
      <c r="G26">
        <v>35.417000000000002</v>
      </c>
      <c r="H26">
        <f>SQRT(D26*C26)</f>
        <v>17.868763676314927</v>
      </c>
    </row>
    <row r="29" spans="2:11" ht="18" x14ac:dyDescent="0.25">
      <c r="B29" t="s">
        <v>34</v>
      </c>
      <c r="C29" t="s">
        <v>35</v>
      </c>
    </row>
    <row r="30" spans="2:11" x14ac:dyDescent="0.2">
      <c r="B30">
        <f>E6</f>
        <v>35.416880166057318</v>
      </c>
      <c r="C30">
        <f>POWER(2*E6,2)/(2*POWER(PI(),2)*$C$24)</f>
        <v>63.546386953382587</v>
      </c>
    </row>
    <row r="31" spans="2:11" x14ac:dyDescent="0.2">
      <c r="B31">
        <f t="shared" ref="B31:B32" si="0">E7</f>
        <v>33.941125496954285</v>
      </c>
      <c r="C31">
        <f>POWER(2*E7,2)/(2*POWER(PI(),2)*$C$24)</f>
        <v>58.361001777986573</v>
      </c>
    </row>
    <row r="32" spans="2:11" x14ac:dyDescent="0.2">
      <c r="B32">
        <f t="shared" si="0"/>
        <v>34.81141076610696</v>
      </c>
      <c r="C32">
        <f>POWER(2*E8,2)/(2*POWER(PI(),2)*$C$24)</f>
        <v>61.392243816422429</v>
      </c>
    </row>
    <row r="34" spans="2:3" x14ac:dyDescent="0.2">
      <c r="B34" t="s">
        <v>49</v>
      </c>
      <c r="C34" t="s">
        <v>97</v>
      </c>
    </row>
    <row r="35" spans="2:3" x14ac:dyDescent="0.2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D19" sqref="D19"/>
    </sheetView>
  </sheetViews>
  <sheetFormatPr baseColWidth="10" defaultColWidth="8.83203125" defaultRowHeight="15" x14ac:dyDescent="0.2"/>
  <cols>
    <col min="5" max="5" width="11" bestFit="1" customWidth="1"/>
    <col min="6" max="6" width="10.83203125" bestFit="1" customWidth="1"/>
    <col min="7" max="8" width="11.33203125" bestFit="1" customWidth="1"/>
  </cols>
  <sheetData>
    <row r="1" spans="1:9" x14ac:dyDescent="0.2">
      <c r="B1" s="4"/>
      <c r="C1" s="4"/>
      <c r="D1" s="4"/>
    </row>
    <row r="3" spans="1:9" x14ac:dyDescent="0.2">
      <c r="B3" t="s">
        <v>43</v>
      </c>
      <c r="D3">
        <v>100000</v>
      </c>
      <c r="F3" t="s">
        <v>46</v>
      </c>
      <c r="H3" t="s">
        <v>48</v>
      </c>
    </row>
    <row r="5" spans="1:9" x14ac:dyDescent="0.2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">
      <c r="B25">
        <v>1.1000000000000001</v>
      </c>
      <c r="C25">
        <f t="shared" ref="C25:C34" si="13">LOG(B25,10)*20</f>
        <v>0.82785370316450146</v>
      </c>
    </row>
    <row r="26" spans="1:23" x14ac:dyDescent="0.2">
      <c r="B26">
        <v>2.1</v>
      </c>
      <c r="C26">
        <f t="shared" si="13"/>
        <v>6.4443858946783852</v>
      </c>
    </row>
    <row r="27" spans="1:23" x14ac:dyDescent="0.2">
      <c r="B27">
        <v>3.1</v>
      </c>
      <c r="C27">
        <f t="shared" si="13"/>
        <v>9.8272338766854528</v>
      </c>
      <c r="W27" t="s">
        <v>47</v>
      </c>
    </row>
    <row r="28" spans="1:23" x14ac:dyDescent="0.2">
      <c r="B28">
        <v>4.0999999999999996</v>
      </c>
      <c r="C28">
        <f t="shared" si="13"/>
        <v>12.255677134394709</v>
      </c>
    </row>
    <row r="29" spans="1:23" x14ac:dyDescent="0.2">
      <c r="B29">
        <v>5.0999999999999996</v>
      </c>
      <c r="C29">
        <f t="shared" si="13"/>
        <v>14.151403521958725</v>
      </c>
    </row>
    <row r="30" spans="1:23" x14ac:dyDescent="0.2">
      <c r="B30">
        <v>6.1</v>
      </c>
      <c r="C30">
        <f t="shared" si="13"/>
        <v>15.706596700215339</v>
      </c>
    </row>
    <row r="31" spans="1:23" x14ac:dyDescent="0.2">
      <c r="B31">
        <v>7.1</v>
      </c>
      <c r="C31">
        <f t="shared" si="13"/>
        <v>17.025166974381506</v>
      </c>
    </row>
    <row r="32" spans="1:23" x14ac:dyDescent="0.2">
      <c r="B32">
        <v>8.1</v>
      </c>
      <c r="C32">
        <f t="shared" si="13"/>
        <v>18.169700377572994</v>
      </c>
    </row>
    <row r="33" spans="2:3" x14ac:dyDescent="0.2">
      <c r="B33">
        <v>9.1</v>
      </c>
      <c r="C33">
        <f t="shared" si="13"/>
        <v>19.18082784642187</v>
      </c>
    </row>
    <row r="34" spans="2:3" x14ac:dyDescent="0.2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587-B5A3-4B05-AB52-57C1D2A24CD5}">
  <dimension ref="B2:I11"/>
  <sheetViews>
    <sheetView zoomScale="116" zoomScaleNormal="100" workbookViewId="0">
      <selection activeCell="D7" sqref="D7"/>
    </sheetView>
  </sheetViews>
  <sheetFormatPr baseColWidth="10" defaultColWidth="8.83203125" defaultRowHeight="15" x14ac:dyDescent="0.2"/>
  <cols>
    <col min="2" max="2" width="19" bestFit="1" customWidth="1"/>
    <col min="3" max="3" width="18" bestFit="1" customWidth="1"/>
    <col min="4" max="4" width="31.6640625" bestFit="1" customWidth="1"/>
    <col min="5" max="5" width="14.83203125" bestFit="1" customWidth="1"/>
    <col min="8" max="8" width="16.83203125" bestFit="1" customWidth="1"/>
  </cols>
  <sheetData>
    <row r="2" spans="2:9" x14ac:dyDescent="0.2">
      <c r="B2" t="s">
        <v>98</v>
      </c>
      <c r="C2">
        <v>18.399999999999999</v>
      </c>
      <c r="E2" t="s">
        <v>99</v>
      </c>
      <c r="F2">
        <v>4</v>
      </c>
      <c r="H2" t="s">
        <v>101</v>
      </c>
      <c r="I2">
        <f>C2/F2</f>
        <v>4.5999999999999996</v>
      </c>
    </row>
    <row r="4" spans="2:9" x14ac:dyDescent="0.2">
      <c r="B4" t="s">
        <v>102</v>
      </c>
      <c r="C4" t="s">
        <v>100</v>
      </c>
      <c r="D4" t="s">
        <v>103</v>
      </c>
      <c r="E4" t="s">
        <v>104</v>
      </c>
      <c r="F4" t="s">
        <v>105</v>
      </c>
    </row>
    <row r="5" spans="2:9" x14ac:dyDescent="0.2">
      <c r="B5">
        <v>4</v>
      </c>
      <c r="C5">
        <v>1</v>
      </c>
      <c r="D5">
        <f>(POWER($I$2/C5,2)*B5)/SQRT(2)</f>
        <v>59.849517959629367</v>
      </c>
      <c r="E5">
        <v>17.97</v>
      </c>
      <c r="F5">
        <f>E5*C5</f>
        <v>17.97</v>
      </c>
    </row>
    <row r="6" spans="2:9" x14ac:dyDescent="0.2">
      <c r="B6">
        <f>B5*2</f>
        <v>8</v>
      </c>
      <c r="C6">
        <v>2</v>
      </c>
      <c r="D6">
        <f t="shared" ref="D6:D11" si="0">(POWER($I$2/C6,2)*B6)/SQRT(2)</f>
        <v>29.924758979814683</v>
      </c>
      <c r="F6">
        <f t="shared" ref="F6:F11" si="1">E6*C6</f>
        <v>0</v>
      </c>
    </row>
    <row r="7" spans="2:9" x14ac:dyDescent="0.2">
      <c r="B7">
        <f t="shared" ref="B7:B11" si="2">B6*2</f>
        <v>16</v>
      </c>
      <c r="C7">
        <f>C6*C6</f>
        <v>4</v>
      </c>
      <c r="D7">
        <f t="shared" si="0"/>
        <v>14.962379489907342</v>
      </c>
      <c r="E7">
        <v>2.93</v>
      </c>
      <c r="F7">
        <f t="shared" si="1"/>
        <v>11.72</v>
      </c>
    </row>
    <row r="8" spans="2:9" x14ac:dyDescent="0.2">
      <c r="B8">
        <f t="shared" si="2"/>
        <v>32</v>
      </c>
      <c r="C8">
        <f t="shared" ref="C8:C11" si="3">C7*C7</f>
        <v>16</v>
      </c>
      <c r="D8">
        <f t="shared" si="0"/>
        <v>1.8702974362384177</v>
      </c>
      <c r="F8">
        <f t="shared" si="1"/>
        <v>0</v>
      </c>
    </row>
    <row r="9" spans="2:9" x14ac:dyDescent="0.2">
      <c r="B9">
        <f t="shared" si="2"/>
        <v>64</v>
      </c>
      <c r="C9">
        <f t="shared" si="3"/>
        <v>256</v>
      </c>
      <c r="D9">
        <f t="shared" si="0"/>
        <v>1.4611698720612638E-2</v>
      </c>
      <c r="F9">
        <f t="shared" si="1"/>
        <v>0</v>
      </c>
    </row>
    <row r="10" spans="2:9" x14ac:dyDescent="0.2">
      <c r="B10">
        <f t="shared" si="2"/>
        <v>128</v>
      </c>
      <c r="C10">
        <f t="shared" si="3"/>
        <v>65536</v>
      </c>
      <c r="D10">
        <f t="shared" si="0"/>
        <v>4.4591365724525874E-7</v>
      </c>
      <c r="F10">
        <f t="shared" si="1"/>
        <v>0</v>
      </c>
    </row>
    <row r="11" spans="2:9" x14ac:dyDescent="0.2">
      <c r="B11">
        <f t="shared" si="2"/>
        <v>256</v>
      </c>
      <c r="C11">
        <f t="shared" si="3"/>
        <v>4294967296</v>
      </c>
      <c r="D11">
        <f t="shared" si="0"/>
        <v>2.076447276609292E-16</v>
      </c>
      <c r="F1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baseColWidth="10" defaultColWidth="8.83203125" defaultRowHeight="15" x14ac:dyDescent="0.2"/>
  <sheetData>
    <row r="10" spans="2:5" ht="17" x14ac:dyDescent="0.2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">
      <c r="C11">
        <f xml:space="preserve"> ('Power Supply'!E7 - 2.6)/0.0005</f>
        <v>62682.250993908565</v>
      </c>
      <c r="E11">
        <f>'Power Supply'!E7</f>
        <v>33.941125496954285</v>
      </c>
    </row>
    <row r="12" spans="2:5" x14ac:dyDescent="0.2">
      <c r="C12">
        <f xml:space="preserve"> ('Power Supply'!E8 - 2.6)/0.0005</f>
        <v>64422.821532213915</v>
      </c>
      <c r="E12">
        <f>'Power Supply'!E8</f>
        <v>34.81141076610696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C17" sqref="C17"/>
    </sheetView>
  </sheetViews>
  <sheetFormatPr baseColWidth="10" defaultColWidth="8.83203125" defaultRowHeight="15" x14ac:dyDescent="0.2"/>
  <cols>
    <col min="3" max="3" width="57.33203125" bestFit="1" customWidth="1"/>
    <col min="4" max="4" width="19.33203125" bestFit="1" customWidth="1"/>
    <col min="5" max="5" width="25.6640625" customWidth="1"/>
    <col min="6" max="6" width="19.33203125" customWidth="1"/>
  </cols>
  <sheetData>
    <row r="2" spans="2:6" x14ac:dyDescent="0.2">
      <c r="D2" s="7"/>
      <c r="E2" s="6"/>
    </row>
    <row r="3" spans="2:6" x14ac:dyDescent="0.2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7" x14ac:dyDescent="0.2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7" x14ac:dyDescent="0.2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7" x14ac:dyDescent="0.25">
      <c r="B6" t="s">
        <v>64</v>
      </c>
      <c r="C6" t="s">
        <v>61</v>
      </c>
      <c r="D6" s="7" t="s">
        <v>62</v>
      </c>
    </row>
    <row r="7" spans="2:6" ht="17" x14ac:dyDescent="0.25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2">
      <c r="B8" t="s">
        <v>69</v>
      </c>
      <c r="C8" t="s">
        <v>70</v>
      </c>
      <c r="D8" s="7" t="s">
        <v>57</v>
      </c>
    </row>
    <row r="9" spans="2:6" x14ac:dyDescent="0.2">
      <c r="B9" t="s">
        <v>71</v>
      </c>
      <c r="C9" t="s">
        <v>73</v>
      </c>
      <c r="D9" s="7" t="s">
        <v>72</v>
      </c>
    </row>
    <row r="10" spans="2:6" x14ac:dyDescent="0.2">
      <c r="B10" t="s">
        <v>74</v>
      </c>
      <c r="C10" t="s">
        <v>75</v>
      </c>
      <c r="D10" s="7" t="s">
        <v>72</v>
      </c>
    </row>
    <row r="11" spans="2:6" x14ac:dyDescent="0.2">
      <c r="D11" s="7"/>
    </row>
    <row r="12" spans="2:6" x14ac:dyDescent="0.2">
      <c r="D12" s="7"/>
    </row>
    <row r="13" spans="2:6" x14ac:dyDescent="0.2">
      <c r="D13" s="7"/>
    </row>
    <row r="14" spans="2:6" x14ac:dyDescent="0.2">
      <c r="D14" s="7"/>
    </row>
    <row r="15" spans="2:6" x14ac:dyDescent="0.2">
      <c r="D15" s="7"/>
    </row>
    <row r="16" spans="2:6" x14ac:dyDescent="0.2">
      <c r="D16" s="7"/>
    </row>
    <row r="17" spans="4:4" x14ac:dyDescent="0.2">
      <c r="D1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baseColWidth="10" defaultColWidth="8.83203125" defaultRowHeight="15" x14ac:dyDescent="0.2"/>
  <sheetData>
    <row r="1" spans="1:19" x14ac:dyDescent="0.2">
      <c r="A1" s="13" t="s">
        <v>20</v>
      </c>
      <c r="B1" s="13"/>
      <c r="C1" s="13"/>
      <c r="P1" s="7"/>
      <c r="Q1" s="13" t="s">
        <v>14</v>
      </c>
      <c r="R1" s="13"/>
      <c r="S1" s="13"/>
    </row>
    <row r="2" spans="1:19" x14ac:dyDescent="0.2">
      <c r="A2" s="13"/>
      <c r="B2" s="13"/>
      <c r="C2" s="13"/>
      <c r="F2" s="13" t="s">
        <v>78</v>
      </c>
      <c r="G2" s="13"/>
      <c r="H2" s="13"/>
      <c r="I2" s="13"/>
      <c r="J2" s="13"/>
      <c r="K2" s="13"/>
      <c r="P2" s="7"/>
      <c r="Q2" s="13"/>
      <c r="R2" s="13"/>
      <c r="S2" s="13"/>
    </row>
    <row r="3" spans="1:19" x14ac:dyDescent="0.2">
      <c r="F3" s="13"/>
      <c r="G3" s="13"/>
      <c r="H3" s="13"/>
      <c r="I3" s="13"/>
      <c r="J3" s="13"/>
      <c r="K3" s="13"/>
      <c r="P3" s="7"/>
    </row>
    <row r="4" spans="1:19" x14ac:dyDescent="0.2">
      <c r="P4" s="7"/>
    </row>
    <row r="5" spans="1:19" x14ac:dyDescent="0.2">
      <c r="P5" s="7"/>
    </row>
    <row r="6" spans="1:19" x14ac:dyDescent="0.2">
      <c r="P6" s="7"/>
    </row>
    <row r="7" spans="1:19" x14ac:dyDescent="0.2">
      <c r="P7" s="7"/>
    </row>
    <row r="8" spans="1:19" x14ac:dyDescent="0.2">
      <c r="P8" s="7"/>
    </row>
    <row r="9" spans="1:19" x14ac:dyDescent="0.2">
      <c r="P9" s="7"/>
    </row>
    <row r="10" spans="1:19" x14ac:dyDescent="0.2">
      <c r="P10" s="7"/>
    </row>
    <row r="11" spans="1:19" x14ac:dyDescent="0.2">
      <c r="P11" s="7"/>
    </row>
    <row r="12" spans="1:19" x14ac:dyDescent="0.2">
      <c r="P12" s="7"/>
    </row>
    <row r="13" spans="1:19" x14ac:dyDescent="0.2">
      <c r="P13" s="7"/>
    </row>
    <row r="14" spans="1:19" x14ac:dyDescent="0.2">
      <c r="P14" s="7"/>
    </row>
    <row r="15" spans="1:19" x14ac:dyDescent="0.2">
      <c r="P15" s="7"/>
    </row>
    <row r="16" spans="1:19" x14ac:dyDescent="0.2">
      <c r="P16" s="7"/>
    </row>
    <row r="17" spans="16:16" x14ac:dyDescent="0.2">
      <c r="P17" s="7"/>
    </row>
    <row r="18" spans="16:16" x14ac:dyDescent="0.2">
      <c r="P18" s="7"/>
    </row>
    <row r="19" spans="16:16" x14ac:dyDescent="0.2">
      <c r="P19" s="7"/>
    </row>
    <row r="20" spans="16:16" x14ac:dyDescent="0.2">
      <c r="P20" s="7"/>
    </row>
    <row r="21" spans="16:16" x14ac:dyDescent="0.2">
      <c r="P21" s="7"/>
    </row>
    <row r="22" spans="16:16" x14ac:dyDescent="0.2">
      <c r="P22" s="7"/>
    </row>
    <row r="23" spans="16:16" x14ac:dyDescent="0.2">
      <c r="P23" s="7"/>
    </row>
    <row r="24" spans="16:16" x14ac:dyDescent="0.2">
      <c r="P24" s="7"/>
    </row>
    <row r="25" spans="16:16" x14ac:dyDescent="0.2">
      <c r="P25" s="7"/>
    </row>
    <row r="26" spans="16:16" x14ac:dyDescent="0.2">
      <c r="P26" s="7"/>
    </row>
    <row r="27" spans="16:16" x14ac:dyDescent="0.2">
      <c r="P27" s="7"/>
    </row>
    <row r="28" spans="16:16" x14ac:dyDescent="0.2">
      <c r="P28" s="7"/>
    </row>
    <row r="29" spans="16:16" x14ac:dyDescent="0.2">
      <c r="P29" s="7"/>
    </row>
    <row r="30" spans="16:16" x14ac:dyDescent="0.2">
      <c r="P30" s="7"/>
    </row>
    <row r="31" spans="16:16" x14ac:dyDescent="0.2">
      <c r="P31" s="7"/>
    </row>
    <row r="32" spans="16:16" x14ac:dyDescent="0.2">
      <c r="P32" s="7"/>
    </row>
    <row r="33" spans="6:16" x14ac:dyDescent="0.2">
      <c r="P33" s="7"/>
    </row>
    <row r="34" spans="6:16" ht="15" customHeight="1" x14ac:dyDescent="0.2">
      <c r="F34" s="13" t="s">
        <v>77</v>
      </c>
      <c r="G34" s="13"/>
      <c r="H34" s="13"/>
      <c r="I34" s="13"/>
      <c r="J34" s="13"/>
      <c r="K34" s="13"/>
      <c r="P34" s="7"/>
    </row>
    <row r="35" spans="6:16" x14ac:dyDescent="0.2">
      <c r="F35" s="13"/>
      <c r="G35" s="13"/>
      <c r="H35" s="13"/>
      <c r="I35" s="13"/>
      <c r="J35" s="13"/>
      <c r="K35" s="13"/>
      <c r="P35" s="7"/>
    </row>
    <row r="36" spans="6:16" x14ac:dyDescent="0.2">
      <c r="P36" s="7"/>
    </row>
    <row r="37" spans="6:16" x14ac:dyDescent="0.2">
      <c r="P37" s="7"/>
    </row>
    <row r="38" spans="6:16" x14ac:dyDescent="0.2">
      <c r="P38" s="7"/>
    </row>
    <row r="39" spans="6:16" x14ac:dyDescent="0.2">
      <c r="P39" s="7"/>
    </row>
    <row r="40" spans="6:16" x14ac:dyDescent="0.2">
      <c r="P40" s="7"/>
    </row>
    <row r="41" spans="6:16" x14ac:dyDescent="0.2">
      <c r="P41" s="7"/>
    </row>
    <row r="42" spans="6:16" x14ac:dyDescent="0.2">
      <c r="P42" s="7"/>
    </row>
    <row r="43" spans="6:16" x14ac:dyDescent="0.2">
      <c r="P43" s="7"/>
    </row>
    <row r="44" spans="6:16" x14ac:dyDescent="0.2">
      <c r="P44" s="7"/>
    </row>
    <row r="45" spans="6:16" x14ac:dyDescent="0.2">
      <c r="P45" s="7"/>
    </row>
    <row r="46" spans="6:16" x14ac:dyDescent="0.2">
      <c r="P46" s="7"/>
    </row>
    <row r="47" spans="6:16" x14ac:dyDescent="0.2">
      <c r="P47" s="7"/>
    </row>
    <row r="48" spans="6:16" x14ac:dyDescent="0.2">
      <c r="P48" s="7"/>
    </row>
    <row r="49" spans="6:16" x14ac:dyDescent="0.2">
      <c r="P49" s="7"/>
    </row>
    <row r="50" spans="6:16" x14ac:dyDescent="0.2">
      <c r="P50" s="7"/>
    </row>
    <row r="51" spans="6:16" x14ac:dyDescent="0.2">
      <c r="P51" s="7"/>
    </row>
    <row r="52" spans="6:16" x14ac:dyDescent="0.2">
      <c r="P52" s="7"/>
    </row>
    <row r="53" spans="6:16" x14ac:dyDescent="0.2">
      <c r="P53" s="7"/>
    </row>
    <row r="54" spans="6:16" x14ac:dyDescent="0.2">
      <c r="P54" s="7"/>
    </row>
    <row r="55" spans="6:16" x14ac:dyDescent="0.2">
      <c r="P55" s="7"/>
    </row>
    <row r="56" spans="6:16" x14ac:dyDescent="0.2">
      <c r="P56" s="7"/>
    </row>
    <row r="57" spans="6:16" x14ac:dyDescent="0.2">
      <c r="P57" s="7"/>
    </row>
    <row r="58" spans="6:16" x14ac:dyDescent="0.2">
      <c r="P58" s="7"/>
    </row>
    <row r="59" spans="6:16" x14ac:dyDescent="0.2">
      <c r="P59" s="7"/>
    </row>
    <row r="60" spans="6:16" x14ac:dyDescent="0.2">
      <c r="F60" s="13" t="s">
        <v>76</v>
      </c>
      <c r="G60" s="13"/>
      <c r="H60" s="13"/>
      <c r="I60" s="13"/>
      <c r="J60" s="13"/>
      <c r="K60" s="13"/>
      <c r="P60" s="7"/>
    </row>
    <row r="61" spans="6:16" x14ac:dyDescent="0.2">
      <c r="F61" s="13"/>
      <c r="G61" s="13"/>
      <c r="H61" s="13"/>
      <c r="I61" s="13"/>
      <c r="J61" s="13"/>
      <c r="K61" s="13"/>
      <c r="P61" s="7"/>
    </row>
    <row r="62" spans="6:16" x14ac:dyDescent="0.2">
      <c r="P62" s="7"/>
    </row>
    <row r="63" spans="6:16" x14ac:dyDescent="0.2">
      <c r="P63" s="7"/>
    </row>
    <row r="64" spans="6:16" x14ac:dyDescent="0.2">
      <c r="P64" s="7"/>
    </row>
    <row r="65" spans="16:16" x14ac:dyDescent="0.2">
      <c r="P65" s="7"/>
    </row>
    <row r="66" spans="16:16" x14ac:dyDescent="0.2">
      <c r="P66" s="7"/>
    </row>
    <row r="67" spans="16:16" x14ac:dyDescent="0.2">
      <c r="P67" s="7"/>
    </row>
    <row r="68" spans="16:16" x14ac:dyDescent="0.2">
      <c r="P68" s="7"/>
    </row>
    <row r="69" spans="16:16" x14ac:dyDescent="0.2">
      <c r="P69" s="7"/>
    </row>
    <row r="70" spans="16:16" x14ac:dyDescent="0.2">
      <c r="P70" s="7"/>
    </row>
    <row r="71" spans="16:16" x14ac:dyDescent="0.2">
      <c r="P71" s="7"/>
    </row>
    <row r="72" spans="16:16" x14ac:dyDescent="0.2">
      <c r="P72" s="7"/>
    </row>
    <row r="73" spans="16:16" x14ac:dyDescent="0.2">
      <c r="P73" s="7"/>
    </row>
    <row r="74" spans="16:16" x14ac:dyDescent="0.2">
      <c r="P74" s="7"/>
    </row>
    <row r="75" spans="16:16" x14ac:dyDescent="0.2">
      <c r="P75" s="7"/>
    </row>
    <row r="76" spans="16:16" x14ac:dyDescent="0.2">
      <c r="P76" s="7"/>
    </row>
    <row r="77" spans="16:16" x14ac:dyDescent="0.2">
      <c r="P77" s="7"/>
    </row>
    <row r="78" spans="16:16" x14ac:dyDescent="0.2">
      <c r="P78" s="7"/>
    </row>
    <row r="79" spans="16:16" x14ac:dyDescent="0.2">
      <c r="P79" s="7"/>
    </row>
    <row r="80" spans="16:16" x14ac:dyDescent="0.2">
      <c r="P80" s="7"/>
    </row>
    <row r="81" spans="16:16" x14ac:dyDescent="0.2">
      <c r="P81" s="7"/>
    </row>
    <row r="82" spans="16:16" x14ac:dyDescent="0.2">
      <c r="P82" s="7"/>
    </row>
    <row r="83" spans="16:16" x14ac:dyDescent="0.2">
      <c r="P83" s="7"/>
    </row>
    <row r="84" spans="16:16" x14ac:dyDescent="0.2">
      <c r="P84" s="7"/>
    </row>
    <row r="85" spans="16:16" x14ac:dyDescent="0.2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21.6640625" bestFit="1" customWidth="1"/>
  </cols>
  <sheetData>
    <row r="2" spans="2:4" x14ac:dyDescent="0.2">
      <c r="B2" s="6" t="s">
        <v>82</v>
      </c>
    </row>
    <row r="4" spans="2:4" x14ac:dyDescent="0.2">
      <c r="B4" t="s">
        <v>81</v>
      </c>
      <c r="C4">
        <f>'Power Supply'!C30</f>
        <v>63.546386953382587</v>
      </c>
    </row>
    <row r="5" spans="2:4" ht="17" x14ac:dyDescent="0.25">
      <c r="B5" s="11" t="s">
        <v>83</v>
      </c>
      <c r="C5">
        <v>1</v>
      </c>
      <c r="D5" t="s">
        <v>88</v>
      </c>
    </row>
    <row r="6" spans="2:4" ht="17" x14ac:dyDescent="0.25">
      <c r="B6" s="11" t="s">
        <v>85</v>
      </c>
      <c r="C6">
        <v>0.2</v>
      </c>
      <c r="D6" t="s">
        <v>90</v>
      </c>
    </row>
    <row r="7" spans="2:4" ht="17" x14ac:dyDescent="0.25">
      <c r="B7" s="11" t="s">
        <v>84</v>
      </c>
      <c r="C7">
        <v>150</v>
      </c>
      <c r="D7" t="s">
        <v>91</v>
      </c>
    </row>
    <row r="8" spans="2:4" ht="17" x14ac:dyDescent="0.25">
      <c r="B8" s="11" t="s">
        <v>86</v>
      </c>
      <c r="C8">
        <v>25</v>
      </c>
    </row>
    <row r="9" spans="2:4" ht="17" x14ac:dyDescent="0.25">
      <c r="B9" s="11" t="s">
        <v>87</v>
      </c>
      <c r="C9">
        <f>((C7-C8) - (C4*(C5+C6)))/C4</f>
        <v>0.7670669882726705</v>
      </c>
      <c r="D9" t="s">
        <v>89</v>
      </c>
    </row>
    <row r="12" spans="2:4" x14ac:dyDescent="0.2">
      <c r="B12" s="6" t="s">
        <v>92</v>
      </c>
    </row>
    <row r="13" spans="2:4" x14ac:dyDescent="0.2">
      <c r="B13" t="s">
        <v>81</v>
      </c>
      <c r="C13">
        <f>2*C4</f>
        <v>127.09277390676517</v>
      </c>
    </row>
    <row r="14" spans="2:4" ht="17" x14ac:dyDescent="0.25">
      <c r="B14" s="11" t="s">
        <v>83</v>
      </c>
      <c r="C14">
        <v>1</v>
      </c>
    </row>
    <row r="15" spans="2:4" ht="17" x14ac:dyDescent="0.25">
      <c r="B15" s="11" t="s">
        <v>85</v>
      </c>
      <c r="C15">
        <v>0.2</v>
      </c>
    </row>
    <row r="16" spans="2:4" ht="17" x14ac:dyDescent="0.25">
      <c r="B16" s="11" t="s">
        <v>93</v>
      </c>
      <c r="C16">
        <f>C14+C15</f>
        <v>1.2</v>
      </c>
      <c r="D16" t="s">
        <v>95</v>
      </c>
    </row>
    <row r="17" spans="2:4" ht="17" x14ac:dyDescent="0.25">
      <c r="B17" s="11" t="s">
        <v>94</v>
      </c>
      <c r="C17">
        <f>1/((1/C16)+(1/C16))</f>
        <v>0.6</v>
      </c>
      <c r="D17" t="s">
        <v>96</v>
      </c>
    </row>
    <row r="18" spans="2:4" ht="17" x14ac:dyDescent="0.25">
      <c r="B18" s="11" t="s">
        <v>84</v>
      </c>
      <c r="C18">
        <v>150</v>
      </c>
    </row>
    <row r="19" spans="2:4" ht="17" x14ac:dyDescent="0.25">
      <c r="B19" s="11" t="s">
        <v>86</v>
      </c>
      <c r="C19">
        <v>25</v>
      </c>
    </row>
    <row r="20" spans="2:4" ht="17" x14ac:dyDescent="0.25">
      <c r="B20" s="11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</vt:lpstr>
      <vt:lpstr>Power Supply</vt:lpstr>
      <vt:lpstr>Gain</vt:lpstr>
      <vt:lpstr>Power Resistors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2020-06-15T00:19:57Z</dcterms:modified>
</cp:coreProperties>
</file>