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2DC1727-9DB8-49D1-A8DA-D304A7669596}" xr6:coauthVersionLast="44" xr6:coauthVersionMax="44" xr10:uidLastSave="{00000000-0000-0000-0000-000000000000}"/>
  <bookViews>
    <workbookView xWindow="43080" yWindow="4665" windowWidth="29040" windowHeight="15840" activeTab="1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  <sheet name="Heat Sink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C16" i="8" l="1"/>
  <c r="C17" i="8" s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C35" i="2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C10" i="4" s="1"/>
  <c r="D5" i="2"/>
  <c r="B30" i="2" l="1"/>
  <c r="E10" i="4"/>
  <c r="C30" i="2"/>
  <c r="C10" i="3"/>
  <c r="D10" i="3"/>
  <c r="H24" i="2"/>
  <c r="H23" i="2"/>
  <c r="H18" i="2"/>
  <c r="H17" i="2"/>
  <c r="F18" i="2"/>
  <c r="E18" i="2"/>
  <c r="G18" i="2" s="1"/>
  <c r="E17" i="2"/>
  <c r="G17" i="2" s="1"/>
  <c r="B35" i="2" l="1"/>
  <c r="C4" i="8"/>
  <c r="C13" i="8" l="1"/>
  <c r="C20" i="8" s="1"/>
  <c r="C9" i="8"/>
</calcChain>
</file>

<file path=xl/sharedStrings.xml><?xml version="1.0" encoding="utf-8"?>
<sst xmlns="http://schemas.openxmlformats.org/spreadsheetml/2006/main" count="118" uniqueCount="98">
  <si>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</si>
  <si>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</si>
  <si>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</si>
  <si>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</si>
  <si>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</si>
  <si>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</si>
  <si>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</si>
  <si>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</si>
  <si>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</si>
  <si>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</si>
  <si>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</si>
  <si>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</si>
  <si>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</si>
  <si>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</si>
  <si>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</si>
  <si>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</si>
  <si>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</si>
  <si>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</si>
  <si>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</si>
  <si>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</si>
  <si>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</si>
  <si>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</si>
  <si>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</si>
  <si>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</si>
  <si>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</si>
  <si>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</si>
  <si>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</si>
  <si>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</si>
  <si>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</si>
  <si>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</si>
  <si>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</si>
  <si>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</si>
  <si>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</si>
  <si>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</si>
  <si>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</si>
  <si>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</si>
  <si>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</si>
  <si>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</si>
  <si>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</si>
  <si>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</si>
  <si>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</si>
  <si>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</si>
  <si>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</si>
  <si>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</si>
  <si>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</si>
  <si>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</si>
  <si>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</si>
  <si>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</si>
  <si>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</si>
  <si>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</si>
  <si>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</si>
  <si>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</si>
  <si>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</si>
  <si>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</si>
  <si>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</si>
  <si>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</si>
  <si>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</si>
  <si>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</si>
  <si>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</si>
  <si>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</si>
  <si>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</si>
  <si>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</si>
  <si>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</si>
  <si>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</si>
  <si>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</si>
  <si>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</si>
  <si>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</si>
  <si>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</si>
  <si>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</si>
  <si>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</si>
  <si>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</si>
  <si>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</si>
  <si>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</si>
  <si>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</si>
  <si>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</si>
  <si>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</si>
  <si>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</si>
  <si>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</si>
  <si>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</si>
  <si>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</si>
  <si>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</si>
  <si>
    <t>Max Power Dissipation</t>
  </si>
  <si>
    <t>1 Heat sink per channel</t>
  </si>
  <si>
    <r>
      <t>θ</t>
    </r>
    <r>
      <rPr>
        <vertAlign val="subscript"/>
        <sz val="11"/>
        <color theme="1"/>
        <rFont val="Calibri"/>
        <family val="2"/>
      </rPr>
      <t>JC</t>
    </r>
  </si>
  <si>
    <r>
      <t>T</t>
    </r>
    <r>
      <rPr>
        <vertAlign val="subscript"/>
        <sz val="11"/>
        <color theme="1"/>
        <rFont val="Calibri"/>
        <family val="2"/>
      </rPr>
      <t>Jmax</t>
    </r>
  </si>
  <si>
    <r>
      <t>θ</t>
    </r>
    <r>
      <rPr>
        <vertAlign val="subscript"/>
        <sz val="11"/>
        <color theme="1"/>
        <rFont val="Calibri"/>
        <family val="2"/>
      </rPr>
      <t>CS</t>
    </r>
  </si>
  <si>
    <r>
      <t>T</t>
    </r>
    <r>
      <rPr>
        <vertAlign val="subscript"/>
        <sz val="11"/>
        <color theme="1"/>
        <rFont val="Calibri"/>
        <family val="2"/>
      </rPr>
      <t>Amb</t>
    </r>
  </si>
  <si>
    <r>
      <t>θ</t>
    </r>
    <r>
      <rPr>
        <vertAlign val="subscript"/>
        <sz val="11"/>
        <color theme="1"/>
        <rFont val="Calibri"/>
        <family val="2"/>
      </rPr>
      <t>SA</t>
    </r>
  </si>
  <si>
    <t>Junction-case thermal resistance</t>
  </si>
  <si>
    <t>Sink-atmosphere thermal resistance</t>
  </si>
  <si>
    <t>Case-sink thermal resistance</t>
  </si>
  <si>
    <t>Max temperature (Junction)</t>
  </si>
  <si>
    <t>2 Heat sinks per channel</t>
  </si>
  <si>
    <r>
      <t>θ</t>
    </r>
    <r>
      <rPr>
        <vertAlign val="subscript"/>
        <sz val="11"/>
        <color theme="1"/>
        <rFont val="Calibri"/>
        <family val="2"/>
      </rPr>
      <t>JS</t>
    </r>
  </si>
  <si>
    <r>
      <t>θ</t>
    </r>
    <r>
      <rPr>
        <vertAlign val="subscript"/>
        <sz val="11"/>
        <color theme="1"/>
        <rFont val="Calibri"/>
        <family val="2"/>
      </rPr>
      <t>JS,T</t>
    </r>
  </si>
  <si>
    <t>Junction-sink thermal resistance</t>
  </si>
  <si>
    <t>Total Junction-sink thermal resistance (2 resistances in parallel)</t>
  </si>
  <si>
    <t>Total Current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</si>
</sst>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3</xdr:row>
      <xdr:rowOff>9526</xdr:rowOff>
    </xdr:from>
    <xdr:to>
      <xdr:col>15</xdr:col>
      <xdr:colOff>361950</xdr:colOff>
      <xdr:row>30</xdr:row>
      <xdr:rowOff>187955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581026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104775</xdr:rowOff>
    </xdr:from>
    <xdr:to>
      <xdr:col>9</xdr:col>
      <xdr:colOff>333169</xdr:colOff>
      <xdr:row>4</xdr:row>
      <xdr:rowOff>171370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25F808-2F5A-477C-9746-8EAFFF0B6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295275"/>
          <a:ext cx="1647619" cy="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0</xdr:row>
      <xdr:rowOff>152400</xdr:rowOff>
    </xdr:from>
    <xdr:to>
      <xdr:col>12</xdr:col>
      <xdr:colOff>390313</xdr:colOff>
      <xdr:row>5</xdr:row>
      <xdr:rowOff>171324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7B5A8-594A-49A8-A2E2-F52F78ED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152400"/>
          <a:ext cx="1695238" cy="1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6</xdr:row>
      <xdr:rowOff>95250</xdr:rowOff>
    </xdr:from>
    <xdr:to>
      <xdr:col>11</xdr:col>
      <xdr:colOff>275918</xdr:colOff>
      <xdr:row>7</xdr:row>
      <xdr:rowOff>66650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518DA-52FD-4E68-BCBD-48378029D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1314450"/>
          <a:ext cx="2457143" cy="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1" sqref="C21"/>
    </sheetView>
  </sheetViews>
  <sheetFormatPr defaultRowHeight="14.25" x14ac:dyDescent="0.45"/>
  <cols>
    <col min="2" max="2" width="20.73046875" customWidth="1"/>
    <col min="3" max="3" width="19.59765625" bestFit="1" customWidth="1"/>
    <col min="4" max="4" width="12.59765625" bestFit="1" customWidth="1"/>
    <col min="5" max="5" width="12.1328125" bestFit="1" customWidth="1"/>
  </cols>
  <sheetData>
    <row r="1" spans="1:6" x14ac:dyDescent="0.45">
      <c r="B1" t="s">
        <v>7</v>
      </c>
    </row>
    <row r="2" spans="1:6" x14ac:dyDescent="0.45">
      <c r="B2" s="2" t="s">
        <v>0</v>
      </c>
    </row>
    <row r="5" spans="1:6" x14ac:dyDescent="0.4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4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4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4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45">
      <c r="F9" s="2" t="s">
        <v>10</v>
      </c>
    </row>
    <row r="10" spans="1:6" x14ac:dyDescent="0.4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45">
      <c r="B11">
        <v>88.3</v>
      </c>
      <c r="C11">
        <v>50</v>
      </c>
      <c r="D11">
        <v>1</v>
      </c>
      <c r="E11">
        <v>105.3</v>
      </c>
    </row>
    <row r="12" spans="1:6" x14ac:dyDescent="0.4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tabSelected="1" workbookViewId="0">
      <selection activeCell="B8" sqref="B8"/>
    </sheetView>
  </sheetViews>
  <sheetFormatPr defaultRowHeight="14.25" x14ac:dyDescent="0.45"/>
  <cols>
    <col min="2" max="2" width="26.86328125" bestFit="1" customWidth="1"/>
    <col min="3" max="3" width="19.3984375" customWidth="1"/>
    <col min="4" max="4" width="25.265625" bestFit="1" customWidth="1"/>
    <col min="5" max="5" width="19.59765625" bestFit="1" customWidth="1"/>
    <col min="6" max="6" width="19.3984375" bestFit="1" customWidth="1"/>
    <col min="7" max="7" width="30.1328125" bestFit="1" customWidth="1"/>
    <col min="8" max="8" width="14.1328125" bestFit="1" customWidth="1"/>
    <col min="10" max="10" width="31.86328125" customWidth="1"/>
    <col min="11" max="11" width="14.59765625" customWidth="1"/>
  </cols>
  <sheetData>
    <row r="1" spans="2:11" x14ac:dyDescent="0.45">
      <c r="B1" s="12" t="s">
        <v>24</v>
      </c>
      <c r="C1" s="12"/>
    </row>
    <row r="2" spans="2:11" x14ac:dyDescent="0.45">
      <c r="B2" t="s">
        <v>25</v>
      </c>
      <c r="C2">
        <v>7.0000000000000007E-2</v>
      </c>
    </row>
    <row r="4" spans="2:11" x14ac:dyDescent="0.45">
      <c r="B4" t="s">
        <v>26</v>
      </c>
      <c r="C4" t="s">
        <v>27</v>
      </c>
      <c r="D4" t="s">
        <v>28</v>
      </c>
      <c r="E4" t="s">
        <v>29</v>
      </c>
    </row>
    <row r="5" spans="2:11" x14ac:dyDescent="0.4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5.75" x14ac:dyDescent="0.55000000000000004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45">
      <c r="B7">
        <v>117</v>
      </c>
      <c r="C7">
        <v>24</v>
      </c>
      <c r="D7">
        <f>POWER((B7/C7), 2)</f>
        <v>23.765625</v>
      </c>
      <c r="E7">
        <f>C7*SQRT(2)</f>
        <v>33.941125496954285</v>
      </c>
    </row>
    <row r="8" spans="2:11" x14ac:dyDescent="0.45">
      <c r="B8">
        <v>120</v>
      </c>
      <c r="C8">
        <f>B8/SQRT(D8)</f>
        <v>24.615384615384617</v>
      </c>
      <c r="D8">
        <f>D7</f>
        <v>23.765625</v>
      </c>
      <c r="E8">
        <f>C8*SQRT(2)</f>
        <v>34.81141076610696</v>
      </c>
    </row>
    <row r="12" spans="2:11" x14ac:dyDescent="0.45">
      <c r="B12" s="12" t="s">
        <v>23</v>
      </c>
      <c r="C12" s="12"/>
    </row>
    <row r="14" spans="2:11" x14ac:dyDescent="0.45">
      <c r="B14" t="s">
        <v>31</v>
      </c>
    </row>
    <row r="16" spans="2:11" x14ac:dyDescent="0.4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4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4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4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45">
      <c r="B21" t="s">
        <v>32</v>
      </c>
    </row>
    <row r="22" spans="2:11" x14ac:dyDescent="0.4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4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4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4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4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6.5" x14ac:dyDescent="0.55000000000000004">
      <c r="B29" t="s">
        <v>34</v>
      </c>
      <c r="C29" t="s">
        <v>35</v>
      </c>
    </row>
    <row r="30" spans="2:11" x14ac:dyDescent="0.45">
      <c r="B30">
        <f>E6</f>
        <v>35.416880166057318</v>
      </c>
      <c r="C30">
        <f>POWER(2*E6,2)/(2*POWER(PI(),2)*$C$24)</f>
        <v>63.546386953382587</v>
      </c>
    </row>
    <row r="31" spans="2:11" x14ac:dyDescent="0.45">
      <c r="B31">
        <f t="shared" ref="B31:B32" si="0">E7</f>
        <v>33.941125496954285</v>
      </c>
      <c r="C31">
        <f>POWER(2*E7,2)/(2*POWER(PI(),2)*$C$24)</f>
        <v>58.361001777986573</v>
      </c>
    </row>
    <row r="32" spans="2:11" x14ac:dyDescent="0.45">
      <c r="B32">
        <f t="shared" si="0"/>
        <v>34.81141076610696</v>
      </c>
      <c r="C32">
        <f>POWER(2*E8,2)/(2*POWER(PI(),2)*$C$24)</f>
        <v>61.392243816422429</v>
      </c>
    </row>
    <row r="34" spans="2:3" x14ac:dyDescent="0.45">
      <c r="B34" t="s">
        <v>49</v>
      </c>
      <c r="C34" t="s">
        <v>97</v>
      </c>
    </row>
    <row r="35" spans="2:3" x14ac:dyDescent="0.45">
      <c r="B35">
        <f>C30*4 + (Gain!H10*2) + (Gain!H19*2)</f>
        <v>564.5855478135303</v>
      </c>
      <c r="C35">
        <f xml:space="preserve"> (Gain!I10*2) + (Gain!I19*2)</f>
        <v>17.600112269919258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zoomScaleNormal="100" workbookViewId="0">
      <selection activeCell="K32" sqref="K32"/>
    </sheetView>
  </sheetViews>
  <sheetFormatPr defaultRowHeight="14.25" x14ac:dyDescent="0.45"/>
  <cols>
    <col min="5" max="5" width="11" bestFit="1" customWidth="1"/>
    <col min="6" max="6" width="10.86328125" bestFit="1" customWidth="1"/>
    <col min="7" max="8" width="11.3984375" bestFit="1" customWidth="1"/>
  </cols>
  <sheetData>
    <row r="1" spans="1:9" x14ac:dyDescent="0.45">
      <c r="B1" s="4"/>
      <c r="C1" s="4"/>
      <c r="D1" s="4"/>
    </row>
    <row r="3" spans="1:9" x14ac:dyDescent="0.45">
      <c r="B3" t="s">
        <v>43</v>
      </c>
      <c r="D3">
        <v>100000</v>
      </c>
      <c r="F3" t="s">
        <v>46</v>
      </c>
      <c r="H3" t="s">
        <v>48</v>
      </c>
    </row>
    <row r="5" spans="1:9" x14ac:dyDescent="0.4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4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4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4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4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4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4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4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4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4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4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4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4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4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4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4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4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4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45">
      <c r="B25">
        <v>1.1000000000000001</v>
      </c>
      <c r="C25">
        <f t="shared" ref="C25:C34" si="13">LOG(B25,10)*20</f>
        <v>0.82785370316450146</v>
      </c>
    </row>
    <row r="26" spans="1:23" x14ac:dyDescent="0.45">
      <c r="B26">
        <v>2.1</v>
      </c>
      <c r="C26">
        <f t="shared" si="13"/>
        <v>6.4443858946783852</v>
      </c>
    </row>
    <row r="27" spans="1:23" x14ac:dyDescent="0.45">
      <c r="B27">
        <v>3.1</v>
      </c>
      <c r="C27">
        <f t="shared" si="13"/>
        <v>9.8272338766854528</v>
      </c>
      <c r="W27" t="s">
        <v>47</v>
      </c>
    </row>
    <row r="28" spans="1:23" x14ac:dyDescent="0.45">
      <c r="B28">
        <v>4.0999999999999996</v>
      </c>
      <c r="C28">
        <f t="shared" si="13"/>
        <v>12.255677134394709</v>
      </c>
    </row>
    <row r="29" spans="1:23" x14ac:dyDescent="0.45">
      <c r="B29">
        <v>5.0999999999999996</v>
      </c>
      <c r="C29">
        <f t="shared" si="13"/>
        <v>14.151403521958725</v>
      </c>
    </row>
    <row r="30" spans="1:23" x14ac:dyDescent="0.45">
      <c r="B30">
        <v>6.1</v>
      </c>
      <c r="C30">
        <f t="shared" si="13"/>
        <v>15.706596700215339</v>
      </c>
    </row>
    <row r="31" spans="1:23" x14ac:dyDescent="0.45">
      <c r="B31">
        <v>7.1</v>
      </c>
      <c r="C31">
        <f t="shared" si="13"/>
        <v>17.025166974381506</v>
      </c>
    </row>
    <row r="32" spans="1:23" x14ac:dyDescent="0.45">
      <c r="B32">
        <v>8.1</v>
      </c>
      <c r="C32">
        <f t="shared" si="13"/>
        <v>18.169700377572994</v>
      </c>
    </row>
    <row r="33" spans="2:3" x14ac:dyDescent="0.45">
      <c r="B33">
        <v>9.1</v>
      </c>
      <c r="C33">
        <f t="shared" si="13"/>
        <v>19.18082784642187</v>
      </c>
    </row>
    <row r="34" spans="2:3" x14ac:dyDescent="0.4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H39" sqref="H39"/>
    </sheetView>
  </sheetViews>
  <sheetFormatPr defaultRowHeight="14.25" x14ac:dyDescent="0.45"/>
  <sheetData>
    <row r="10" spans="2:5" ht="15.75" x14ac:dyDescent="0.55000000000000004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45">
      <c r="C11">
        <f xml:space="preserve"> ('Power Supply'!E7 - 2.6)/0.0005</f>
        <v>62682.250993908565</v>
      </c>
      <c r="E11">
        <f>'Power Supply'!E7</f>
        <v>33.941125496954285</v>
      </c>
    </row>
    <row r="12" spans="2:5" x14ac:dyDescent="0.45">
      <c r="C12">
        <f xml:space="preserve"> ('Power Supply'!E8 - 2.6)/0.0005</f>
        <v>64422.821532213915</v>
      </c>
      <c r="E12">
        <f>'Power Supply'!E8</f>
        <v>34.81141076610696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C17" sqref="C17"/>
    </sheetView>
  </sheetViews>
  <sheetFormatPr defaultRowHeight="14.25" x14ac:dyDescent="0.45"/>
  <cols>
    <col min="3" max="3" width="57.3984375" bestFit="1" customWidth="1"/>
    <col min="4" max="4" width="19.265625" bestFit="1" customWidth="1"/>
    <col min="5" max="5" width="25.73046875" customWidth="1"/>
    <col min="6" max="6" width="19.265625" customWidth="1"/>
  </cols>
  <sheetData>
    <row r="2" spans="2:6" x14ac:dyDescent="0.45">
      <c r="D2" s="7"/>
      <c r="E2" s="6"/>
    </row>
    <row r="3" spans="2:6" x14ac:dyDescent="0.4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5.75" x14ac:dyDescent="0.55000000000000004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5.75" x14ac:dyDescent="0.55000000000000004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5.75" x14ac:dyDescent="0.55000000000000004">
      <c r="B6" t="s">
        <v>64</v>
      </c>
      <c r="C6" t="s">
        <v>61</v>
      </c>
      <c r="D6" s="7" t="s">
        <v>62</v>
      </c>
    </row>
    <row r="7" spans="2:6" ht="15.75" x14ac:dyDescent="0.55000000000000004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45">
      <c r="B8" t="s">
        <v>69</v>
      </c>
      <c r="C8" t="s">
        <v>70</v>
      </c>
      <c r="D8" s="7" t="s">
        <v>57</v>
      </c>
    </row>
    <row r="9" spans="2:6" x14ac:dyDescent="0.45">
      <c r="B9" t="s">
        <v>71</v>
      </c>
      <c r="C9" t="s">
        <v>73</v>
      </c>
      <c r="D9" s="7" t="s">
        <v>72</v>
      </c>
    </row>
    <row r="10" spans="2:6" x14ac:dyDescent="0.45">
      <c r="B10" t="s">
        <v>74</v>
      </c>
      <c r="C10" t="s">
        <v>75</v>
      </c>
      <c r="D10" s="7" t="s">
        <v>72</v>
      </c>
    </row>
    <row r="11" spans="2:6" x14ac:dyDescent="0.45">
      <c r="D11" s="7"/>
    </row>
    <row r="12" spans="2:6" x14ac:dyDescent="0.45">
      <c r="D12" s="7"/>
    </row>
    <row r="13" spans="2:6" x14ac:dyDescent="0.45">
      <c r="D13" s="7"/>
    </row>
    <row r="14" spans="2:6" x14ac:dyDescent="0.45">
      <c r="D14" s="7"/>
    </row>
    <row r="15" spans="2:6" x14ac:dyDescent="0.45">
      <c r="D15" s="7"/>
    </row>
    <row r="16" spans="2:6" x14ac:dyDescent="0.45">
      <c r="D16" s="7"/>
    </row>
    <row r="17" spans="4:4" x14ac:dyDescent="0.45">
      <c r="D17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topLeftCell="C4" zoomScaleNormal="100" workbookViewId="0">
      <selection activeCell="U16" sqref="U16"/>
    </sheetView>
  </sheetViews>
  <sheetFormatPr defaultRowHeight="14.25" x14ac:dyDescent="0.45"/>
  <sheetData>
    <row r="1" spans="1:19" x14ac:dyDescent="0.45">
      <c r="A1" s="13" t="s">
        <v>20</v>
      </c>
      <c r="B1" s="13"/>
      <c r="C1" s="13"/>
      <c r="P1" s="7"/>
      <c r="Q1" s="13" t="s">
        <v>14</v>
      </c>
      <c r="R1" s="13"/>
      <c r="S1" s="13"/>
    </row>
    <row r="2" spans="1:19" x14ac:dyDescent="0.45">
      <c r="A2" s="13"/>
      <c r="B2" s="13"/>
      <c r="C2" s="13"/>
      <c r="F2" s="13" t="s">
        <v>78</v>
      </c>
      <c r="G2" s="13"/>
      <c r="H2" s="13"/>
      <c r="I2" s="13"/>
      <c r="J2" s="13"/>
      <c r="K2" s="13"/>
      <c r="P2" s="7"/>
      <c r="Q2" s="13"/>
      <c r="R2" s="13"/>
      <c r="S2" s="13"/>
    </row>
    <row r="3" spans="1:19" x14ac:dyDescent="0.45">
      <c r="F3" s="13"/>
      <c r="G3" s="13"/>
      <c r="H3" s="13"/>
      <c r="I3" s="13"/>
      <c r="J3" s="13"/>
      <c r="K3" s="13"/>
      <c r="P3" s="7"/>
    </row>
    <row r="4" spans="1:19" x14ac:dyDescent="0.45">
      <c r="P4" s="7"/>
    </row>
    <row r="5" spans="1:19" x14ac:dyDescent="0.45">
      <c r="P5" s="7"/>
    </row>
    <row r="6" spans="1:19" x14ac:dyDescent="0.45">
      <c r="P6" s="7"/>
    </row>
    <row r="7" spans="1:19" x14ac:dyDescent="0.45">
      <c r="P7" s="7"/>
    </row>
    <row r="8" spans="1:19" x14ac:dyDescent="0.45">
      <c r="P8" s="7"/>
    </row>
    <row r="9" spans="1:19" x14ac:dyDescent="0.45">
      <c r="P9" s="7"/>
    </row>
    <row r="10" spans="1:19" x14ac:dyDescent="0.45">
      <c r="P10" s="7"/>
    </row>
    <row r="11" spans="1:19" x14ac:dyDescent="0.45">
      <c r="P11" s="7"/>
    </row>
    <row r="12" spans="1:19" x14ac:dyDescent="0.45">
      <c r="P12" s="7"/>
    </row>
    <row r="13" spans="1:19" x14ac:dyDescent="0.45">
      <c r="P13" s="7"/>
    </row>
    <row r="14" spans="1:19" x14ac:dyDescent="0.45">
      <c r="P14" s="7"/>
    </row>
    <row r="15" spans="1:19" x14ac:dyDescent="0.45">
      <c r="P15" s="7"/>
    </row>
    <row r="16" spans="1:19" x14ac:dyDescent="0.45">
      <c r="P16" s="7"/>
    </row>
    <row r="17" spans="16:16" x14ac:dyDescent="0.45">
      <c r="P17" s="7"/>
    </row>
    <row r="18" spans="16:16" x14ac:dyDescent="0.45">
      <c r="P18" s="7"/>
    </row>
    <row r="19" spans="16:16" x14ac:dyDescent="0.45">
      <c r="P19" s="7"/>
    </row>
    <row r="20" spans="16:16" x14ac:dyDescent="0.45">
      <c r="P20" s="7"/>
    </row>
    <row r="21" spans="16:16" x14ac:dyDescent="0.45">
      <c r="P21" s="7"/>
    </row>
    <row r="22" spans="16:16" x14ac:dyDescent="0.45">
      <c r="P22" s="7"/>
    </row>
    <row r="23" spans="16:16" x14ac:dyDescent="0.45">
      <c r="P23" s="7"/>
    </row>
    <row r="24" spans="16:16" x14ac:dyDescent="0.45">
      <c r="P24" s="7"/>
    </row>
    <row r="25" spans="16:16" x14ac:dyDescent="0.45">
      <c r="P25" s="7"/>
    </row>
    <row r="26" spans="16:16" x14ac:dyDescent="0.45">
      <c r="P26" s="7"/>
    </row>
    <row r="27" spans="16:16" x14ac:dyDescent="0.45">
      <c r="P27" s="7"/>
    </row>
    <row r="28" spans="16:16" x14ac:dyDescent="0.45">
      <c r="P28" s="7"/>
    </row>
    <row r="29" spans="16:16" x14ac:dyDescent="0.45">
      <c r="P29" s="7"/>
    </row>
    <row r="30" spans="16:16" x14ac:dyDescent="0.45">
      <c r="P30" s="7"/>
    </row>
    <row r="31" spans="16:16" x14ac:dyDescent="0.45">
      <c r="P31" s="7"/>
    </row>
    <row r="32" spans="16:16" x14ac:dyDescent="0.45">
      <c r="P32" s="7"/>
    </row>
    <row r="33" spans="6:16" x14ac:dyDescent="0.45">
      <c r="P33" s="7"/>
    </row>
    <row r="34" spans="6:16" ht="15" customHeight="1" x14ac:dyDescent="0.45">
      <c r="F34" s="13" t="s">
        <v>77</v>
      </c>
      <c r="G34" s="13"/>
      <c r="H34" s="13"/>
      <c r="I34" s="13"/>
      <c r="J34" s="13"/>
      <c r="K34" s="13"/>
      <c r="P34" s="7"/>
    </row>
    <row r="35" spans="6:16" x14ac:dyDescent="0.45">
      <c r="F35" s="13"/>
      <c r="G35" s="13"/>
      <c r="H35" s="13"/>
      <c r="I35" s="13"/>
      <c r="J35" s="13"/>
      <c r="K35" s="13"/>
      <c r="P35" s="7"/>
    </row>
    <row r="36" spans="6:16" x14ac:dyDescent="0.45">
      <c r="P36" s="7"/>
    </row>
    <row r="37" spans="6:16" x14ac:dyDescent="0.45">
      <c r="P37" s="7"/>
    </row>
    <row r="38" spans="6:16" x14ac:dyDescent="0.45">
      <c r="P38" s="7"/>
    </row>
    <row r="39" spans="6:16" x14ac:dyDescent="0.45">
      <c r="P39" s="7"/>
    </row>
    <row r="40" spans="6:16" x14ac:dyDescent="0.45">
      <c r="P40" s="7"/>
    </row>
    <row r="41" spans="6:16" x14ac:dyDescent="0.45">
      <c r="P41" s="7"/>
    </row>
    <row r="42" spans="6:16" x14ac:dyDescent="0.45">
      <c r="P42" s="7"/>
    </row>
    <row r="43" spans="6:16" x14ac:dyDescent="0.45">
      <c r="P43" s="7"/>
    </row>
    <row r="44" spans="6:16" x14ac:dyDescent="0.45">
      <c r="P44" s="7"/>
    </row>
    <row r="45" spans="6:16" x14ac:dyDescent="0.45">
      <c r="P45" s="7"/>
    </row>
    <row r="46" spans="6:16" x14ac:dyDescent="0.45">
      <c r="P46" s="7"/>
    </row>
    <row r="47" spans="6:16" x14ac:dyDescent="0.45">
      <c r="P47" s="7"/>
    </row>
    <row r="48" spans="6:16" x14ac:dyDescent="0.45">
      <c r="P48" s="7"/>
    </row>
    <row r="49" spans="6:16" x14ac:dyDescent="0.45">
      <c r="P49" s="7"/>
    </row>
    <row r="50" spans="6:16" x14ac:dyDescent="0.45">
      <c r="P50" s="7"/>
    </row>
    <row r="51" spans="6:16" x14ac:dyDescent="0.45">
      <c r="P51" s="7"/>
    </row>
    <row r="52" spans="6:16" x14ac:dyDescent="0.45">
      <c r="P52" s="7"/>
    </row>
    <row r="53" spans="6:16" x14ac:dyDescent="0.45">
      <c r="P53" s="7"/>
    </row>
    <row r="54" spans="6:16" x14ac:dyDescent="0.45">
      <c r="P54" s="7"/>
    </row>
    <row r="55" spans="6:16" x14ac:dyDescent="0.45">
      <c r="P55" s="7"/>
    </row>
    <row r="56" spans="6:16" x14ac:dyDescent="0.45">
      <c r="P56" s="7"/>
    </row>
    <row r="57" spans="6:16" x14ac:dyDescent="0.45">
      <c r="P57" s="7"/>
    </row>
    <row r="58" spans="6:16" x14ac:dyDescent="0.45">
      <c r="P58" s="7"/>
    </row>
    <row r="59" spans="6:16" x14ac:dyDescent="0.45">
      <c r="P59" s="7"/>
    </row>
    <row r="60" spans="6:16" x14ac:dyDescent="0.45">
      <c r="F60" s="13" t="s">
        <v>76</v>
      </c>
      <c r="G60" s="13"/>
      <c r="H60" s="13"/>
      <c r="I60" s="13"/>
      <c r="J60" s="13"/>
      <c r="K60" s="13"/>
      <c r="P60" s="7"/>
    </row>
    <row r="61" spans="6:16" x14ac:dyDescent="0.45">
      <c r="F61" s="13"/>
      <c r="G61" s="13"/>
      <c r="H61" s="13"/>
      <c r="I61" s="13"/>
      <c r="J61" s="13"/>
      <c r="K61" s="13"/>
      <c r="P61" s="7"/>
    </row>
    <row r="62" spans="6:16" x14ac:dyDescent="0.45">
      <c r="P62" s="7"/>
    </row>
    <row r="63" spans="6:16" x14ac:dyDescent="0.45">
      <c r="P63" s="7"/>
    </row>
    <row r="64" spans="6:16" x14ac:dyDescent="0.45">
      <c r="P64" s="7"/>
    </row>
    <row r="65" spans="16:16" x14ac:dyDescent="0.45">
      <c r="P65" s="7"/>
    </row>
    <row r="66" spans="16:16" x14ac:dyDescent="0.45">
      <c r="P66" s="7"/>
    </row>
    <row r="67" spans="16:16" x14ac:dyDescent="0.45">
      <c r="P67" s="7"/>
    </row>
    <row r="68" spans="16:16" x14ac:dyDescent="0.45">
      <c r="P68" s="7"/>
    </row>
    <row r="69" spans="16:16" x14ac:dyDescent="0.45">
      <c r="P69" s="7"/>
    </row>
    <row r="70" spans="16:16" x14ac:dyDescent="0.45">
      <c r="P70" s="7"/>
    </row>
    <row r="71" spans="16:16" x14ac:dyDescent="0.45">
      <c r="P71" s="7"/>
    </row>
    <row r="72" spans="16:16" x14ac:dyDescent="0.45">
      <c r="P72" s="7"/>
    </row>
    <row r="73" spans="16:16" x14ac:dyDescent="0.45">
      <c r="P73" s="7"/>
    </row>
    <row r="74" spans="16:16" x14ac:dyDescent="0.45">
      <c r="P74" s="7"/>
    </row>
    <row r="75" spans="16:16" x14ac:dyDescent="0.45">
      <c r="P75" s="7"/>
    </row>
    <row r="76" spans="16:16" x14ac:dyDescent="0.45">
      <c r="P76" s="7"/>
    </row>
    <row r="77" spans="16:16" x14ac:dyDescent="0.45">
      <c r="P77" s="7"/>
    </row>
    <row r="78" spans="16:16" x14ac:dyDescent="0.45">
      <c r="P78" s="7"/>
    </row>
    <row r="79" spans="16:16" x14ac:dyDescent="0.45">
      <c r="P79" s="7"/>
    </row>
    <row r="80" spans="16:16" x14ac:dyDescent="0.45">
      <c r="P80" s="7"/>
    </row>
    <row r="81" spans="16:16" x14ac:dyDescent="0.45">
      <c r="P81" s="7"/>
    </row>
    <row r="82" spans="16:16" x14ac:dyDescent="0.45">
      <c r="P82" s="7"/>
    </row>
    <row r="83" spans="16:16" x14ac:dyDescent="0.45">
      <c r="P83" s="7"/>
    </row>
    <row r="84" spans="16:16" x14ac:dyDescent="0.45">
      <c r="P84" s="7"/>
    </row>
    <row r="85" spans="16:16" x14ac:dyDescent="0.45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619-66E5-4E0A-A1ED-041ECE06AB55}">
  <dimension ref="B2:D20"/>
  <sheetViews>
    <sheetView workbookViewId="0">
      <selection activeCell="I28" sqref="I28"/>
    </sheetView>
  </sheetViews>
  <sheetFormatPr defaultRowHeight="14.25" x14ac:dyDescent="0.45"/>
  <cols>
    <col min="2" max="2" width="21.59765625" bestFit="1" customWidth="1"/>
  </cols>
  <sheetData>
    <row r="2" spans="2:4" x14ac:dyDescent="0.45">
      <c r="B2" s="6" t="s">
        <v>82</v>
      </c>
    </row>
    <row r="4" spans="2:4" x14ac:dyDescent="0.45">
      <c r="B4" t="s">
        <v>81</v>
      </c>
      <c r="C4">
        <f>'Power Supply'!C30</f>
        <v>63.546386953382587</v>
      </c>
    </row>
    <row r="5" spans="2:4" ht="15.75" x14ac:dyDescent="0.55000000000000004">
      <c r="B5" s="11" t="s">
        <v>83</v>
      </c>
      <c r="C5">
        <v>1</v>
      </c>
      <c r="D5" t="s">
        <v>88</v>
      </c>
    </row>
    <row r="6" spans="2:4" ht="15.75" x14ac:dyDescent="0.55000000000000004">
      <c r="B6" s="11" t="s">
        <v>85</v>
      </c>
      <c r="C6">
        <v>0.2</v>
      </c>
      <c r="D6" t="s">
        <v>90</v>
      </c>
    </row>
    <row r="7" spans="2:4" ht="15.75" x14ac:dyDescent="0.55000000000000004">
      <c r="B7" s="11" t="s">
        <v>84</v>
      </c>
      <c r="C7">
        <v>150</v>
      </c>
      <c r="D7" t="s">
        <v>91</v>
      </c>
    </row>
    <row r="8" spans="2:4" ht="15.75" x14ac:dyDescent="0.55000000000000004">
      <c r="B8" s="11" t="s">
        <v>86</v>
      </c>
      <c r="C8">
        <v>25</v>
      </c>
    </row>
    <row r="9" spans="2:4" ht="15.75" x14ac:dyDescent="0.55000000000000004">
      <c r="B9" s="11" t="s">
        <v>87</v>
      </c>
      <c r="C9">
        <f>((C7-C8) - (C4*(C5+C6)))/C4</f>
        <v>0.7670669882726705</v>
      </c>
      <c r="D9" t="s">
        <v>89</v>
      </c>
    </row>
    <row r="12" spans="2:4" x14ac:dyDescent="0.45">
      <c r="B12" s="6" t="s">
        <v>92</v>
      </c>
    </row>
    <row r="13" spans="2:4" x14ac:dyDescent="0.45">
      <c r="B13" t="s">
        <v>81</v>
      </c>
      <c r="C13">
        <f>2*C4</f>
        <v>127.09277390676517</v>
      </c>
    </row>
    <row r="14" spans="2:4" ht="15.75" x14ac:dyDescent="0.55000000000000004">
      <c r="B14" s="11" t="s">
        <v>83</v>
      </c>
      <c r="C14">
        <v>1</v>
      </c>
    </row>
    <row r="15" spans="2:4" ht="15.75" x14ac:dyDescent="0.55000000000000004">
      <c r="B15" s="11" t="s">
        <v>85</v>
      </c>
      <c r="C15">
        <v>0.2</v>
      </c>
    </row>
    <row r="16" spans="2:4" ht="15.75" x14ac:dyDescent="0.55000000000000004">
      <c r="B16" s="11" t="s">
        <v>93</v>
      </c>
      <c r="C16">
        <f>C14+C15</f>
        <v>1.2</v>
      </c>
      <c r="D16" t="s">
        <v>95</v>
      </c>
    </row>
    <row r="17" spans="2:4" ht="15.75" x14ac:dyDescent="0.55000000000000004">
      <c r="B17" s="11" t="s">
        <v>94</v>
      </c>
      <c r="C17">
        <f>1/((1/C16)+(1/C16))</f>
        <v>0.6</v>
      </c>
      <c r="D17" t="s">
        <v>96</v>
      </c>
    </row>
    <row r="18" spans="2:4" ht="15.75" x14ac:dyDescent="0.55000000000000004">
      <c r="B18" s="11" t="s">
        <v>84</v>
      </c>
      <c r="C18">
        <v>150</v>
      </c>
    </row>
    <row r="19" spans="2:4" ht="15.75" x14ac:dyDescent="0.55000000000000004">
      <c r="B19" s="11" t="s">
        <v>86</v>
      </c>
      <c r="C19">
        <v>25</v>
      </c>
    </row>
    <row r="20" spans="2:4" ht="15.75" x14ac:dyDescent="0.55000000000000004">
      <c r="B20" s="11" t="s">
        <v>87</v>
      </c>
      <c r="C20">
        <f>((C18-C19) - (C13*(C17)))/C13</f>
        <v>0.38353349413633525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SPL</vt:lpstr>
      <vt:lpstr>Power Supply</vt:lpstr>
      <vt:lpstr>Gain</vt:lpstr>
      <vt:lpstr>Mute Attenuation</vt:lpstr>
      <vt:lpstr>Optional Components</vt:lpstr>
      <vt:lpstr>Plots</vt:lpstr>
      <vt:lpstr>Heat Sinking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2020-05-27T01:53:42Z</dcterms:modified>
</cp:coreProperties>
</file>