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0B3AE02-0545-4B4D-898C-44A9766D8719}" xr6:coauthVersionLast="28" xr6:coauthVersionMax="28" xr10:uidLastSave="{00000000-0000-0000-0000-000000000000}"/>
  <bookViews>
    <workbookView xWindow="0" yWindow="0" windowWidth="22260" windowHeight="9510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C27" i="3"/>
  <c r="C28" i="3"/>
  <c r="C29" i="3"/>
  <c r="C30" i="3"/>
  <c r="C31" i="3"/>
  <c r="C32" i="3"/>
  <c r="C33" i="3"/>
  <c r="C34" i="3"/>
  <c r="C2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6" i="3"/>
  <c r="E11" i="4"/>
  <c r="E12" i="4"/>
  <c r="C11" i="4"/>
  <c r="C12" i="4"/>
  <c r="E10" i="4"/>
  <c r="C10" i="4"/>
  <c r="E19" i="2"/>
  <c r="G19" i="2" s="1"/>
  <c r="F19" i="2"/>
  <c r="H19" i="2"/>
  <c r="E26" i="2"/>
  <c r="D26" i="2" s="1"/>
  <c r="B35" i="2"/>
  <c r="H25" i="2"/>
  <c r="B31" i="2"/>
  <c r="B32" i="2"/>
  <c r="B30" i="2"/>
  <c r="E25" i="2"/>
  <c r="D25" i="2" s="1"/>
  <c r="F25" i="2" s="1"/>
  <c r="C32" i="2"/>
  <c r="C8" i="2"/>
  <c r="E8" i="2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6" i="3"/>
  <c r="F18" i="3"/>
  <c r="G18" i="3"/>
  <c r="F19" i="3"/>
  <c r="G19" i="3"/>
  <c r="F20" i="3"/>
  <c r="G20" i="3"/>
  <c r="F21" i="3"/>
  <c r="G21" i="3"/>
  <c r="D18" i="3"/>
  <c r="D19" i="3"/>
  <c r="D20" i="3"/>
  <c r="D21" i="3"/>
  <c r="B19" i="3"/>
  <c r="B20" i="3" s="1"/>
  <c r="B21" i="3" s="1"/>
  <c r="B18" i="3"/>
  <c r="F22" i="3"/>
  <c r="G22" i="3"/>
  <c r="D22" i="3"/>
  <c r="G17" i="3"/>
  <c r="G14" i="3"/>
  <c r="G15" i="3"/>
  <c r="G16" i="3"/>
  <c r="G7" i="3"/>
  <c r="G8" i="3"/>
  <c r="G9" i="3"/>
  <c r="G10" i="3"/>
  <c r="F7" i="3"/>
  <c r="F8" i="3"/>
  <c r="F9" i="3"/>
  <c r="F10" i="3"/>
  <c r="D7" i="3"/>
  <c r="D8" i="3"/>
  <c r="D9" i="3"/>
  <c r="D10" i="3"/>
  <c r="B8" i="3"/>
  <c r="B9" i="3"/>
  <c r="B10" i="3"/>
  <c r="B7" i="3"/>
  <c r="G6" i="3"/>
  <c r="G11" i="3"/>
  <c r="G13" i="3"/>
  <c r="F13" i="3"/>
  <c r="F14" i="3"/>
  <c r="F15" i="3"/>
  <c r="F16" i="3"/>
  <c r="D13" i="3"/>
  <c r="B13" i="3"/>
  <c r="B14" i="3" s="1"/>
  <c r="G12" i="3"/>
  <c r="F12" i="3"/>
  <c r="D12" i="3"/>
  <c r="F6" i="3"/>
  <c r="F11" i="3"/>
  <c r="D11" i="3"/>
  <c r="D17" i="3"/>
  <c r="D6" i="3"/>
  <c r="F17" i="3"/>
  <c r="F17" i="2"/>
  <c r="F26" i="2" l="1"/>
  <c r="H26" i="2"/>
  <c r="B15" i="3"/>
  <c r="D14" i="3"/>
  <c r="C31" i="2"/>
  <c r="C30" i="2"/>
  <c r="D7" i="2"/>
  <c r="E7" i="2"/>
  <c r="B16" i="3" l="1"/>
  <c r="D16" i="3" s="1"/>
  <c r="D15" i="3"/>
  <c r="E24" i="2"/>
  <c r="E23" i="2"/>
  <c r="D24" i="2" l="1"/>
  <c r="F24" i="2" s="1"/>
  <c r="D23" i="2"/>
  <c r="F23" i="2" s="1"/>
  <c r="E6" i="2"/>
  <c r="E5" i="2"/>
  <c r="C6" i="2"/>
  <c r="D5" i="2"/>
  <c r="H24" i="2" l="1"/>
  <c r="H23" i="2"/>
  <c r="H18" i="2"/>
  <c r="H17" i="2"/>
  <c r="G18" i="2"/>
  <c r="F18" i="2"/>
  <c r="E18" i="2"/>
  <c r="E17" i="2"/>
  <c r="G17" i="2" s="1"/>
</calcChain>
</file>

<file path=xl/sharedStrings.xml><?xml version="1.0" encoding="utf-8"?>
<sst xmlns="http://schemas.openxmlformats.org/spreadsheetml/2006/main" count="90" uniqueCount="79">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</sst>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3</xdr:row>
      <xdr:rowOff>76200</xdr:rowOff>
    </xdr:from>
    <xdr:to>
      <xdr:col>12</xdr:col>
      <xdr:colOff>418000</xdr:colOff>
      <xdr:row>28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0A16D-A62B-402C-81FF-F0F3FF22D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647700"/>
          <a:ext cx="7542701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76201</xdr:rowOff>
    </xdr:from>
    <xdr:to>
      <xdr:col>14</xdr:col>
      <xdr:colOff>85725</xdr:colOff>
      <xdr:row>31</xdr:row>
      <xdr:rowOff>64130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647701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25" sqref="E25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G29" sqref="G29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4" t="s">
        <v>24</v>
      </c>
      <c r="C1" s="4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4" t="s">
        <v>23</v>
      </c>
      <c r="C12" s="4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2" x14ac:dyDescent="0.25">
      <c r="B34" t="s">
        <v>49</v>
      </c>
    </row>
    <row r="35" spans="2:2" x14ac:dyDescent="0.25">
      <c r="B35">
        <f>C30*4 + (Gain!H10*2) + (Gain!H19*2)</f>
        <v>564.5855478135303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workbookViewId="0">
      <selection activeCell="K16" sqref="K16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5"/>
      <c r="C1" s="5"/>
      <c r="D1" s="5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3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>E12*SQRT(2)</f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>E13*SQRT(2)</f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7">B13+0.1</f>
        <v>17.700000000000003</v>
      </c>
      <c r="C14">
        <f t="shared" si="1"/>
        <v>24.959465327236131</v>
      </c>
      <c r="D14">
        <f t="shared" si="6"/>
        <v>5988.0239520958075</v>
      </c>
      <c r="F14">
        <f>E14*SQRT(2)</f>
        <v>0</v>
      </c>
      <c r="G14">
        <f t="shared" ref="G14:G21" si="8">H14/SQRT(2)</f>
        <v>0</v>
      </c>
      <c r="I14" t="e">
        <f t="shared" si="4"/>
        <v>#DIV/0!</v>
      </c>
    </row>
    <row r="15" spans="1:9" x14ac:dyDescent="0.25">
      <c r="B15">
        <f t="shared" si="7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>E15*SQRT(2)</f>
        <v>17.804948750277269</v>
      </c>
      <c r="G15">
        <f t="shared" si="8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7"/>
        <v>17.900000000000006</v>
      </c>
      <c r="C16">
        <f t="shared" si="1"/>
        <v>25.057060619597863</v>
      </c>
      <c r="D16">
        <f t="shared" si="6"/>
        <v>5917.1597633136071</v>
      </c>
      <c r="F16">
        <f>E16*SQRT(2)</f>
        <v>0</v>
      </c>
      <c r="G16">
        <f t="shared" si="8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>E17*SQRT(2)</f>
        <v>18.002938649009501</v>
      </c>
      <c r="G17">
        <f t="shared" si="8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9">$D$3/(B18-1)</f>
        <v>5813.9534883720935</v>
      </c>
      <c r="F18">
        <f t="shared" ref="F18:F21" si="10">E18*SQRT(2)</f>
        <v>0</v>
      </c>
      <c r="G18">
        <f t="shared" si="8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1">B18+0.2</f>
        <v>18.399999999999999</v>
      </c>
      <c r="C19">
        <f t="shared" si="1"/>
        <v>25.296356460190729</v>
      </c>
      <c r="D19">
        <f t="shared" si="9"/>
        <v>5747.1264367816093</v>
      </c>
      <c r="E19">
        <v>13.01</v>
      </c>
      <c r="F19">
        <f t="shared" si="10"/>
        <v>18.398918446473967</v>
      </c>
      <c r="G19">
        <f t="shared" si="8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1"/>
        <v>18.599999999999998</v>
      </c>
      <c r="C20">
        <f t="shared" si="1"/>
        <v>25.390258884358321</v>
      </c>
      <c r="D20">
        <f t="shared" si="9"/>
        <v>5681.8181818181829</v>
      </c>
      <c r="F20">
        <f t="shared" si="10"/>
        <v>0</v>
      </c>
      <c r="G20">
        <f t="shared" si="8"/>
        <v>0</v>
      </c>
      <c r="I20" t="e">
        <f t="shared" si="4"/>
        <v>#DIV/0!</v>
      </c>
    </row>
    <row r="21" spans="1:23" x14ac:dyDescent="0.25">
      <c r="B21">
        <f t="shared" si="11"/>
        <v>18.799999999999997</v>
      </c>
      <c r="C21">
        <f t="shared" si="1"/>
        <v>25.483156985273592</v>
      </c>
      <c r="D21">
        <f t="shared" si="9"/>
        <v>5617.9775280898884</v>
      </c>
      <c r="F21">
        <f t="shared" si="10"/>
        <v>0</v>
      </c>
      <c r="G21">
        <f t="shared" si="8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>LOG(B25,10)*20</f>
        <v>0.82785370316450146</v>
      </c>
    </row>
    <row r="26" spans="1:23" x14ac:dyDescent="0.25">
      <c r="B26">
        <v>2.1</v>
      </c>
      <c r="C26">
        <f>LOG(B26,10)*20</f>
        <v>6.4443858946783852</v>
      </c>
    </row>
    <row r="27" spans="1:23" x14ac:dyDescent="0.25">
      <c r="B27">
        <v>3.1</v>
      </c>
      <c r="C27">
        <f>LOG(B27,10)*20</f>
        <v>9.8272338766854528</v>
      </c>
      <c r="W27" t="s">
        <v>47</v>
      </c>
    </row>
    <row r="28" spans="1:23" x14ac:dyDescent="0.25">
      <c r="B28">
        <v>4.0999999999999996</v>
      </c>
      <c r="C28">
        <f>LOG(B28,10)*20</f>
        <v>12.255677134394709</v>
      </c>
    </row>
    <row r="29" spans="1:23" x14ac:dyDescent="0.25">
      <c r="B29">
        <v>5.0999999999999996</v>
      </c>
      <c r="C29">
        <f>LOG(B29,10)*20</f>
        <v>14.151403521958725</v>
      </c>
    </row>
    <row r="30" spans="1:23" x14ac:dyDescent="0.25">
      <c r="B30">
        <v>6.1</v>
      </c>
      <c r="C30">
        <f>LOG(B30,10)*20</f>
        <v>15.706596700215339</v>
      </c>
    </row>
    <row r="31" spans="1:23" x14ac:dyDescent="0.25">
      <c r="B31">
        <v>7.1</v>
      </c>
      <c r="C31">
        <f>LOG(B31,10)*20</f>
        <v>17.025166974381506</v>
      </c>
    </row>
    <row r="32" spans="1:23" x14ac:dyDescent="0.25">
      <c r="B32">
        <v>8.1</v>
      </c>
      <c r="C32">
        <f>LOG(B32,10)*20</f>
        <v>18.169700377572994</v>
      </c>
    </row>
    <row r="33" spans="2:3" x14ac:dyDescent="0.25">
      <c r="B33">
        <v>9.1</v>
      </c>
      <c r="C33">
        <f>LOG(B33,10)*20</f>
        <v>19.18082784642187</v>
      </c>
    </row>
    <row r="34" spans="2:3" x14ac:dyDescent="0.25">
      <c r="B34">
        <v>10.1</v>
      </c>
      <c r="C34">
        <f>LOG(B34,10)*20</f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G29" sqref="G29"/>
    </sheetView>
  </sheetViews>
  <sheetFormatPr defaultRowHeight="15" x14ac:dyDescent="0.25"/>
  <sheetData>
    <row r="10" spans="2:5" ht="18" x14ac:dyDescent="0.35">
      <c r="B10" s="6" t="s">
        <v>50</v>
      </c>
      <c r="C10">
        <f xml:space="preserve"> ('Power Supply'!E6 - 2.6)/0.0005</f>
        <v>65633.760332114631</v>
      </c>
      <c r="D10" s="6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E17"/>
  <sheetViews>
    <sheetView zoomScale="85" zoomScaleNormal="85" workbookViewId="0">
      <selection activeCell="C37" sqref="C37"/>
    </sheetView>
  </sheetViews>
  <sheetFormatPr defaultRowHeight="15" x14ac:dyDescent="0.25"/>
  <cols>
    <col min="3" max="3" width="57.42578125" bestFit="1" customWidth="1"/>
    <col min="4" max="4" width="19.28515625" bestFit="1" customWidth="1"/>
    <col min="5" max="5" width="25.7109375" customWidth="1"/>
  </cols>
  <sheetData>
    <row r="2" spans="2:5" x14ac:dyDescent="0.25">
      <c r="D2" s="8"/>
      <c r="E2" s="7"/>
    </row>
    <row r="3" spans="2:5" x14ac:dyDescent="0.25">
      <c r="B3" t="s">
        <v>53</v>
      </c>
      <c r="C3" t="s">
        <v>54</v>
      </c>
      <c r="D3" s="8" t="s">
        <v>55</v>
      </c>
      <c r="E3" s="9" t="s">
        <v>20</v>
      </c>
    </row>
    <row r="4" spans="2:5" ht="18" x14ac:dyDescent="0.35">
      <c r="B4" t="s">
        <v>67</v>
      </c>
      <c r="C4" t="s">
        <v>56</v>
      </c>
      <c r="D4" s="8" t="s">
        <v>57</v>
      </c>
      <c r="E4">
        <v>5750</v>
      </c>
    </row>
    <row r="5" spans="2:5" ht="18" x14ac:dyDescent="0.35">
      <c r="B5" t="s">
        <v>66</v>
      </c>
      <c r="C5" t="s">
        <v>58</v>
      </c>
      <c r="D5" s="8" t="s">
        <v>59</v>
      </c>
      <c r="E5" s="10" t="s">
        <v>60</v>
      </c>
    </row>
    <row r="6" spans="2:5" ht="18" x14ac:dyDescent="0.35">
      <c r="B6" t="s">
        <v>64</v>
      </c>
      <c r="C6" t="s">
        <v>61</v>
      </c>
      <c r="D6" s="8" t="s">
        <v>62</v>
      </c>
    </row>
    <row r="7" spans="2:5" ht="18" x14ac:dyDescent="0.35">
      <c r="B7" t="s">
        <v>65</v>
      </c>
      <c r="C7" t="s">
        <v>61</v>
      </c>
      <c r="D7" s="8" t="s">
        <v>63</v>
      </c>
      <c r="E7" s="11" t="s">
        <v>68</v>
      </c>
    </row>
    <row r="8" spans="2:5" x14ac:dyDescent="0.25">
      <c r="B8" t="s">
        <v>69</v>
      </c>
      <c r="C8" t="s">
        <v>70</v>
      </c>
      <c r="D8" s="8" t="s">
        <v>57</v>
      </c>
    </row>
    <row r="9" spans="2:5" x14ac:dyDescent="0.25">
      <c r="B9" t="s">
        <v>71</v>
      </c>
      <c r="C9" t="s">
        <v>73</v>
      </c>
      <c r="D9" s="8" t="s">
        <v>72</v>
      </c>
    </row>
    <row r="10" spans="2:5" x14ac:dyDescent="0.25">
      <c r="B10" t="s">
        <v>74</v>
      </c>
      <c r="C10" t="s">
        <v>75</v>
      </c>
      <c r="D10" s="8" t="s">
        <v>72</v>
      </c>
    </row>
    <row r="11" spans="2:5" x14ac:dyDescent="0.25">
      <c r="D11" s="8"/>
    </row>
    <row r="12" spans="2:5" x14ac:dyDescent="0.25">
      <c r="D12" s="8"/>
    </row>
    <row r="13" spans="2:5" x14ac:dyDescent="0.25">
      <c r="D13" s="8"/>
    </row>
    <row r="14" spans="2:5" x14ac:dyDescent="0.25">
      <c r="D14" s="8"/>
    </row>
    <row r="15" spans="2:5" x14ac:dyDescent="0.25">
      <c r="D15" s="8"/>
    </row>
    <row r="16" spans="2:5" x14ac:dyDescent="0.25">
      <c r="D16" s="8"/>
    </row>
    <row r="17" spans="4:4" x14ac:dyDescent="0.25">
      <c r="D17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F2:K61"/>
  <sheetViews>
    <sheetView topLeftCell="A16" zoomScale="130" zoomScaleNormal="130" workbookViewId="0">
      <selection activeCell="P7" sqref="P7"/>
    </sheetView>
  </sheetViews>
  <sheetFormatPr defaultRowHeight="15" x14ac:dyDescent="0.25"/>
  <sheetData>
    <row r="2" spans="6:11" x14ac:dyDescent="0.25">
      <c r="F2" s="12" t="s">
        <v>78</v>
      </c>
      <c r="G2" s="12"/>
      <c r="H2" s="12"/>
      <c r="I2" s="12"/>
      <c r="J2" s="12"/>
      <c r="K2" s="12"/>
    </row>
    <row r="3" spans="6:11" x14ac:dyDescent="0.25">
      <c r="F3" s="12"/>
      <c r="G3" s="12"/>
      <c r="H3" s="12"/>
      <c r="I3" s="12"/>
      <c r="J3" s="12"/>
      <c r="K3" s="12"/>
    </row>
    <row r="34" spans="6:11" ht="15" customHeight="1" x14ac:dyDescent="0.25">
      <c r="F34" s="12" t="s">
        <v>77</v>
      </c>
      <c r="G34" s="12"/>
      <c r="H34" s="12"/>
      <c r="I34" s="12"/>
      <c r="J34" s="12"/>
      <c r="K34" s="12"/>
    </row>
    <row r="35" spans="6:11" x14ac:dyDescent="0.25">
      <c r="F35" s="12"/>
      <c r="G35" s="12"/>
      <c r="H35" s="12"/>
      <c r="I35" s="12"/>
      <c r="J35" s="12"/>
      <c r="K35" s="12"/>
    </row>
    <row r="60" spans="6:11" x14ac:dyDescent="0.25">
      <c r="F60" s="12" t="s">
        <v>76</v>
      </c>
      <c r="G60" s="12"/>
      <c r="H60" s="12"/>
      <c r="I60" s="12"/>
      <c r="J60" s="12"/>
      <c r="K60" s="12"/>
    </row>
    <row r="61" spans="6:11" x14ac:dyDescent="0.25">
      <c r="F61" s="12"/>
      <c r="G61" s="12"/>
      <c r="H61" s="12"/>
      <c r="I61" s="12"/>
      <c r="J61" s="12"/>
      <c r="K61" s="12"/>
    </row>
  </sheetData>
  <mergeCells count="3">
    <mergeCell ref="F2:K3"/>
    <mergeCell ref="F34:K35"/>
    <mergeCell ref="F60:K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SPL</vt:lpstr>
      <vt:lpstr>Power Supply</vt:lpstr>
      <vt:lpstr>Gain</vt:lpstr>
      <vt:lpstr>Mute Attenuation</vt:lpstr>
      <vt:lpstr>Optional Components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2018-03-30T00:44:26Z</dcterms:modified>
</cp:coreProperties>
</file>