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<sst xmlns="http://schemas.openxmlformats.org/spreadsheetml/2006/main" count="5000" uniqueCount="5000">
  <si>
    <t>ik</t>
  </si>
  <si>
    <t>je</t>
  </si>
  <si>
    <t>het</t>
  </si>
  <si>
    <t>de</t>
  </si>
  <si>
    <t>dat</t>
  </si>
  <si>
    <t>is</t>
  </si>
  <si>
    <t>een</t>
  </si>
  <si>
    <t>niet</t>
  </si>
  <si>
    <t>en</t>
  </si>
  <si>
    <t>van</t>
  </si>
  <si>
    <t>wat</t>
  </si>
  <si>
    <t>we</t>
  </si>
  <si>
    <t>in</t>
  </si>
  <si>
    <t>ze</t>
  </si>
  <si>
    <t>hij</t>
  </si>
  <si>
    <t>te</t>
  </si>
  <si>
    <t>zijn</t>
  </si>
  <si>
    <t>op</t>
  </si>
  <si>
    <t>maar</t>
  </si>
  <si>
    <t>er</t>
  </si>
  <si>
    <t>met</t>
  </si>
  <si>
    <t>voor</t>
  </si>
  <si>
    <t>die</t>
  </si>
  <si>
    <t>heb</t>
  </si>
  <si>
    <t>me</t>
  </si>
  <si>
    <t>als</t>
  </si>
  <si>
    <t>was</t>
  </si>
  <si>
    <t>ben</t>
  </si>
  <si>
    <t>om</t>
  </si>
  <si>
    <t>dit</t>
  </si>
  <si>
    <t>mijn</t>
  </si>
  <si>
    <t>aan</t>
  </si>
  <si>
    <t>u</t>
  </si>
  <si>
    <t>dan</t>
  </si>
  <si>
    <t>n</t>
  </si>
  <si>
    <t>naar</t>
  </si>
  <si>
    <t>weet</t>
  </si>
  <si>
    <t>hier</t>
  </si>
  <si>
    <t>zo</t>
  </si>
  <si>
    <t>jij</t>
  </si>
  <si>
    <t>kan</t>
  </si>
  <si>
    <t>geen</t>
  </si>
  <si>
    <t>nog</t>
  </si>
  <si>
    <t>ja</t>
  </si>
  <si>
    <t>hem</t>
  </si>
  <si>
    <t>heeft</t>
  </si>
  <si>
    <t>wel</t>
  </si>
  <si>
    <t>moet</t>
  </si>
  <si>
    <t>wil</t>
  </si>
  <si>
    <t>hebben</t>
  </si>
  <si>
    <t>goed</t>
  </si>
  <si>
    <t>haar</t>
  </si>
  <si>
    <t>nee</t>
  </si>
  <si>
    <t>hoe</t>
  </si>
  <si>
    <t>nu</t>
  </si>
  <si>
    <t>waar</t>
  </si>
  <si>
    <t>over</t>
  </si>
  <si>
    <t>ook</t>
  </si>
  <si>
    <t>doen</t>
  </si>
  <si>
    <t>uit</t>
  </si>
  <si>
    <t>zou</t>
  </si>
  <si>
    <t>ga</t>
  </si>
  <si>
    <t>of</t>
  </si>
  <si>
    <t>gaan</t>
  </si>
  <si>
    <t>bent</t>
  </si>
  <si>
    <t>mij</t>
  </si>
  <si>
    <t>bij</t>
  </si>
  <si>
    <t>al</t>
  </si>
  <si>
    <t>ons</t>
  </si>
  <si>
    <t>had</t>
  </si>
  <si>
    <t>iets</t>
  </si>
  <si>
    <t>daar</t>
  </si>
  <si>
    <t>jullie</t>
  </si>
  <si>
    <t>gaat</t>
  </si>
  <si>
    <t>zal</t>
  </si>
  <si>
    <t>m</t>
  </si>
  <si>
    <t>hebt</t>
  </si>
  <si>
    <t>kom</t>
  </si>
  <si>
    <t>waarom</t>
  </si>
  <si>
    <t>meer</t>
  </si>
  <si>
    <t>deze</t>
  </si>
  <si>
    <t>moeten</t>
  </si>
  <si>
    <t>t</t>
  </si>
  <si>
    <t>laat</t>
  </si>
  <si>
    <t>kunnen</t>
  </si>
  <si>
    <t>dus</t>
  </si>
  <si>
    <t>jou</t>
  </si>
  <si>
    <t>denk</t>
  </si>
  <si>
    <t>wie</t>
  </si>
  <si>
    <t>alles</t>
  </si>
  <si>
    <t>echt</t>
  </si>
  <si>
    <t>doe</t>
  </si>
  <si>
    <t>door</t>
  </si>
  <si>
    <t>alleen</t>
  </si>
  <si>
    <t>s</t>
  </si>
  <si>
    <t>toch</t>
  </si>
  <si>
    <t>zien</t>
  </si>
  <si>
    <t>weg</t>
  </si>
  <si>
    <t>eens</t>
  </si>
  <si>
    <t>man</t>
  </si>
  <si>
    <t>misschien</t>
  </si>
  <si>
    <t>laten</t>
  </si>
  <si>
    <t>nooit</t>
  </si>
  <si>
    <t>nou</t>
  </si>
  <si>
    <t>zei</t>
  </si>
  <si>
    <t>terug</t>
  </si>
  <si>
    <t>oké</t>
  </si>
  <si>
    <t>mee</t>
  </si>
  <si>
    <t>niets</t>
  </si>
  <si>
    <t>iemand</t>
  </si>
  <si>
    <t>komt</t>
  </si>
  <si>
    <t>toen</t>
  </si>
  <si>
    <t>veel</t>
  </si>
  <si>
    <t>even</t>
  </si>
  <si>
    <t>onze</t>
  </si>
  <si>
    <t>gewoon</t>
  </si>
  <si>
    <t>weten</t>
  </si>
  <si>
    <t>komen</t>
  </si>
  <si>
    <t>nodig</t>
  </si>
  <si>
    <t>mensen</t>
  </si>
  <si>
    <t>tot</t>
  </si>
  <si>
    <t>worden</t>
  </si>
  <si>
    <t>zeggen</t>
  </si>
  <si>
    <t>tijd</t>
  </si>
  <si>
    <t>weer</t>
  </si>
  <si>
    <t>leven</t>
  </si>
  <si>
    <t>twee</t>
  </si>
  <si>
    <t>net</t>
  </si>
  <si>
    <t>tegen</t>
  </si>
  <si>
    <t>maken</t>
  </si>
  <si>
    <t>uw</t>
  </si>
  <si>
    <t>zeg</t>
  </si>
  <si>
    <t>omdat</t>
  </si>
  <si>
    <t>zit</t>
  </si>
  <si>
    <t>wordt</t>
  </si>
  <si>
    <t>z</t>
  </si>
  <si>
    <t>hou</t>
  </si>
  <si>
    <t>kijk</t>
  </si>
  <si>
    <t>heel</t>
  </si>
  <si>
    <t>wij</t>
  </si>
  <si>
    <t>altijd</t>
  </si>
  <si>
    <t>mag</t>
  </si>
  <si>
    <t>gedaan</t>
  </si>
  <si>
    <t>dood</t>
  </si>
  <si>
    <t>zeker</t>
  </si>
  <si>
    <t>af</t>
  </si>
  <si>
    <t>jaar</t>
  </si>
  <si>
    <t>hun</t>
  </si>
  <si>
    <t>wilde</t>
  </si>
  <si>
    <t>dag</t>
  </si>
  <si>
    <t>allemaal</t>
  </si>
  <si>
    <t>jouw</t>
  </si>
  <si>
    <t>huis</t>
  </si>
  <si>
    <t>dacht</t>
  </si>
  <si>
    <t>doet</t>
  </si>
  <si>
    <t>vader</t>
  </si>
  <si>
    <t>kunt</t>
  </si>
  <si>
    <t>wacht</t>
  </si>
  <si>
    <t>zie</t>
  </si>
  <si>
    <t>vrouw</t>
  </si>
  <si>
    <t>keer</t>
  </si>
  <si>
    <t>andere</t>
  </si>
  <si>
    <t>zoals</t>
  </si>
  <si>
    <t>zij</t>
  </si>
  <si>
    <t>dank</t>
  </si>
  <si>
    <t>anders</t>
  </si>
  <si>
    <t>geef</t>
  </si>
  <si>
    <t>waren</t>
  </si>
  <si>
    <t>willen</t>
  </si>
  <si>
    <t>zich</t>
  </si>
  <si>
    <t>bedankt</t>
  </si>
  <si>
    <t>één</t>
  </si>
  <si>
    <t>mr</t>
  </si>
  <si>
    <t>erg</t>
  </si>
  <si>
    <t>wilt</t>
  </si>
  <si>
    <t>praten</t>
  </si>
  <si>
    <t>spijt</t>
  </si>
  <si>
    <t>geld</t>
  </si>
  <si>
    <t>kon</t>
  </si>
  <si>
    <t>werk</t>
  </si>
  <si>
    <t>oh</t>
  </si>
  <si>
    <t>iedereen</t>
  </si>
  <si>
    <t>beter</t>
  </si>
  <si>
    <t>werd</t>
  </si>
  <si>
    <t>moeder</t>
  </si>
  <si>
    <t>niemand</t>
  </si>
  <si>
    <t>vinden</t>
  </si>
  <si>
    <t>staat</t>
  </si>
  <si>
    <t>gezien</t>
  </si>
  <si>
    <t>niks</t>
  </si>
  <si>
    <t>binnen</t>
  </si>
  <si>
    <t>zitten</t>
  </si>
  <si>
    <t>zullen</t>
  </si>
  <si>
    <t>na</t>
  </si>
  <si>
    <t>helpen</t>
  </si>
  <si>
    <t>wist</t>
  </si>
  <si>
    <t>vind</t>
  </si>
  <si>
    <t>genoeg</t>
  </si>
  <si>
    <t>sorry</t>
  </si>
  <si>
    <t>vast</t>
  </si>
  <si>
    <t>elkaar</t>
  </si>
  <si>
    <t>ging</t>
  </si>
  <si>
    <t>uur</t>
  </si>
  <si>
    <t>klaar</t>
  </si>
  <si>
    <t>hele</t>
  </si>
  <si>
    <t>neem</t>
  </si>
  <si>
    <t>leuk</t>
  </si>
  <si>
    <t>natuurlijk</t>
  </si>
  <si>
    <t>alle</t>
  </si>
  <si>
    <t>god</t>
  </si>
  <si>
    <t>maak</t>
  </si>
  <si>
    <t>lang</t>
  </si>
  <si>
    <t>kwam</t>
  </si>
  <si>
    <t>graag</t>
  </si>
  <si>
    <t>hé</t>
  </si>
  <si>
    <t>toe</t>
  </si>
  <si>
    <t>drie</t>
  </si>
  <si>
    <t>zegt</t>
  </si>
  <si>
    <t>bedoel</t>
  </si>
  <si>
    <t>deed</t>
  </si>
  <si>
    <t>dingen</t>
  </si>
  <si>
    <t>maakt</t>
  </si>
  <si>
    <t>alsjeblieft</t>
  </si>
  <si>
    <t>eerste</t>
  </si>
  <si>
    <t>krijgen</t>
  </si>
  <si>
    <t>zonder</t>
  </si>
  <si>
    <t>steeds</t>
  </si>
  <si>
    <t>hallo</t>
  </si>
  <si>
    <t>houden</t>
  </si>
  <si>
    <t>vertellen</t>
  </si>
  <si>
    <t>ziet</t>
  </si>
  <si>
    <t>idee</t>
  </si>
  <si>
    <t>geven</t>
  </si>
  <si>
    <t>achter</t>
  </si>
  <si>
    <t>geweest</t>
  </si>
  <si>
    <t>blijven</t>
  </si>
  <si>
    <t>helemaal</t>
  </si>
  <si>
    <t>mooi</t>
  </si>
  <si>
    <t>onder</t>
  </si>
  <si>
    <t>kijken</t>
  </si>
  <si>
    <t>zag</t>
  </si>
  <si>
    <t>goede</t>
  </si>
  <si>
    <t>naam</t>
  </si>
  <si>
    <t>moest</t>
  </si>
  <si>
    <t>blijf</t>
  </si>
  <si>
    <t>kun</t>
  </si>
  <si>
    <t>auto</t>
  </si>
  <si>
    <t>luister</t>
  </si>
  <si>
    <t>grote</t>
  </si>
  <si>
    <t>lijkt</t>
  </si>
  <si>
    <t>snel</t>
  </si>
  <si>
    <t>ooit</t>
  </si>
  <si>
    <t>vragen</t>
  </si>
  <si>
    <t>paar</t>
  </si>
  <si>
    <t>wanneer</t>
  </si>
  <si>
    <t>want</t>
  </si>
  <si>
    <t>meneer</t>
  </si>
  <si>
    <t>nieuwe</t>
  </si>
  <si>
    <t>gebeurd</t>
  </si>
  <si>
    <t>zorgen</t>
  </si>
  <si>
    <t>vriend</t>
  </si>
  <si>
    <t>beetje</t>
  </si>
  <si>
    <t>kinderen</t>
  </si>
  <si>
    <t>gek</t>
  </si>
  <si>
    <t>hand</t>
  </si>
  <si>
    <t>vraag</t>
  </si>
  <si>
    <t>laatste</t>
  </si>
  <si>
    <t>geweldig</t>
  </si>
  <si>
    <t>hadden</t>
  </si>
  <si>
    <t>zelfs</t>
  </si>
  <si>
    <t>enige</t>
  </si>
  <si>
    <t>bang</t>
  </si>
  <si>
    <t>nemen</t>
  </si>
  <si>
    <t>samen</t>
  </si>
  <si>
    <t>eten</t>
  </si>
  <si>
    <t>o</t>
  </si>
  <si>
    <t>zelf</t>
  </si>
  <si>
    <t>hoor</t>
  </si>
  <si>
    <t>geleden</t>
  </si>
  <si>
    <t>staan</t>
  </si>
  <si>
    <t>gevonden</t>
  </si>
  <si>
    <t>jongen</t>
  </si>
  <si>
    <t>denken</t>
  </si>
  <si>
    <t>vandaag</t>
  </si>
  <si>
    <t>denkt</t>
  </si>
  <si>
    <t>beste</t>
  </si>
  <si>
    <t>gezegd</t>
  </si>
  <si>
    <t>thuis</t>
  </si>
  <si>
    <t>wereld</t>
  </si>
  <si>
    <t>jongens</t>
  </si>
  <si>
    <t>heen</t>
  </si>
  <si>
    <t>ken</t>
  </si>
  <si>
    <t>hen</t>
  </si>
  <si>
    <t>eerst</t>
  </si>
  <si>
    <t>eigen</t>
  </si>
  <si>
    <t>zoon</t>
  </si>
  <si>
    <t>gelijk</t>
  </si>
  <si>
    <t>buiten</t>
  </si>
  <si>
    <t>vertel</t>
  </si>
  <si>
    <t>morgen</t>
  </si>
  <si>
    <t>meisje</t>
  </si>
  <si>
    <t>probleem</t>
  </si>
  <si>
    <t>alsof</t>
  </si>
  <si>
    <t>geloof</t>
  </si>
  <si>
    <t>halen</t>
  </si>
  <si>
    <t>familie</t>
  </si>
  <si>
    <t>elke</t>
  </si>
  <si>
    <t>zouden</t>
  </si>
  <si>
    <t>hoop</t>
  </si>
  <si>
    <t>politie</t>
  </si>
  <si>
    <t>mannen</t>
  </si>
  <si>
    <t>bijna</t>
  </si>
  <si>
    <t>vermoord</t>
  </si>
  <si>
    <t>eigenlijk</t>
  </si>
  <si>
    <t>werken</t>
  </si>
  <si>
    <t>verdomme</t>
  </si>
  <si>
    <t>horen</t>
  </si>
  <si>
    <t>manier</t>
  </si>
  <si>
    <t>zat</t>
  </si>
  <si>
    <t>vrienden</t>
  </si>
  <si>
    <t>precies</t>
  </si>
  <si>
    <t>kind</t>
  </si>
  <si>
    <t>hè</t>
  </si>
  <si>
    <t>kleine</t>
  </si>
  <si>
    <t>begrijp</t>
  </si>
  <si>
    <t>wou</t>
  </si>
  <si>
    <t>geeft</t>
  </si>
  <si>
    <t>orde</t>
  </si>
  <si>
    <t>houdt</t>
  </si>
  <si>
    <t>verder</t>
  </si>
  <si>
    <t>vroeg</t>
  </si>
  <si>
    <t>stop</t>
  </si>
  <si>
    <t>wachten</t>
  </si>
  <si>
    <t>rustig</t>
  </si>
  <si>
    <t>hoofd</t>
  </si>
  <si>
    <t>krijg</t>
  </si>
  <si>
    <t>daarom</t>
  </si>
  <si>
    <t>gebeurt</t>
  </si>
  <si>
    <t>soms</t>
  </si>
  <si>
    <t>volgens</t>
  </si>
  <si>
    <t>dagen</t>
  </si>
  <si>
    <t>vond</t>
  </si>
  <si>
    <t>krijgt</t>
  </si>
  <si>
    <t>gemaakt</t>
  </si>
  <si>
    <t>kant</t>
  </si>
  <si>
    <t>werkt</t>
  </si>
  <si>
    <t>open</t>
  </si>
  <si>
    <t>gehad</t>
  </si>
  <si>
    <t>voel</t>
  </si>
  <si>
    <t>zaak</t>
  </si>
  <si>
    <t>blij</t>
  </si>
  <si>
    <t>volgende</t>
  </si>
  <si>
    <t>zoek</t>
  </si>
  <si>
    <t>kans</t>
  </si>
  <si>
    <t>vanavond</t>
  </si>
  <si>
    <t>bel</t>
  </si>
  <si>
    <t>probeer</t>
  </si>
  <si>
    <t>zoeken</t>
  </si>
  <si>
    <t>oude</t>
  </si>
  <si>
    <t>ding</t>
  </si>
  <si>
    <t>moment</t>
  </si>
  <si>
    <t>best</t>
  </si>
  <si>
    <t>tussen</t>
  </si>
  <si>
    <t>plaats</t>
  </si>
  <si>
    <t>pas</t>
  </si>
  <si>
    <t>gehoord</t>
  </si>
  <si>
    <t>vijf</t>
  </si>
  <si>
    <t>verteld</t>
  </si>
  <si>
    <t>zet</t>
  </si>
  <si>
    <t>prima</t>
  </si>
  <si>
    <t>hulp</t>
  </si>
  <si>
    <t>stad</t>
  </si>
  <si>
    <t>vindt</t>
  </si>
  <si>
    <t>brengen</t>
  </si>
  <si>
    <t>pijn</t>
  </si>
  <si>
    <t>slecht</t>
  </si>
  <si>
    <t>geloven</t>
  </si>
  <si>
    <t>eruit</t>
  </si>
  <si>
    <t>minuten</t>
  </si>
  <si>
    <t>school</t>
  </si>
  <si>
    <t>plan</t>
  </si>
  <si>
    <t>broer</t>
  </si>
  <si>
    <t>pak</t>
  </si>
  <si>
    <t>jezelf</t>
  </si>
  <si>
    <t>hoeveel</t>
  </si>
  <si>
    <t>kamer</t>
  </si>
  <si>
    <t>betekent</t>
  </si>
  <si>
    <t>spreken</t>
  </si>
  <si>
    <t>juist</t>
  </si>
  <si>
    <t>heet</t>
  </si>
  <si>
    <t>soort</t>
  </si>
  <si>
    <t>haal</t>
  </si>
  <si>
    <t>ergens</t>
  </si>
  <si>
    <t>vier</t>
  </si>
  <si>
    <t>gebruiken</t>
  </si>
  <si>
    <t>ligt</t>
  </si>
  <si>
    <t>blijft</t>
  </si>
  <si>
    <t>welke</t>
  </si>
  <si>
    <t>proberen</t>
  </si>
  <si>
    <t>dokter</t>
  </si>
  <si>
    <t>agent</t>
  </si>
  <si>
    <t>help</t>
  </si>
  <si>
    <t>later</t>
  </si>
  <si>
    <t>voordat</t>
  </si>
  <si>
    <t>ogen</t>
  </si>
  <si>
    <t>vrij</t>
  </si>
  <si>
    <t>klopt</t>
  </si>
  <si>
    <t>gaf</t>
  </si>
  <si>
    <t>foto</t>
  </si>
  <si>
    <t>word</t>
  </si>
  <si>
    <t>zodat</t>
  </si>
  <si>
    <t>dochter</t>
  </si>
  <si>
    <t>problemen</t>
  </si>
  <si>
    <t>plek</t>
  </si>
  <si>
    <t>water</t>
  </si>
  <si>
    <t>kent</t>
  </si>
  <si>
    <t>week</t>
  </si>
  <si>
    <t>beginnen</t>
  </si>
  <si>
    <t>praat</t>
  </si>
  <si>
    <t>eerder</t>
  </si>
  <si>
    <t>lk</t>
  </si>
  <si>
    <t>mis</t>
  </si>
  <si>
    <t>handen</t>
  </si>
  <si>
    <t>deur</t>
  </si>
  <si>
    <t>baby</t>
  </si>
  <si>
    <t>bellen</t>
  </si>
  <si>
    <t>boven</t>
  </si>
  <si>
    <t>groot</t>
  </si>
  <si>
    <t>echte</t>
  </si>
  <si>
    <t>hoeft</t>
  </si>
  <si>
    <t>ie</t>
  </si>
  <si>
    <t>doden</t>
  </si>
  <si>
    <t>stoppen</t>
  </si>
  <si>
    <t>moeilijk</t>
  </si>
  <si>
    <t>dr</t>
  </si>
  <si>
    <t>sinds</t>
  </si>
  <si>
    <t>land</t>
  </si>
  <si>
    <t>spelen</t>
  </si>
  <si>
    <t>zoveel</t>
  </si>
  <si>
    <t>hetzelfde</t>
  </si>
  <si>
    <t>mevrouw</t>
  </si>
  <si>
    <t>snap</t>
  </si>
  <si>
    <t>breng</t>
  </si>
  <si>
    <t>pakken</t>
  </si>
  <si>
    <t>druk</t>
  </si>
  <si>
    <t>verhaal</t>
  </si>
  <si>
    <t>lekker</t>
  </si>
  <si>
    <t>vrouwen</t>
  </si>
  <si>
    <t>schat</t>
  </si>
  <si>
    <t>vergeten</t>
  </si>
  <si>
    <t>gebeuren</t>
  </si>
  <si>
    <t>ervan</t>
  </si>
  <si>
    <t>kreeg</t>
  </si>
  <si>
    <t>waarschijnlijk</t>
  </si>
  <si>
    <t>hoi</t>
  </si>
  <si>
    <t>mogelijk</t>
  </si>
  <si>
    <t>mooie</t>
  </si>
  <si>
    <t>bloed</t>
  </si>
  <si>
    <t>wees</t>
  </si>
  <si>
    <t>nacht</t>
  </si>
  <si>
    <t>nieuws</t>
  </si>
  <si>
    <t>bed</t>
  </si>
  <si>
    <t>liet</t>
  </si>
  <si>
    <t>lopen</t>
  </si>
  <si>
    <t>gelukkig</t>
  </si>
  <si>
    <t>waarheid</t>
  </si>
  <si>
    <t>reden</t>
  </si>
  <si>
    <t>papa</t>
  </si>
  <si>
    <t>hoorde</t>
  </si>
  <si>
    <t>klinkt</t>
  </si>
  <si>
    <t>maanden</t>
  </si>
  <si>
    <t>vermoorden</t>
  </si>
  <si>
    <t>zorg</t>
  </si>
  <si>
    <t>dollar</t>
  </si>
  <si>
    <t>bezig</t>
  </si>
  <si>
    <t>voorbij</t>
  </si>
  <si>
    <t>terwijl</t>
  </si>
  <si>
    <t>sta</t>
  </si>
  <si>
    <t>zaken</t>
  </si>
  <si>
    <t>avond</t>
  </si>
  <si>
    <t>tien</t>
  </si>
  <si>
    <t>schuld</t>
  </si>
  <si>
    <t>veilig</t>
  </si>
  <si>
    <t>redden</t>
  </si>
  <si>
    <t>hart</t>
  </si>
  <si>
    <t>zult</t>
  </si>
  <si>
    <t>duidelijk</t>
  </si>
  <si>
    <t>stel</t>
  </si>
  <si>
    <t>the</t>
  </si>
  <si>
    <t>schiet</t>
  </si>
  <si>
    <t>eraan</t>
  </si>
  <si>
    <t>zes</t>
  </si>
  <si>
    <t>begin</t>
  </si>
  <si>
    <t>gekomen</t>
  </si>
  <si>
    <t>vol</t>
  </si>
  <si>
    <t>vriendin</t>
  </si>
  <si>
    <t>rond</t>
  </si>
  <si>
    <t>voelt</t>
  </si>
  <si>
    <t>baas</t>
  </si>
  <si>
    <t>moord</t>
  </si>
  <si>
    <t>ander</t>
  </si>
  <si>
    <t>klein</t>
  </si>
  <si>
    <t>fijn</t>
  </si>
  <si>
    <t>jaren</t>
  </si>
  <si>
    <t>mam</t>
  </si>
  <si>
    <t>lichaam</t>
  </si>
  <si>
    <t>eerlijk</t>
  </si>
  <si>
    <t>gezicht</t>
  </si>
  <si>
    <t>ver</t>
  </si>
  <si>
    <t>wakker</t>
  </si>
  <si>
    <t>ouders</t>
  </si>
  <si>
    <t>zoiets</t>
  </si>
  <si>
    <t>leren</t>
  </si>
  <si>
    <t>telefoon</t>
  </si>
  <si>
    <t>los</t>
  </si>
  <si>
    <t>per</t>
  </si>
  <si>
    <t>mama</t>
  </si>
  <si>
    <t>nummer</t>
  </si>
  <si>
    <t>fout</t>
  </si>
  <si>
    <t>mogen</t>
  </si>
  <si>
    <t>meteen</t>
  </si>
  <si>
    <t>slapen</t>
  </si>
  <si>
    <t>zeer</t>
  </si>
  <si>
    <t>dezelfde</t>
  </si>
  <si>
    <t>liefde</t>
  </si>
  <si>
    <t>alstublieft</t>
  </si>
  <si>
    <t>deel</t>
  </si>
  <si>
    <t>liggen</t>
  </si>
  <si>
    <t>erop</t>
  </si>
  <si>
    <t>vaak</t>
  </si>
  <si>
    <t>vallen</t>
  </si>
  <si>
    <t>belangrijk</t>
  </si>
  <si>
    <t>sterven</t>
  </si>
  <si>
    <t>oud</t>
  </si>
  <si>
    <t>neer</t>
  </si>
  <si>
    <t>buurt</t>
  </si>
  <si>
    <t>langs</t>
  </si>
  <si>
    <t>houd</t>
  </si>
  <si>
    <t>rest</t>
  </si>
  <si>
    <t>stond</t>
  </si>
  <si>
    <t>sir</t>
  </si>
  <si>
    <t>begrepen</t>
  </si>
  <si>
    <t>drinken</t>
  </si>
  <si>
    <t>team</t>
  </si>
  <si>
    <t>vertelde</t>
  </si>
  <si>
    <t>beneden</t>
  </si>
  <si>
    <t>vergeet</t>
  </si>
  <si>
    <t>vooruit</t>
  </si>
  <si>
    <t>mrs</t>
  </si>
  <si>
    <t>hoort</t>
  </si>
  <si>
    <t>baan</t>
  </si>
  <si>
    <t>dicht</t>
  </si>
  <si>
    <t>inderdaad</t>
  </si>
  <si>
    <t>geval</t>
  </si>
  <si>
    <t>zetten</t>
  </si>
  <si>
    <t>oorlog</t>
  </si>
  <si>
    <t>mezelf</t>
  </si>
  <si>
    <t>tijdens</t>
  </si>
  <si>
    <t>john</t>
  </si>
  <si>
    <t>maakte</t>
  </si>
  <si>
    <t>kennen</t>
  </si>
  <si>
    <t>gebruikt</t>
  </si>
  <si>
    <t>oke</t>
  </si>
  <si>
    <t>geluk</t>
  </si>
  <si>
    <t>hey</t>
  </si>
  <si>
    <t>hield</t>
  </si>
  <si>
    <t>wapen</t>
  </si>
  <si>
    <t>kop</t>
  </si>
  <si>
    <t>vertrouwen</t>
  </si>
  <si>
    <t>rust</t>
  </si>
  <si>
    <t>mond</t>
  </si>
  <si>
    <t>weken</t>
  </si>
  <si>
    <t>elk</t>
  </si>
  <si>
    <t>betalen</t>
  </si>
  <si>
    <t>anderen</t>
  </si>
  <si>
    <t>neemt</t>
  </si>
  <si>
    <t>recht</t>
  </si>
  <si>
    <t>nam</t>
  </si>
  <si>
    <t>jack</t>
  </si>
  <si>
    <t>kantoor</t>
  </si>
  <si>
    <t>gegeven</t>
  </si>
  <si>
    <t>ermee</t>
  </si>
  <si>
    <t>overal</t>
  </si>
  <si>
    <t>eén</t>
  </si>
  <si>
    <t>daarna</t>
  </si>
  <si>
    <t>tweede</t>
  </si>
  <si>
    <t>onderzoek</t>
  </si>
  <si>
    <t>welkom</t>
  </si>
  <si>
    <t>hard</t>
  </si>
  <si>
    <t>liever</t>
  </si>
  <si>
    <t>bewijs</t>
  </si>
  <si>
    <t>vanaf</t>
  </si>
  <si>
    <t>aardig</t>
  </si>
  <si>
    <t>klootzak</t>
  </si>
  <si>
    <t>stuk</t>
  </si>
  <si>
    <t>woord</t>
  </si>
  <si>
    <t>veranderen</t>
  </si>
  <si>
    <t>zin</t>
  </si>
  <si>
    <t>straks</t>
  </si>
  <si>
    <t>vent</t>
  </si>
  <si>
    <t>zus</t>
  </si>
  <si>
    <t>haat</t>
  </si>
  <si>
    <t>vandaan</t>
  </si>
  <si>
    <t>miss</t>
  </si>
  <si>
    <t>lieverd</t>
  </si>
  <si>
    <t>zichzelf</t>
  </si>
  <si>
    <t>nieuw</t>
  </si>
  <si>
    <t>ontmoeten</t>
  </si>
  <si>
    <t>werden</t>
  </si>
  <si>
    <t>allebei</t>
  </si>
  <si>
    <t>minder</t>
  </si>
  <si>
    <t>pap</t>
  </si>
  <si>
    <t>nergens</t>
  </si>
  <si>
    <t>kwaad</t>
  </si>
  <si>
    <t>sam</t>
  </si>
  <si>
    <t>erin</t>
  </si>
  <si>
    <t>ervoor</t>
  </si>
  <si>
    <t>kerel</t>
  </si>
  <si>
    <t>gisteren</t>
  </si>
  <si>
    <t>ontmoet</t>
  </si>
  <si>
    <t>miljoen</t>
  </si>
  <si>
    <t>ok</t>
  </si>
  <si>
    <t>film</t>
  </si>
  <si>
    <t>verloren</t>
  </si>
  <si>
    <t>probeerde</t>
  </si>
  <si>
    <t>gebeld</t>
  </si>
  <si>
    <t>new</t>
  </si>
  <si>
    <t>antwoord</t>
  </si>
  <si>
    <t>noemen</t>
  </si>
  <si>
    <t>informatie</t>
  </si>
  <si>
    <t>boek</t>
  </si>
  <si>
    <t>stil</t>
  </si>
  <si>
    <t>kapitein</t>
  </si>
  <si>
    <t>kwijt</t>
  </si>
  <si>
    <t>enkel</t>
  </si>
  <si>
    <t>valt</t>
  </si>
  <si>
    <t>boos</t>
  </si>
  <si>
    <t>licht</t>
  </si>
  <si>
    <t>geworden</t>
  </si>
  <si>
    <t>pa</t>
  </si>
  <si>
    <t>persoon</t>
  </si>
  <si>
    <t>konden</t>
  </si>
  <si>
    <t>beschermen</t>
  </si>
  <si>
    <t>slechte</t>
  </si>
  <si>
    <t>ziekenhuis</t>
  </si>
  <si>
    <t>gevoel</t>
  </si>
  <si>
    <t>gegaan</t>
  </si>
  <si>
    <t>voorzichtig</t>
  </si>
  <si>
    <t>hond</t>
  </si>
  <si>
    <t>rijden</t>
  </si>
  <si>
    <t>eindelijk</t>
  </si>
  <si>
    <t>gesproken</t>
  </si>
  <si>
    <t>meisjes</t>
  </si>
  <si>
    <t>aarde</t>
  </si>
  <si>
    <t>ten</t>
  </si>
  <si>
    <t>normaal</t>
  </si>
  <si>
    <t>grappig</t>
  </si>
  <si>
    <t>heren</t>
  </si>
  <si>
    <t>voelen</t>
  </si>
  <si>
    <t>moordenaar</t>
  </si>
  <si>
    <t>mens</t>
  </si>
  <si>
    <t>president</t>
  </si>
  <si>
    <t>nogal</t>
  </si>
  <si>
    <t>gevangenis</t>
  </si>
  <si>
    <t>loopt</t>
  </si>
  <si>
    <t>degene</t>
  </si>
  <si>
    <t>prachtig</t>
  </si>
  <si>
    <t>hoezo</t>
  </si>
  <si>
    <t>kopen</t>
  </si>
  <si>
    <t>vechten</t>
  </si>
  <si>
    <t>punt</t>
  </si>
  <si>
    <t>vreemd</t>
  </si>
  <si>
    <t>trouwen</t>
  </si>
  <si>
    <t>contact</t>
  </si>
  <si>
    <t>verkeerd</t>
  </si>
  <si>
    <t>meen</t>
  </si>
  <si>
    <t>koffie</t>
  </si>
  <si>
    <t>verwacht</t>
  </si>
  <si>
    <t>schip</t>
  </si>
  <si>
    <t>ziek</t>
  </si>
  <si>
    <t>plezier</t>
  </si>
  <si>
    <t>einde</t>
  </si>
  <si>
    <t>stap</t>
  </si>
  <si>
    <t>advocaat</t>
  </si>
  <si>
    <t>begint</t>
  </si>
  <si>
    <t>begon</t>
  </si>
  <si>
    <t>enkele</t>
  </si>
  <si>
    <t>erbij</t>
  </si>
  <si>
    <t>gang</t>
  </si>
  <si>
    <t>gebeurde</t>
  </si>
  <si>
    <t>heer</t>
  </si>
  <si>
    <t>herinner</t>
  </si>
  <si>
    <t>jezus</t>
  </si>
  <si>
    <t>opnieuw</t>
  </si>
  <si>
    <t>serieus</t>
  </si>
  <si>
    <t>zomaar</t>
  </si>
  <si>
    <t>pardon</t>
  </si>
  <si>
    <t>gevraagd</t>
  </si>
  <si>
    <t>controle</t>
  </si>
  <si>
    <t>getrouwd</t>
  </si>
  <si>
    <t>daarmee</t>
  </si>
  <si>
    <t>spel</t>
  </si>
  <si>
    <t>bedoelt</t>
  </si>
  <si>
    <t>perfect</t>
  </si>
  <si>
    <t>stellen</t>
  </si>
  <si>
    <t>juiste</t>
  </si>
  <si>
    <t>koning</t>
  </si>
  <si>
    <t>beloof</t>
  </si>
  <si>
    <t>grond</t>
  </si>
  <si>
    <t>waard</t>
  </si>
  <si>
    <t>winnen</t>
  </si>
  <si>
    <t>nadat</t>
  </si>
  <si>
    <t>gebruik</t>
  </si>
  <si>
    <t>naartoe</t>
  </si>
  <si>
    <t>begrijpen</t>
  </si>
  <si>
    <t>veranderd</t>
  </si>
  <si>
    <t>acht</t>
  </si>
  <si>
    <t>he</t>
  </si>
  <si>
    <t>gingen</t>
  </si>
  <si>
    <t>kwamen</t>
  </si>
  <si>
    <t>leeft</t>
  </si>
  <si>
    <t>leg</t>
  </si>
  <si>
    <t>gekregen</t>
  </si>
  <si>
    <t>langer</t>
  </si>
  <si>
    <t>verliezen</t>
  </si>
  <si>
    <t>vroeger</t>
  </si>
  <si>
    <t>lucht</t>
  </si>
  <si>
    <t>wapens</t>
  </si>
  <si>
    <t>verlaten</t>
  </si>
  <si>
    <t>probeert</t>
  </si>
  <si>
    <t>dames</t>
  </si>
  <si>
    <t>seks</t>
  </si>
  <si>
    <t>schieten</t>
  </si>
  <si>
    <t>toekomst</t>
  </si>
  <si>
    <t>behalve</t>
  </si>
  <si>
    <t>slim</t>
  </si>
  <si>
    <t>meest</t>
  </si>
  <si>
    <t>stuur</t>
  </si>
  <si>
    <t>leger</t>
  </si>
  <si>
    <t>woorden</t>
  </si>
  <si>
    <t>zeven</t>
  </si>
  <si>
    <t>brengt</t>
  </si>
  <si>
    <t>charlie</t>
  </si>
  <si>
    <t>half</t>
  </si>
  <si>
    <t>hierheen</t>
  </si>
  <si>
    <t>trots</t>
  </si>
  <si>
    <t>spullen</t>
  </si>
  <si>
    <t>geheim</t>
  </si>
  <si>
    <t>helpt</t>
  </si>
  <si>
    <t>vraagt</t>
  </si>
  <si>
    <t>michael</t>
  </si>
  <si>
    <t>weinig</t>
  </si>
  <si>
    <t>ongeveer</t>
  </si>
  <si>
    <t>schatje</t>
  </si>
  <si>
    <t>sommige</t>
  </si>
  <si>
    <t>makkelijk</t>
  </si>
  <si>
    <t>kracht</t>
  </si>
  <si>
    <t>gedood</t>
  </si>
  <si>
    <t>gestolen</t>
  </si>
  <si>
    <t>tenminste</t>
  </si>
  <si>
    <t>lange</t>
  </si>
  <si>
    <t>ongeluk</t>
  </si>
  <si>
    <t>frank</t>
  </si>
  <si>
    <t>zodra</t>
  </si>
  <si>
    <t>werkte</t>
  </si>
  <si>
    <t>wilden</t>
  </si>
  <si>
    <t>eet</t>
  </si>
  <si>
    <t>slechts</t>
  </si>
  <si>
    <t>lief</t>
  </si>
  <si>
    <t>nietwaar</t>
  </si>
  <si>
    <t>relatie</t>
  </si>
  <si>
    <t>trek</t>
  </si>
  <si>
    <t>afgelopen</t>
  </si>
  <si>
    <t>val</t>
  </si>
  <si>
    <t>volgen</t>
  </si>
  <si>
    <t>ter</t>
  </si>
  <si>
    <t>voelde</t>
  </si>
  <si>
    <t>bekend</t>
  </si>
  <si>
    <t>bewijzen</t>
  </si>
  <si>
    <t>hoef</t>
  </si>
  <si>
    <t>via</t>
  </si>
  <si>
    <t>oom</t>
  </si>
  <si>
    <t>loop</t>
  </si>
  <si>
    <t>belde</t>
  </si>
  <si>
    <t>lijken</t>
  </si>
  <si>
    <t>sturen</t>
  </si>
  <si>
    <t>men</t>
  </si>
  <si>
    <t>slachtoffer</t>
  </si>
  <si>
    <t>george</t>
  </si>
  <si>
    <t>genomen</t>
  </si>
  <si>
    <t>maand</t>
  </si>
  <si>
    <t>onzin</t>
  </si>
  <si>
    <t>meid</t>
  </si>
  <si>
    <t>york</t>
  </si>
  <si>
    <t>erger</t>
  </si>
  <si>
    <t>idioot</t>
  </si>
  <si>
    <t>ziens</t>
  </si>
  <si>
    <t>dienst</t>
  </si>
  <si>
    <t>erover</t>
  </si>
  <si>
    <t>feest</t>
  </si>
  <si>
    <t>leek</t>
  </si>
  <si>
    <t>vreselijk</t>
  </si>
  <si>
    <t>eentje</t>
  </si>
  <si>
    <t>gevaar</t>
  </si>
  <si>
    <t>wonen</t>
  </si>
  <si>
    <t>grootste</t>
  </si>
  <si>
    <t>succes</t>
  </si>
  <si>
    <t>vertrekken</t>
  </si>
  <si>
    <t>jawel</t>
  </si>
  <si>
    <t>muziek</t>
  </si>
  <si>
    <t>mocht</t>
  </si>
  <si>
    <t>raar</t>
  </si>
  <si>
    <t>slaap</t>
  </si>
  <si>
    <t>joe</t>
  </si>
  <si>
    <t>absoluut</t>
  </si>
  <si>
    <t>vorige</t>
  </si>
  <si>
    <t>ruimte</t>
  </si>
  <si>
    <t>ieder</t>
  </si>
  <si>
    <t>schuldig</t>
  </si>
  <si>
    <t>goeie</t>
  </si>
  <si>
    <t>begonnen</t>
  </si>
  <si>
    <t>luisteren</t>
  </si>
  <si>
    <t>sterk</t>
  </si>
  <si>
    <t>omhoog</t>
  </si>
  <si>
    <t>totdat</t>
  </si>
  <si>
    <t>afspraak</t>
  </si>
  <si>
    <t>lezen</t>
  </si>
  <si>
    <t>zwarte</t>
  </si>
  <si>
    <t>vanwege</t>
  </si>
  <si>
    <t>hemel</t>
  </si>
  <si>
    <t>tenzij</t>
  </si>
  <si>
    <t>gisteravond</t>
  </si>
  <si>
    <t>begrijpt</t>
  </si>
  <si>
    <t>ene</t>
  </si>
  <si>
    <t>lag</t>
  </si>
  <si>
    <t>naast</t>
  </si>
  <si>
    <t>vooral</t>
  </si>
  <si>
    <t>fantastisch</t>
  </si>
  <si>
    <t>gered</t>
  </si>
  <si>
    <t>viel</t>
  </si>
  <si>
    <t>trouwens</t>
  </si>
  <si>
    <t>uh</t>
  </si>
  <si>
    <t>bank</t>
  </si>
  <si>
    <t>pistool</t>
  </si>
  <si>
    <t>noem</t>
  </si>
  <si>
    <t>bedrijf</t>
  </si>
  <si>
    <t>camera</t>
  </si>
  <si>
    <t>blijkbaar</t>
  </si>
  <si>
    <t>woont</t>
  </si>
  <si>
    <t>verkopen</t>
  </si>
  <si>
    <t>beide</t>
  </si>
  <si>
    <t>zolang</t>
  </si>
  <si>
    <t>straat</t>
  </si>
  <si>
    <t>mike</t>
  </si>
  <si>
    <t>geest</t>
  </si>
  <si>
    <t>david</t>
  </si>
  <si>
    <t>vuur</t>
  </si>
  <si>
    <t>peter</t>
  </si>
  <si>
    <t>verkeerde</t>
  </si>
  <si>
    <t>moesten</t>
  </si>
  <si>
    <t>lieve</t>
  </si>
  <si>
    <t>tom</t>
  </si>
  <si>
    <t>geprobeerd</t>
  </si>
  <si>
    <t>meeste</t>
  </si>
  <si>
    <t>kijkt</t>
  </si>
  <si>
    <t>stierf</t>
  </si>
  <si>
    <t>hotel</t>
  </si>
  <si>
    <t>droom</t>
  </si>
  <si>
    <t>verliefd</t>
  </si>
  <si>
    <t>jammer</t>
  </si>
  <si>
    <t>gedacht</t>
  </si>
  <si>
    <t>let</t>
  </si>
  <si>
    <t>rug</t>
  </si>
  <si>
    <t>vertaling</t>
  </si>
  <si>
    <t>slaan</t>
  </si>
  <si>
    <t>gaten</t>
  </si>
  <si>
    <t>doel</t>
  </si>
  <si>
    <t>meter</t>
  </si>
  <si>
    <t>drugs</t>
  </si>
  <si>
    <t>gevaarlijk</t>
  </si>
  <si>
    <t>geweldige</t>
  </si>
  <si>
    <t>lijst</t>
  </si>
  <si>
    <t>fbi</t>
  </si>
  <si>
    <t>namen</t>
  </si>
  <si>
    <t>deden</t>
  </si>
  <si>
    <t>jonge</t>
  </si>
  <si>
    <t>schelen</t>
  </si>
  <si>
    <t>goedemorgen</t>
  </si>
  <si>
    <t>dragen</t>
  </si>
  <si>
    <t>iedere</t>
  </si>
  <si>
    <t>excuseer</t>
  </si>
  <si>
    <t>stom</t>
  </si>
  <si>
    <t>jong</t>
  </si>
  <si>
    <t>zover</t>
  </si>
  <si>
    <t>betaald</t>
  </si>
  <si>
    <t>kende</t>
  </si>
  <si>
    <t>kleren</t>
  </si>
  <si>
    <t>gesprek</t>
  </si>
  <si>
    <t>lukt</t>
  </si>
  <si>
    <t>welk</t>
  </si>
  <si>
    <t>vertelt</t>
  </si>
  <si>
    <t>prijs</t>
  </si>
  <si>
    <t>voorstellen</t>
  </si>
  <si>
    <t>huwelijk</t>
  </si>
  <si>
    <t>tv</t>
  </si>
  <si>
    <t>missen</t>
  </si>
  <si>
    <t>schrijven</t>
  </si>
  <si>
    <t>groep</t>
  </si>
  <si>
    <t>herinneren</t>
  </si>
  <si>
    <t>regels</t>
  </si>
  <si>
    <t>vonden</t>
  </si>
  <si>
    <t>vliegtuig</t>
  </si>
  <si>
    <t>onderweg</t>
  </si>
  <si>
    <t>delen</t>
  </si>
  <si>
    <t>geleerd</t>
  </si>
  <si>
    <t>stomme</t>
  </si>
  <si>
    <t>bestaat</t>
  </si>
  <si>
    <t>james</t>
  </si>
  <si>
    <t>vertrouw</t>
  </si>
  <si>
    <t>daarvoor</t>
  </si>
  <si>
    <t>shit</t>
  </si>
  <si>
    <t>trekken</t>
  </si>
  <si>
    <t>zak</t>
  </si>
  <si>
    <t>vanuit</t>
  </si>
  <si>
    <t>gebracht</t>
  </si>
  <si>
    <t>stem</t>
  </si>
  <si>
    <t>gezin</t>
  </si>
  <si>
    <t>keuze</t>
  </si>
  <si>
    <t>raken</t>
  </si>
  <si>
    <t>direct</t>
  </si>
  <si>
    <t>verdomde</t>
  </si>
  <si>
    <t>boot</t>
  </si>
  <si>
    <t>dom</t>
  </si>
  <si>
    <t>verleden</t>
  </si>
  <si>
    <t>gemist</t>
  </si>
  <si>
    <t>duurt</t>
  </si>
  <si>
    <t>gedachten</t>
  </si>
  <si>
    <t>situatie</t>
  </si>
  <si>
    <t>moe</t>
  </si>
  <si>
    <t>deal</t>
  </si>
  <si>
    <t>tafel</t>
  </si>
  <si>
    <t>band</t>
  </si>
  <si>
    <t>generaal</t>
  </si>
  <si>
    <t>reis</t>
  </si>
  <si>
    <t>partner</t>
  </si>
  <si>
    <t>leuke</t>
  </si>
  <si>
    <t>raad</t>
  </si>
  <si>
    <t>honger</t>
  </si>
  <si>
    <t>geraakt</t>
  </si>
  <si>
    <t>gebouw</t>
  </si>
  <si>
    <t>zwaar</t>
  </si>
  <si>
    <t>gast</t>
  </si>
  <si>
    <t>gestuurd</t>
  </si>
  <si>
    <t>geboren</t>
  </si>
  <si>
    <t>bracht</t>
  </si>
  <si>
    <t>rechter</t>
  </si>
  <si>
    <t>agenten</t>
  </si>
  <si>
    <t>bureau</t>
  </si>
  <si>
    <t>macht</t>
  </si>
  <si>
    <t>spreek</t>
  </si>
  <si>
    <t>derde</t>
  </si>
  <si>
    <t>regel</t>
  </si>
  <si>
    <t>kolonel</t>
  </si>
  <si>
    <t>ruzie</t>
  </si>
  <si>
    <t>oma</t>
  </si>
  <si>
    <t>zeiden</t>
  </si>
  <si>
    <t>speelt</t>
  </si>
  <si>
    <t>dronken</t>
  </si>
  <si>
    <t>vliegen</t>
  </si>
  <si>
    <t>luitenant</t>
  </si>
  <si>
    <t>gelooft</t>
  </si>
  <si>
    <t>arme</t>
  </si>
  <si>
    <t>seconden</t>
  </si>
  <si>
    <t>liep</t>
  </si>
  <si>
    <t>tuurlijk</t>
  </si>
  <si>
    <t>red</t>
  </si>
  <si>
    <t>gefeliciteerd</t>
  </si>
  <si>
    <t>koud</t>
  </si>
  <si>
    <t>regelen</t>
  </si>
  <si>
    <t>henry</t>
  </si>
  <si>
    <t>bericht</t>
  </si>
  <si>
    <t>vlucht</t>
  </si>
  <si>
    <t>moeite</t>
  </si>
  <si>
    <t>hel</t>
  </si>
  <si>
    <t>dame</t>
  </si>
  <si>
    <t>oog</t>
  </si>
  <si>
    <t>ma</t>
  </si>
  <si>
    <t>dansen</t>
  </si>
  <si>
    <t>teken</t>
  </si>
  <si>
    <t>onmogelijk</t>
  </si>
  <si>
    <t>gewerkt</t>
  </si>
  <si>
    <t>helaas</t>
  </si>
  <si>
    <t>grapje</t>
  </si>
  <si>
    <t>arm</t>
  </si>
  <si>
    <t>show</t>
  </si>
  <si>
    <t>lachen</t>
  </si>
  <si>
    <t>leggen</t>
  </si>
  <si>
    <t>sleutel</t>
  </si>
  <si>
    <t>wet</t>
  </si>
  <si>
    <t>liefje</t>
  </si>
  <si>
    <t>keek</t>
  </si>
  <si>
    <t>paul</t>
  </si>
  <si>
    <t>alex</t>
  </si>
  <si>
    <t>aantal</t>
  </si>
  <si>
    <t>zoekt</t>
  </si>
  <si>
    <t>extra</t>
  </si>
  <si>
    <t>zweer</t>
  </si>
  <si>
    <t>leiden</t>
  </si>
  <si>
    <t>harry</t>
  </si>
  <si>
    <t>mary</t>
  </si>
  <si>
    <t>lijk</t>
  </si>
  <si>
    <t>kapot</t>
  </si>
  <si>
    <t>bleef</t>
  </si>
  <si>
    <t>sneller</t>
  </si>
  <si>
    <t>gebroken</t>
  </si>
  <si>
    <t>uiteindelijk</t>
  </si>
  <si>
    <t>verdwenen</t>
  </si>
  <si>
    <t>kaart</t>
  </si>
  <si>
    <t>kerk</t>
  </si>
  <si>
    <t>mijne</t>
  </si>
  <si>
    <t>dode</t>
  </si>
  <si>
    <t>brand</t>
  </si>
  <si>
    <t>i</t>
  </si>
  <si>
    <t>max</t>
  </si>
  <si>
    <t>betrokken</t>
  </si>
  <si>
    <t>wegwezen</t>
  </si>
  <si>
    <t>plannen</t>
  </si>
  <si>
    <t>volg</t>
  </si>
  <si>
    <t>lastig</t>
  </si>
  <si>
    <t>tijdje</t>
  </si>
  <si>
    <t>negen</t>
  </si>
  <si>
    <t>gebied</t>
  </si>
  <si>
    <t>beiden</t>
  </si>
  <si>
    <t>eind</t>
  </si>
  <si>
    <t>operatie</t>
  </si>
  <si>
    <t>diep</t>
  </si>
  <si>
    <t>persoonlijk</t>
  </si>
  <si>
    <t>liegen</t>
  </si>
  <si>
    <t>zwanger</t>
  </si>
  <si>
    <t>club</t>
  </si>
  <si>
    <t>respect</t>
  </si>
  <si>
    <t>steek</t>
  </si>
  <si>
    <t>waarvoor</t>
  </si>
  <si>
    <t>missie</t>
  </si>
  <si>
    <t>cool</t>
  </si>
  <si>
    <t>danny</t>
  </si>
  <si>
    <t>amerika</t>
  </si>
  <si>
    <t>zon</t>
  </si>
  <si>
    <t>kost</t>
  </si>
  <si>
    <t>paard</t>
  </si>
  <si>
    <t>waarop</t>
  </si>
  <si>
    <t>maat</t>
  </si>
  <si>
    <t>brief</t>
  </si>
  <si>
    <t>raak</t>
  </si>
  <si>
    <t>rijk</t>
  </si>
  <si>
    <t>rij</t>
  </si>
  <si>
    <t>risico</t>
  </si>
  <si>
    <t>meestal</t>
  </si>
  <si>
    <t>witte</t>
  </si>
  <si>
    <t>getuige</t>
  </si>
  <si>
    <t>kwalijk</t>
  </si>
  <si>
    <t>rechercheur</t>
  </si>
  <si>
    <t>schoenen</t>
  </si>
  <si>
    <t>bar</t>
  </si>
  <si>
    <t>hoeven</t>
  </si>
  <si>
    <t>midden</t>
  </si>
  <si>
    <t>hopelijk</t>
  </si>
  <si>
    <t>lijn</t>
  </si>
  <si>
    <t>eer</t>
  </si>
  <si>
    <t>gezet</t>
  </si>
  <si>
    <t>zuster</t>
  </si>
  <si>
    <t>bal</t>
  </si>
  <si>
    <t>a</t>
  </si>
  <si>
    <t>sprak</t>
  </si>
  <si>
    <t>aanval</t>
  </si>
  <si>
    <t>aandacht</t>
  </si>
  <si>
    <t>kiezen</t>
  </si>
  <si>
    <t>komaan</t>
  </si>
  <si>
    <t>rode</t>
  </si>
  <si>
    <t>meiden</t>
  </si>
  <si>
    <t>amerikaanse</t>
  </si>
  <si>
    <t>adres</t>
  </si>
  <si>
    <t>zee</t>
  </si>
  <si>
    <t>hoog</t>
  </si>
  <si>
    <t>feestje</t>
  </si>
  <si>
    <t>gekocht</t>
  </si>
  <si>
    <t>bevel</t>
  </si>
  <si>
    <t>wedstrijd</t>
  </si>
  <si>
    <t>sluiten</t>
  </si>
  <si>
    <t>daarvan</t>
  </si>
  <si>
    <t>jimmy</t>
  </si>
  <si>
    <t>volledig</t>
  </si>
  <si>
    <t>rot</t>
  </si>
  <si>
    <t>les</t>
  </si>
  <si>
    <t>ziel</t>
  </si>
  <si>
    <t>interessant</t>
  </si>
  <si>
    <t>slag</t>
  </si>
  <si>
    <t>sluit</t>
  </si>
  <si>
    <t>zelfmoord</t>
  </si>
  <si>
    <t>computer</t>
  </si>
  <si>
    <t>planeet</t>
  </si>
  <si>
    <t>bereiken</t>
  </si>
  <si>
    <t>verdachte</t>
  </si>
  <si>
    <t>sarah</t>
  </si>
  <si>
    <t>gelezen</t>
  </si>
  <si>
    <t>uitleggen</t>
  </si>
  <si>
    <t>beloofd</t>
  </si>
  <si>
    <t>laatst</t>
  </si>
  <si>
    <t>winkel</t>
  </si>
  <si>
    <t>zul</t>
  </si>
  <si>
    <t>wagen</t>
  </si>
  <si>
    <t>angst</t>
  </si>
  <si>
    <t>muur</t>
  </si>
  <si>
    <t>leeg</t>
  </si>
  <si>
    <t>bezoek</t>
  </si>
  <si>
    <t>stelen</t>
  </si>
  <si>
    <t>gewonnen</t>
  </si>
  <si>
    <t>positie</t>
  </si>
  <si>
    <t>wisten</t>
  </si>
  <si>
    <t>sheriff</t>
  </si>
  <si>
    <t>bekijken</t>
  </si>
  <si>
    <t>helft</t>
  </si>
  <si>
    <t>r</t>
  </si>
  <si>
    <t>warm</t>
  </si>
  <si>
    <t>keus</t>
  </si>
  <si>
    <t>vanmorgen</t>
  </si>
  <si>
    <t>park</t>
  </si>
  <si>
    <t>zulke</t>
  </si>
  <si>
    <t>nick</t>
  </si>
  <si>
    <t>heerlijk</t>
  </si>
  <si>
    <t>gevallen</t>
  </si>
  <si>
    <t>zaten</t>
  </si>
  <si>
    <t>rennen</t>
  </si>
  <si>
    <t>gewond</t>
  </si>
  <si>
    <t>sergeant</t>
  </si>
  <si>
    <t>volk</t>
  </si>
  <si>
    <t>dieren</t>
  </si>
  <si>
    <t>kort</t>
  </si>
  <si>
    <t>spreekt</t>
  </si>
  <si>
    <t>ah</t>
  </si>
  <si>
    <t>allen</t>
  </si>
  <si>
    <t>tony</t>
  </si>
  <si>
    <t>verdient</t>
  </si>
  <si>
    <t>onderzoeken</t>
  </si>
  <si>
    <t>haast</t>
  </si>
  <si>
    <t>dromen</t>
  </si>
  <si>
    <t>systeem</t>
  </si>
  <si>
    <t>meester</t>
  </si>
  <si>
    <t>kont</t>
  </si>
  <si>
    <t>enig</t>
  </si>
  <si>
    <t>ontdekt</t>
  </si>
  <si>
    <t>verkocht</t>
  </si>
  <si>
    <t>tante</t>
  </si>
  <si>
    <t>bewegen</t>
  </si>
  <si>
    <t>geschreven</t>
  </si>
  <si>
    <t>groter</t>
  </si>
  <si>
    <t>neus</t>
  </si>
  <si>
    <t>ach</t>
  </si>
  <si>
    <t>verklaring</t>
  </si>
  <si>
    <t>broek</t>
  </si>
  <si>
    <t>verdienen</t>
  </si>
  <si>
    <t>speel</t>
  </si>
  <si>
    <t>hangt</t>
  </si>
  <si>
    <t>vijand</t>
  </si>
  <si>
    <t>gelukt</t>
  </si>
  <si>
    <t>verschillende</t>
  </si>
  <si>
    <t>speciale</t>
  </si>
  <si>
    <t>verrassing</t>
  </si>
  <si>
    <t>vreemde</t>
  </si>
  <si>
    <t>sla</t>
  </si>
  <si>
    <t>geschiedenis</t>
  </si>
  <si>
    <t>erachter</t>
  </si>
  <si>
    <t>lul</t>
  </si>
  <si>
    <t>bezorgd</t>
  </si>
  <si>
    <t>hoogte</t>
  </si>
  <si>
    <t>vrede</t>
  </si>
  <si>
    <t>meegenomen</t>
  </si>
  <si>
    <t>zagen</t>
  </si>
  <si>
    <t>liegt</t>
  </si>
  <si>
    <t>bus</t>
  </si>
  <si>
    <t>belachelijk</t>
  </si>
  <si>
    <t>betere</t>
  </si>
  <si>
    <t>raam</t>
  </si>
  <si>
    <t>wijn</t>
  </si>
  <si>
    <t>mes</t>
  </si>
  <si>
    <t>ontslagen</t>
  </si>
  <si>
    <t>geheime</t>
  </si>
  <si>
    <t>gehouden</t>
  </si>
  <si>
    <t>weggaan</t>
  </si>
  <si>
    <t>weekend</t>
  </si>
  <si>
    <t>eh</t>
  </si>
  <si>
    <t>excuses</t>
  </si>
  <si>
    <t>getuigen</t>
  </si>
  <si>
    <t>jim</t>
  </si>
  <si>
    <t>bom</t>
  </si>
  <si>
    <t>inspecteur</t>
  </si>
  <si>
    <t>gehaald</t>
  </si>
  <si>
    <t>spoor</t>
  </si>
  <si>
    <t>held</t>
  </si>
  <si>
    <t>benen</t>
  </si>
  <si>
    <t>dachten</t>
  </si>
  <si>
    <t>waarvan</t>
  </si>
  <si>
    <t>tas</t>
  </si>
  <si>
    <t>thee</t>
  </si>
  <si>
    <t>ray</t>
  </si>
  <si>
    <t>jane</t>
  </si>
  <si>
    <t>overleven</t>
  </si>
  <si>
    <t>belt</t>
  </si>
  <si>
    <t>meenemen</t>
  </si>
  <si>
    <t>nek</t>
  </si>
  <si>
    <t>gevecht</t>
  </si>
  <si>
    <t>bestaan</t>
  </si>
  <si>
    <t>ongelooflijk</t>
  </si>
  <si>
    <t>slachtoffers</t>
  </si>
  <si>
    <t>drink</t>
  </si>
  <si>
    <t>ring</t>
  </si>
  <si>
    <t>donker</t>
  </si>
  <si>
    <t>links</t>
  </si>
  <si>
    <t>dichtbij</t>
  </si>
  <si>
    <t>bereid</t>
  </si>
  <si>
    <t>feit</t>
  </si>
  <si>
    <t>vriendje</t>
  </si>
  <si>
    <t>professor</t>
  </si>
  <si>
    <t>verschil</t>
  </si>
  <si>
    <t>collega</t>
  </si>
  <si>
    <t>spul</t>
  </si>
  <si>
    <t>boeken</t>
  </si>
  <si>
    <t>slaat</t>
  </si>
  <si>
    <t>will</t>
  </si>
  <si>
    <t>alweer</t>
  </si>
  <si>
    <t>rekening</t>
  </si>
  <si>
    <t>gooi</t>
  </si>
  <si>
    <t>beslissing</t>
  </si>
  <si>
    <t>verlies</t>
  </si>
  <si>
    <t>been</t>
  </si>
  <si>
    <t>verjaardag</t>
  </si>
  <si>
    <t>lift</t>
  </si>
  <si>
    <t>tommy</t>
  </si>
  <si>
    <t>bob</t>
  </si>
  <si>
    <t>koningin</t>
  </si>
  <si>
    <t>teveel</t>
  </si>
  <si>
    <t>levend</t>
  </si>
  <si>
    <t>waarmee</t>
  </si>
  <si>
    <t>raakt</t>
  </si>
  <si>
    <t>draagt</t>
  </si>
  <si>
    <t>verandert</t>
  </si>
  <si>
    <t>trein</t>
  </si>
  <si>
    <t>da</t>
  </si>
  <si>
    <t>monster</t>
  </si>
  <si>
    <t>raakte</t>
  </si>
  <si>
    <t>sporen</t>
  </si>
  <si>
    <t>opa</t>
  </si>
  <si>
    <t>zingen</t>
  </si>
  <si>
    <t>voeten</t>
  </si>
  <si>
    <t>lot</t>
  </si>
  <si>
    <t>richting</t>
  </si>
  <si>
    <t>knap</t>
  </si>
  <si>
    <t>duren</t>
  </si>
  <si>
    <t>speciaal</t>
  </si>
  <si>
    <t>gebruikte</t>
  </si>
  <si>
    <t>gestopt</t>
  </si>
  <si>
    <t>hoge</t>
  </si>
  <si>
    <t>gesloten</t>
  </si>
  <si>
    <t>boord</t>
  </si>
  <si>
    <t>bedoelde</t>
  </si>
  <si>
    <t>gepakt</t>
  </si>
  <si>
    <t>you</t>
  </si>
  <si>
    <t>draai</t>
  </si>
  <si>
    <t>vannacht</t>
  </si>
  <si>
    <t>ijs</t>
  </si>
  <si>
    <t>enorme</t>
  </si>
  <si>
    <t>reed</t>
  </si>
  <si>
    <t>beurt</t>
  </si>
  <si>
    <t>koop</t>
  </si>
  <si>
    <t>appartement</t>
  </si>
  <si>
    <t>cel</t>
  </si>
  <si>
    <t>d</t>
  </si>
  <si>
    <t>begraven</t>
  </si>
  <si>
    <t>indruk</t>
  </si>
  <si>
    <t>vlees</t>
  </si>
  <si>
    <t>strijd</t>
  </si>
  <si>
    <t>ochtend</t>
  </si>
  <si>
    <t>keuken</t>
  </si>
  <si>
    <t>energie</t>
  </si>
  <si>
    <t>vernietigen</t>
  </si>
  <si>
    <t>geregeld</t>
  </si>
  <si>
    <t>plaatsen</t>
  </si>
  <si>
    <t>gevoelens</t>
  </si>
  <si>
    <t>last</t>
  </si>
  <si>
    <t>la</t>
  </si>
  <si>
    <t>bedanken</t>
  </si>
  <si>
    <t>ophouden</t>
  </si>
  <si>
    <t>hangen</t>
  </si>
  <si>
    <t>kennis</t>
  </si>
  <si>
    <t>bill</t>
  </si>
  <si>
    <t>patiënt</t>
  </si>
  <si>
    <t>zware</t>
  </si>
  <si>
    <t>basis</t>
  </si>
  <si>
    <t>kat</t>
  </si>
  <si>
    <t>glas</t>
  </si>
  <si>
    <t>sloeg</t>
  </si>
  <si>
    <t>dankzij</t>
  </si>
  <si>
    <t>dader</t>
  </si>
  <si>
    <t>gasten</t>
  </si>
  <si>
    <t>zwart</t>
  </si>
  <si>
    <t>betaal</t>
  </si>
  <si>
    <t>adem</t>
  </si>
  <si>
    <t>richard</t>
  </si>
  <si>
    <t>boodschap</t>
  </si>
  <si>
    <t>grap</t>
  </si>
  <si>
    <t>bos</t>
  </si>
  <si>
    <t>geholpen</t>
  </si>
  <si>
    <t>godsnaam</t>
  </si>
  <si>
    <t>prachtige</t>
  </si>
  <si>
    <t>neergeschoten</t>
  </si>
  <si>
    <t>werkelijk</t>
  </si>
  <si>
    <t>gestorven</t>
  </si>
  <si>
    <t>huilen</t>
  </si>
  <si>
    <t>commandant</t>
  </si>
  <si>
    <t>billy</t>
  </si>
  <si>
    <t>soldaten</t>
  </si>
  <si>
    <t>jake</t>
  </si>
  <si>
    <t>jurk</t>
  </si>
  <si>
    <t>gevangen</t>
  </si>
  <si>
    <t>veiligheid</t>
  </si>
  <si>
    <t>hoek</t>
  </si>
  <si>
    <t>hiermee</t>
  </si>
  <si>
    <t>afstand</t>
  </si>
  <si>
    <t>kilometer</t>
  </si>
  <si>
    <t>regering</t>
  </si>
  <si>
    <t>stoel</t>
  </si>
  <si>
    <t>onschuldig</t>
  </si>
  <si>
    <t>kogel</t>
  </si>
  <si>
    <t>londen</t>
  </si>
  <si>
    <t>vlak</t>
  </si>
  <si>
    <t>stuurde</t>
  </si>
  <si>
    <t>fijne</t>
  </si>
  <si>
    <t>waarin</t>
  </si>
  <si>
    <t>voet</t>
  </si>
  <si>
    <t>haalt</t>
  </si>
  <si>
    <t>ontsnappen</t>
  </si>
  <si>
    <t>gooien</t>
  </si>
  <si>
    <t>rechts</t>
  </si>
  <si>
    <t>ineens</t>
  </si>
  <si>
    <t>ouwe</t>
  </si>
  <si>
    <t>test</t>
  </si>
  <si>
    <t>toestemming</t>
  </si>
  <si>
    <t>wraak</t>
  </si>
  <si>
    <t>breken</t>
  </si>
  <si>
    <t>rol</t>
  </si>
  <si>
    <t>opschieten</t>
  </si>
  <si>
    <t>kalm</t>
  </si>
  <si>
    <t>goud</t>
  </si>
  <si>
    <t>verantwoordelijk</t>
  </si>
  <si>
    <t>enorm</t>
  </si>
  <si>
    <t>bespreken</t>
  </si>
  <si>
    <t>noemt</t>
  </si>
  <si>
    <t>verdorie</t>
  </si>
  <si>
    <t>ervaring</t>
  </si>
  <si>
    <t>soldaat</t>
  </si>
  <si>
    <t>gepraat</t>
  </si>
  <si>
    <t>steve</t>
  </si>
  <si>
    <t>mark</t>
  </si>
  <si>
    <t>totaal</t>
  </si>
  <si>
    <t>and</t>
  </si>
  <si>
    <t>gratis</t>
  </si>
  <si>
    <t>overleden</t>
  </si>
  <si>
    <t>moorden</t>
  </si>
  <si>
    <t>eiland</t>
  </si>
  <si>
    <t>beeld</t>
  </si>
  <si>
    <t>passen</t>
  </si>
  <si>
    <t>leeftijd</t>
  </si>
  <si>
    <t>noemde</t>
  </si>
  <si>
    <t>tekenen</t>
  </si>
  <si>
    <t>doorgaan</t>
  </si>
  <si>
    <t>boom</t>
  </si>
  <si>
    <t>uitzoeken</t>
  </si>
  <si>
    <t>dak</t>
  </si>
  <si>
    <t>besloten</t>
  </si>
  <si>
    <t>lunch</t>
  </si>
  <si>
    <t>ryan</t>
  </si>
  <si>
    <t>vele</t>
  </si>
  <si>
    <t>schoon</t>
  </si>
  <si>
    <t>controleren</t>
  </si>
  <si>
    <t>gearresteerd</t>
  </si>
  <si>
    <t>schoot</t>
  </si>
  <si>
    <t>eraf</t>
  </si>
  <si>
    <t>achteruit</t>
  </si>
  <si>
    <t>johnny</t>
  </si>
  <si>
    <t>belangrijke</t>
  </si>
  <si>
    <t>lees</t>
  </si>
  <si>
    <t>perfecte</t>
  </si>
  <si>
    <t>dorp</t>
  </si>
  <si>
    <t>eikel</t>
  </si>
  <si>
    <t>bobby</t>
  </si>
  <si>
    <t>dossier</t>
  </si>
  <si>
    <t>past</t>
  </si>
  <si>
    <t>code</t>
  </si>
  <si>
    <t>vieren</t>
  </si>
  <si>
    <t>geluid</t>
  </si>
  <si>
    <t>homo</t>
  </si>
  <si>
    <t>verschrikkelijk</t>
  </si>
  <si>
    <t>stelt</t>
  </si>
  <si>
    <t>slaapt</t>
  </si>
  <si>
    <t>bier</t>
  </si>
  <si>
    <t>dna</t>
  </si>
  <si>
    <t>hoelang</t>
  </si>
  <si>
    <t>eenmaal</t>
  </si>
  <si>
    <t>simpel</t>
  </si>
  <si>
    <t>zocht</t>
  </si>
  <si>
    <t>blauwe</t>
  </si>
  <si>
    <t>stukje</t>
  </si>
  <si>
    <t>vermist</t>
  </si>
  <si>
    <t>zorgt</t>
  </si>
  <si>
    <t>gat</t>
  </si>
  <si>
    <t>ouder</t>
  </si>
  <si>
    <t>kate</t>
  </si>
  <si>
    <t>schrijf</t>
  </si>
  <si>
    <t>schreef</t>
  </si>
  <si>
    <t>wens</t>
  </si>
  <si>
    <t>geslagen</t>
  </si>
  <si>
    <t>parijs</t>
  </si>
  <si>
    <t>toevallig</t>
  </si>
  <si>
    <t>leiding</t>
  </si>
  <si>
    <t>edelachtbare</t>
  </si>
  <si>
    <t>bouwen</t>
  </si>
  <si>
    <t>geweten</t>
  </si>
  <si>
    <t>heilige</t>
  </si>
  <si>
    <t>restaurant</t>
  </si>
  <si>
    <t>sterft</t>
  </si>
  <si>
    <t>toegang</t>
  </si>
  <si>
    <t>verbergen</t>
  </si>
  <si>
    <t>draait</t>
  </si>
  <si>
    <t>leidt</t>
  </si>
  <si>
    <t>armen</t>
  </si>
  <si>
    <t>luke</t>
  </si>
  <si>
    <t>taak</t>
  </si>
  <si>
    <t>ware</t>
  </si>
  <si>
    <t>lab</t>
  </si>
  <si>
    <t>misdaad</t>
  </si>
  <si>
    <t>nadenken</t>
  </si>
  <si>
    <t>vakantie</t>
  </si>
  <si>
    <t>behoorlijk</t>
  </si>
  <si>
    <t>sleutels</t>
  </si>
  <si>
    <t>video</t>
  </si>
  <si>
    <t>levens</t>
  </si>
  <si>
    <t>geniet</t>
  </si>
  <si>
    <t>draaien</t>
  </si>
  <si>
    <t>vertrek</t>
  </si>
  <si>
    <t>betreft</t>
  </si>
  <si>
    <t>eric</t>
  </si>
  <si>
    <t>slot</t>
  </si>
  <si>
    <t>ms</t>
  </si>
  <si>
    <t>verpest</t>
  </si>
  <si>
    <t>proces</t>
  </si>
  <si>
    <t>opdracht</t>
  </si>
  <si>
    <t>programma</t>
  </si>
  <si>
    <t>klote</t>
  </si>
  <si>
    <t>leider</t>
  </si>
  <si>
    <t>actie</t>
  </si>
  <si>
    <t>waardoor</t>
  </si>
  <si>
    <t>antwoorden</t>
  </si>
  <si>
    <t>gezeten</t>
  </si>
  <si>
    <t>bruiloft</t>
  </si>
  <si>
    <t>vorm</t>
  </si>
  <si>
    <t>woon</t>
  </si>
  <si>
    <t>directeur</t>
  </si>
  <si>
    <t>cliënt</t>
  </si>
  <si>
    <t>goedenavond</t>
  </si>
  <si>
    <t>advies</t>
  </si>
  <si>
    <t>hoewel</t>
  </si>
  <si>
    <t>eddie</t>
  </si>
  <si>
    <t>chris</t>
  </si>
  <si>
    <t>uren</t>
  </si>
  <si>
    <t>welterusten</t>
  </si>
  <si>
    <t>tijden</t>
  </si>
  <si>
    <t>volwassen</t>
  </si>
  <si>
    <t>vuile</t>
  </si>
  <si>
    <t>majoor</t>
  </si>
  <si>
    <t>radio</t>
  </si>
  <si>
    <t>aangenaam</t>
  </si>
  <si>
    <t>drankje</t>
  </si>
  <si>
    <t>maan</t>
  </si>
  <si>
    <t>kregen</t>
  </si>
  <si>
    <t>gemakkelijk</t>
  </si>
  <si>
    <t>vergeef</t>
  </si>
  <si>
    <t>klas</t>
  </si>
  <si>
    <t>krant</t>
  </si>
  <si>
    <t>langzaam</t>
  </si>
  <si>
    <t>kosten</t>
  </si>
  <si>
    <t>martin</t>
  </si>
  <si>
    <t>procent</t>
  </si>
  <si>
    <t>mist</t>
  </si>
  <si>
    <t>pad</t>
  </si>
  <si>
    <t>vrijheid</t>
  </si>
  <si>
    <t>verdwijnen</t>
  </si>
  <si>
    <t>gelogen</t>
  </si>
  <si>
    <t>beweging</t>
  </si>
  <si>
    <t>twijfel</t>
  </si>
  <si>
    <t>neef</t>
  </si>
  <si>
    <t>gemeen</t>
  </si>
  <si>
    <t>fles</t>
  </si>
  <si>
    <t>dol</t>
  </si>
  <si>
    <t>draag</t>
  </si>
  <si>
    <t>vis</t>
  </si>
  <si>
    <t>waarover</t>
  </si>
  <si>
    <t>rood</t>
  </si>
  <si>
    <t>hersenen</t>
  </si>
  <si>
    <t>der</t>
  </si>
  <si>
    <t>verloor</t>
  </si>
  <si>
    <t>taxi</t>
  </si>
  <si>
    <t>voorkomen</t>
  </si>
  <si>
    <t>medicijnen</t>
  </si>
  <si>
    <t>okay</t>
  </si>
  <si>
    <t>binnenkort</t>
  </si>
  <si>
    <t>doos</t>
  </si>
  <si>
    <t>terecht</t>
  </si>
  <si>
    <t>mening</t>
  </si>
  <si>
    <t>geweer</t>
  </si>
  <si>
    <t>bezit</t>
  </si>
  <si>
    <t>top</t>
  </si>
  <si>
    <t>wonder</t>
  </si>
  <si>
    <t>vergeven</t>
  </si>
  <si>
    <t>stopt</t>
  </si>
  <si>
    <t>hopen</t>
  </si>
  <si>
    <t>thomas</t>
  </si>
  <si>
    <t>ophalen</t>
  </si>
  <si>
    <t>wind</t>
  </si>
  <si>
    <t>oplossen</t>
  </si>
  <si>
    <t>jaloers</t>
  </si>
  <si>
    <t>kevin</t>
  </si>
  <si>
    <t>rachel</t>
  </si>
  <si>
    <t>onmiddellijk</t>
  </si>
  <si>
    <t>gedrag</t>
  </si>
  <si>
    <t>charles</t>
  </si>
  <si>
    <t>stemmen</t>
  </si>
  <si>
    <t>ontbijt</t>
  </si>
  <si>
    <t>lol</t>
  </si>
  <si>
    <t>walter</t>
  </si>
  <si>
    <t>honden</t>
  </si>
  <si>
    <t>ontvangen</t>
  </si>
  <si>
    <t>verhalen</t>
  </si>
  <si>
    <t>rivier</t>
  </si>
  <si>
    <t>twaalf</t>
  </si>
  <si>
    <t>voedsel</t>
  </si>
  <si>
    <t>gauw</t>
  </si>
  <si>
    <t>volgt</t>
  </si>
  <si>
    <t>vaker</t>
  </si>
  <si>
    <t>adam</t>
  </si>
  <si>
    <t>keren</t>
  </si>
  <si>
    <t>klanten</t>
  </si>
  <si>
    <t>chef</t>
  </si>
  <si>
    <t>wint</t>
  </si>
  <si>
    <t>brian</t>
  </si>
  <si>
    <t>minuut</t>
  </si>
  <si>
    <t>anna</t>
  </si>
  <si>
    <t>detective</t>
  </si>
  <si>
    <t>verraden</t>
  </si>
  <si>
    <t>don</t>
  </si>
  <si>
    <t>geweld</t>
  </si>
  <si>
    <t>akkoord</t>
  </si>
  <si>
    <t>tonen</t>
  </si>
  <si>
    <t>genoemd</t>
  </si>
  <si>
    <t>gewone</t>
  </si>
  <si>
    <t>papieren</t>
  </si>
  <si>
    <t>verband</t>
  </si>
  <si>
    <t>hoopte</t>
  </si>
  <si>
    <t>rare</t>
  </si>
  <si>
    <t>brug</t>
  </si>
  <si>
    <t>jas</t>
  </si>
  <si>
    <t>bloemen</t>
  </si>
  <si>
    <t>daniel</t>
  </si>
  <si>
    <t>trap</t>
  </si>
  <si>
    <t>mijnheer</t>
  </si>
  <si>
    <t>aanvallen</t>
  </si>
  <si>
    <t>leer</t>
  </si>
  <si>
    <t>street</t>
  </si>
  <si>
    <t>opnemen</t>
  </si>
  <si>
    <t>robert</t>
  </si>
  <si>
    <t>schade</t>
  </si>
  <si>
    <t>blijkt</t>
  </si>
  <si>
    <t>bijzonder</t>
  </si>
  <si>
    <t>huid</t>
  </si>
  <si>
    <t>krachten</t>
  </si>
  <si>
    <t>zakken</t>
  </si>
  <si>
    <t>openen</t>
  </si>
  <si>
    <t>arts</t>
  </si>
  <si>
    <t>hoer</t>
  </si>
  <si>
    <t>gestoord</t>
  </si>
  <si>
    <t>scott</t>
  </si>
  <si>
    <t>gegeten</t>
  </si>
  <si>
    <t>echtgenoot</t>
  </si>
  <si>
    <t>bedoeling</t>
  </si>
  <si>
    <t>durf</t>
  </si>
  <si>
    <t>trouw</t>
  </si>
  <si>
    <t>bedenken</t>
  </si>
  <si>
    <t>ergste</t>
  </si>
  <si>
    <t>bedacht</t>
  </si>
  <si>
    <t>tegenhouden</t>
  </si>
  <si>
    <t>vermoordde</t>
  </si>
  <si>
    <t>nachts</t>
  </si>
  <si>
    <t>vertrokken</t>
  </si>
  <si>
    <t>knul</t>
  </si>
  <si>
    <t>engels</t>
  </si>
  <si>
    <t>start</t>
  </si>
  <si>
    <t>favoriete</t>
  </si>
  <si>
    <t>persoonlijke</t>
  </si>
  <si>
    <t>bepaalde</t>
  </si>
  <si>
    <t>sommigen</t>
  </si>
  <si>
    <t>yeah</t>
  </si>
  <si>
    <t>momentje</t>
  </si>
  <si>
    <t>medische</t>
  </si>
  <si>
    <t>sexy</t>
  </si>
  <si>
    <t>burgemeester</t>
  </si>
  <si>
    <t>lee</t>
  </si>
  <si>
    <t>officier</t>
  </si>
  <si>
    <t>kussen</t>
  </si>
  <si>
    <t>date</t>
  </si>
  <si>
    <t>ster</t>
  </si>
  <si>
    <t>gezocht</t>
  </si>
  <si>
    <t>captain</t>
  </si>
  <si>
    <t>wezen</t>
  </si>
  <si>
    <t>roep</t>
  </si>
  <si>
    <t>details</t>
  </si>
  <si>
    <t>zomer</t>
  </si>
  <si>
    <t>dikke</t>
  </si>
  <si>
    <t>ruikt</t>
  </si>
  <si>
    <t>eigenaar</t>
  </si>
  <si>
    <t>motor</t>
  </si>
  <si>
    <t>universiteit</t>
  </si>
  <si>
    <t>hielp</t>
  </si>
  <si>
    <t>kus</t>
  </si>
  <si>
    <t>luistert</t>
  </si>
  <si>
    <t>gegevens</t>
  </si>
  <si>
    <t>claire</t>
  </si>
  <si>
    <t>beveiliging</t>
  </si>
  <si>
    <t>nagedacht</t>
  </si>
  <si>
    <t>lisa</t>
  </si>
  <si>
    <t>gekozen</t>
  </si>
  <si>
    <t>betaalt</t>
  </si>
  <si>
    <t>betekenen</t>
  </si>
  <si>
    <t>verborgen</t>
  </si>
  <si>
    <t>publiek</t>
  </si>
  <si>
    <t>carrière</t>
  </si>
  <si>
    <t>tanden</t>
  </si>
  <si>
    <t>amy</t>
  </si>
  <si>
    <t>rapport</t>
  </si>
  <si>
    <t>super</t>
  </si>
  <si>
    <t>vrije</t>
  </si>
  <si>
    <t>geheimen</t>
  </si>
  <si>
    <t>opeens</t>
  </si>
  <si>
    <t>beest</t>
  </si>
  <si>
    <t>afgesproken</t>
  </si>
  <si>
    <t>halve</t>
  </si>
  <si>
    <t>rijdt</t>
  </si>
  <si>
    <t>belangrijkste</t>
  </si>
  <si>
    <t>kamp</t>
  </si>
  <si>
    <t>leef</t>
  </si>
  <si>
    <t>washington</t>
  </si>
  <si>
    <t>steun</t>
  </si>
  <si>
    <t>afdeling</t>
  </si>
  <si>
    <t>honderd</t>
  </si>
  <si>
    <t>vorig</t>
  </si>
  <si>
    <t>rook</t>
  </si>
  <si>
    <t>boel</t>
  </si>
  <si>
    <t>vecht</t>
  </si>
  <si>
    <t>strand</t>
  </si>
  <si>
    <t>jason</t>
  </si>
  <si>
    <t>magie</t>
  </si>
  <si>
    <t>oplossing</t>
  </si>
  <si>
    <t>type</t>
  </si>
  <si>
    <t>rusten</t>
  </si>
  <si>
    <t>droeg</t>
  </si>
  <si>
    <t>wellicht</t>
  </si>
  <si>
    <t>beelden</t>
  </si>
  <si>
    <t>genaamd</t>
  </si>
  <si>
    <t>terugkomen</t>
  </si>
  <si>
    <t>voeren</t>
  </si>
  <si>
    <t>waardeer</t>
  </si>
  <si>
    <t>nauwelijks</t>
  </si>
  <si>
    <t>bad</t>
  </si>
  <si>
    <t>bieden</t>
  </si>
  <si>
    <t>geïnteresseerd</t>
  </si>
  <si>
    <t>verlaat</t>
  </si>
  <si>
    <t>duivel</t>
  </si>
  <si>
    <t>overkomen</t>
  </si>
  <si>
    <t>speelde</t>
  </si>
  <si>
    <t>pond</t>
  </si>
  <si>
    <t>ballen</t>
  </si>
  <si>
    <t>duizenden</t>
  </si>
  <si>
    <t>gedoe</t>
  </si>
  <si>
    <t>city</t>
  </si>
  <si>
    <t>nerveus</t>
  </si>
  <si>
    <t>locatie</t>
  </si>
  <si>
    <t>blik</t>
  </si>
  <si>
    <t>doelwit</t>
  </si>
  <si>
    <t>gekke</t>
  </si>
  <si>
    <t>meegemaakt</t>
  </si>
  <si>
    <t>twintig</t>
  </si>
  <si>
    <t>emily</t>
  </si>
  <si>
    <t>klant</t>
  </si>
  <si>
    <t>kerels</t>
  </si>
  <si>
    <t>loog</t>
  </si>
  <si>
    <t>post</t>
  </si>
  <si>
    <t>aangevallen</t>
  </si>
  <si>
    <t>oren</t>
  </si>
  <si>
    <t>emma</t>
  </si>
  <si>
    <t>springen</t>
  </si>
  <si>
    <t>gevolgd</t>
  </si>
  <si>
    <t>releases</t>
  </si>
  <si>
    <t>lach</t>
  </si>
  <si>
    <t>ontmoette</t>
  </si>
  <si>
    <t>zwak</t>
  </si>
  <si>
    <t>engeland</t>
  </si>
  <si>
    <t>ziekte</t>
  </si>
  <si>
    <t>sterren</t>
  </si>
  <si>
    <t>kyle</t>
  </si>
  <si>
    <t>trekt</t>
  </si>
  <si>
    <t>toilet</t>
  </si>
  <si>
    <t>steen</t>
  </si>
  <si>
    <t>logisch</t>
  </si>
  <si>
    <t>landen</t>
  </si>
  <si>
    <t>geloofde</t>
  </si>
  <si>
    <t>fouten</t>
  </si>
  <si>
    <t>verwachten</t>
  </si>
  <si>
    <t>leo</t>
  </si>
  <si>
    <t>dankbaar</t>
  </si>
  <si>
    <t>veroorzaakt</t>
  </si>
  <si>
    <t>duizend</t>
  </si>
  <si>
    <t>wow</t>
  </si>
  <si>
    <t>aangedaan</t>
  </si>
  <si>
    <t>andy</t>
  </si>
  <si>
    <t>jury</t>
  </si>
  <si>
    <t>verslaan</t>
  </si>
  <si>
    <t>vangen</t>
  </si>
  <si>
    <t>christus</t>
  </si>
  <si>
    <t>maria</t>
  </si>
  <si>
    <t>testen</t>
  </si>
  <si>
    <t>grens</t>
  </si>
  <si>
    <t>paniek</t>
  </si>
  <si>
    <t>nogmaals</t>
  </si>
  <si>
    <t>telefoontje</t>
  </si>
  <si>
    <t>steken</t>
  </si>
  <si>
    <t>jesse</t>
  </si>
  <si>
    <t>pete</t>
  </si>
  <si>
    <t>ontsnapt</t>
  </si>
  <si>
    <t>herinnert</t>
  </si>
  <si>
    <t>paarden</t>
  </si>
  <si>
    <t>vaders</t>
  </si>
  <si>
    <t>theorie</t>
  </si>
  <si>
    <t>kleur</t>
  </si>
  <si>
    <t>prins</t>
  </si>
  <si>
    <t>vissen</t>
  </si>
  <si>
    <t>bron</t>
  </si>
  <si>
    <t>lid</t>
  </si>
  <si>
    <t>drank</t>
  </si>
  <si>
    <t>vergadering</t>
  </si>
  <si>
    <t>gebleven</t>
  </si>
  <si>
    <t>meerdere</t>
  </si>
  <si>
    <t>ondanks</t>
  </si>
  <si>
    <t>machine</t>
  </si>
  <si>
    <t>moeders</t>
  </si>
  <si>
    <t>signaal</t>
  </si>
  <si>
    <t>geslapen</t>
  </si>
  <si>
    <t>lijden</t>
  </si>
  <si>
    <t>stappen</t>
  </si>
  <si>
    <t>carter</t>
  </si>
  <si>
    <t>eeuwig</t>
  </si>
  <si>
    <t>vreselijke</t>
  </si>
  <si>
    <t>km</t>
  </si>
  <si>
    <t>matt</t>
  </si>
  <si>
    <t>doodde</t>
  </si>
  <si>
    <t>dik</t>
  </si>
  <si>
    <t>verkoop</t>
  </si>
  <si>
    <t>rechtbank</t>
  </si>
  <si>
    <t>harde</t>
  </si>
  <si>
    <t>genezen</t>
  </si>
  <si>
    <t>begrafenis</t>
  </si>
  <si>
    <t>veld</t>
  </si>
  <si>
    <t>straf</t>
  </si>
  <si>
    <t>uitgenodigd</t>
  </si>
  <si>
    <t>laag</t>
  </si>
  <si>
    <t>grace</t>
  </si>
  <si>
    <t>kies</t>
  </si>
  <si>
    <t>wiens</t>
  </si>
  <si>
    <t>william</t>
  </si>
  <si>
    <t>schattig</t>
  </si>
  <si>
    <t>dr.</t>
  </si>
  <si>
    <t>schot</t>
  </si>
  <si>
    <t>vijanden</t>
  </si>
  <si>
    <t>neuken</t>
  </si>
  <si>
    <t>broers</t>
  </si>
  <si>
    <t>jagen</t>
  </si>
  <si>
    <t>tevreden</t>
  </si>
  <si>
    <t>gaven</t>
  </si>
  <si>
    <t>taart</t>
  </si>
  <si>
    <t>domme</t>
  </si>
  <si>
    <t>flat</t>
  </si>
  <si>
    <t>manieren</t>
  </si>
  <si>
    <t>afmaken</t>
  </si>
  <si>
    <t>vriendelijk</t>
  </si>
  <si>
    <t>san</t>
  </si>
  <si>
    <t>sterker</t>
  </si>
  <si>
    <t>vluchten</t>
  </si>
  <si>
    <t>pers</t>
  </si>
  <si>
    <t>project</t>
  </si>
  <si>
    <t>st</t>
  </si>
  <si>
    <t>vertrekt</t>
  </si>
  <si>
    <t>belang</t>
  </si>
  <si>
    <t>frankrijk</t>
  </si>
  <si>
    <t>lukken</t>
  </si>
  <si>
    <t>geschoten</t>
  </si>
  <si>
    <t>prinses</t>
  </si>
  <si>
    <t>zwaard</t>
  </si>
  <si>
    <t>aandoen</t>
  </si>
  <si>
    <t>arthur</t>
  </si>
  <si>
    <t>annie</t>
  </si>
  <si>
    <t>makkelijker</t>
  </si>
  <si>
    <t>gedragen</t>
  </si>
  <si>
    <t>bende</t>
  </si>
  <si>
    <t>ernstig</t>
  </si>
  <si>
    <t>gezond</t>
  </si>
  <si>
    <t>jouwe</t>
  </si>
  <si>
    <t>vingers</t>
  </si>
  <si>
    <t>las</t>
  </si>
  <si>
    <t>arresteren</t>
  </si>
  <si>
    <t>tuin</t>
  </si>
  <si>
    <t>ideeën</t>
  </si>
  <si>
    <t>korte</t>
  </si>
  <si>
    <t>gelaten</t>
  </si>
  <si>
    <t>sean</t>
  </si>
  <si>
    <t>duitse</t>
  </si>
  <si>
    <t>vrijdag</t>
  </si>
  <si>
    <t>opstaan</t>
  </si>
  <si>
    <t>kunst</t>
  </si>
  <si>
    <t>sterke</t>
  </si>
  <si>
    <t>afscheid</t>
  </si>
  <si>
    <t>menselijke</t>
  </si>
  <si>
    <t>minister</t>
  </si>
  <si>
    <t>clark</t>
  </si>
  <si>
    <t>coach</t>
  </si>
  <si>
    <t>verboden</t>
  </si>
  <si>
    <t>kelder</t>
  </si>
  <si>
    <t>gezelschap</t>
  </si>
  <si>
    <t>bijvoorbeeld</t>
  </si>
  <si>
    <t>achtergelaten</t>
  </si>
  <si>
    <t>duur</t>
  </si>
  <si>
    <t>compleet</t>
  </si>
  <si>
    <t>to</t>
  </si>
  <si>
    <t>eng</t>
  </si>
  <si>
    <t>toeval</t>
  </si>
  <si>
    <t>snapt</t>
  </si>
  <si>
    <t>hiervan</t>
  </si>
  <si>
    <t>miljoenen</t>
  </si>
  <si>
    <t>simon</t>
  </si>
  <si>
    <t>jerry</t>
  </si>
  <si>
    <t>war</t>
  </si>
  <si>
    <t>melk</t>
  </si>
  <si>
    <t>kelly</t>
  </si>
  <si>
    <t>lui</t>
  </si>
  <si>
    <t>genieten</t>
  </si>
  <si>
    <t>aannemen</t>
  </si>
  <si>
    <t>uitstekend</t>
  </si>
  <si>
    <t>tegenover</t>
  </si>
  <si>
    <t>dichterbij</t>
  </si>
  <si>
    <t>chicago</t>
  </si>
  <si>
    <t>kocht</t>
  </si>
  <si>
    <t>stuurt</t>
  </si>
  <si>
    <t>volle</t>
  </si>
  <si>
    <t>schijnt</t>
  </si>
  <si>
    <t>lenen</t>
  </si>
  <si>
    <t>moed</t>
  </si>
  <si>
    <t>alice</t>
  </si>
  <si>
    <t>vergissing</t>
  </si>
  <si>
    <t>patiënten</t>
  </si>
  <si>
    <t>toon</t>
  </si>
  <si>
    <t>normale</t>
  </si>
  <si>
    <t>broeder</t>
  </si>
  <si>
    <t>kaarten</t>
  </si>
  <si>
    <t>films</t>
  </si>
  <si>
    <t>reizen</t>
  </si>
  <si>
    <t>ruim</t>
  </si>
  <si>
    <t>herinneringen</t>
  </si>
  <si>
    <t>gedachte</t>
  </si>
  <si>
    <t>saai</t>
  </si>
  <si>
    <t>joey</t>
  </si>
  <si>
    <t>roken</t>
  </si>
  <si>
    <t>truck</t>
  </si>
  <si>
    <t>gaaf</t>
  </si>
  <si>
    <t>tegenwoordig</t>
  </si>
  <si>
    <t>kwestie</t>
  </si>
  <si>
    <t>zette</t>
  </si>
  <si>
    <t>opzij</t>
  </si>
  <si>
    <t>gaande</t>
  </si>
  <si>
    <t>omgeving</t>
  </si>
  <si>
    <t>kip</t>
  </si>
  <si>
    <t>verstopt</t>
  </si>
  <si>
    <t>leerde</t>
  </si>
  <si>
    <t>vanochtend</t>
  </si>
  <si>
    <t>kast</t>
  </si>
  <si>
    <t>officieel</t>
  </si>
  <si>
    <t>aanbod</t>
  </si>
  <si>
    <t>sms</t>
  </si>
  <si>
    <t>vernietigd</t>
  </si>
  <si>
    <t>verliest</t>
  </si>
  <si>
    <t>menselijk</t>
  </si>
  <si>
    <t>contract</t>
  </si>
  <si>
    <t>lady</t>
  </si>
  <si>
    <t>mooiste</t>
  </si>
  <si>
    <t>flink</t>
  </si>
  <si>
    <t>majesteit</t>
  </si>
  <si>
    <t>cia</t>
  </si>
  <si>
    <t>carl</t>
  </si>
  <si>
    <t>sukkel</t>
  </si>
  <si>
    <t>stopte</t>
  </si>
  <si>
    <t>haalde</t>
  </si>
  <si>
    <t>verdiend</t>
  </si>
  <si>
    <t>genoegen</t>
  </si>
  <si>
    <t>senator</t>
  </si>
  <si>
    <t>buren</t>
  </si>
  <si>
    <t>alan</t>
  </si>
  <si>
    <t>internet</t>
  </si>
  <si>
    <t>vloer</t>
  </si>
  <si>
    <t>zwemmen</t>
  </si>
  <si>
    <t>taylor</t>
  </si>
  <si>
    <t>bedoeld</t>
  </si>
  <si>
    <t>opgesloten</t>
  </si>
  <si>
    <t>ontslag</t>
  </si>
  <si>
    <t>bekijk</t>
  </si>
  <si>
    <t>borst</t>
  </si>
  <si>
    <t>schreeuwen</t>
  </si>
  <si>
    <t>bevalt</t>
  </si>
  <si>
    <t>hoger</t>
  </si>
  <si>
    <t>blanke</t>
  </si>
  <si>
    <t>redenen</t>
  </si>
  <si>
    <t>harder</t>
  </si>
  <si>
    <t>ed</t>
  </si>
  <si>
    <t>ontvoerd</t>
  </si>
  <si>
    <t>vasthouden</t>
  </si>
  <si>
    <t>dave</t>
  </si>
  <si>
    <t>lucy</t>
  </si>
  <si>
    <t>behandelen</t>
  </si>
  <si>
    <t>berg</t>
  </si>
  <si>
    <t>noorden</t>
  </si>
  <si>
    <t>opgeven</t>
  </si>
  <si>
    <t>bepaald</t>
  </si>
  <si>
    <t>spelletje</t>
  </si>
  <si>
    <t>maatje</t>
  </si>
  <si>
    <t>daardoor</t>
  </si>
  <si>
    <t>omstandigheden</t>
  </si>
  <si>
    <t>opgelost</t>
  </si>
  <si>
    <t>heus</t>
  </si>
  <si>
    <t>koken</t>
  </si>
  <si>
    <t>vingerafdrukken</t>
  </si>
  <si>
    <t>trut</t>
  </si>
  <si>
    <t>eenvoudig</t>
  </si>
  <si>
    <t>hiervoor</t>
  </si>
  <si>
    <t>stukken</t>
  </si>
  <si>
    <t>tent</t>
  </si>
  <si>
    <t>pauze</t>
  </si>
  <si>
    <t>raden</t>
  </si>
  <si>
    <t>roepen</t>
  </si>
  <si>
    <t>leugenaar</t>
  </si>
  <si>
    <t>bek</t>
  </si>
  <si>
    <t>vervangen</t>
  </si>
  <si>
    <t>alarm</t>
  </si>
  <si>
    <t>interesse</t>
  </si>
  <si>
    <t>talent</t>
  </si>
  <si>
    <t>bereikt</t>
  </si>
  <si>
    <t>amerikanen</t>
  </si>
  <si>
    <t>kanker</t>
  </si>
  <si>
    <t>ted</t>
  </si>
  <si>
    <t>aangezien</t>
  </si>
  <si>
    <t>beslissen</t>
  </si>
  <si>
    <t>des</t>
  </si>
  <si>
    <t>rose</t>
  </si>
  <si>
    <t>cadeau</t>
  </si>
  <si>
    <t>mexico</t>
  </si>
  <si>
    <t>kerst</t>
  </si>
  <si>
    <t>louis</t>
  </si>
  <si>
    <t>invloed</t>
  </si>
  <si>
    <t>geheugen</t>
  </si>
  <si>
    <t>station</t>
  </si>
  <si>
    <t>doorheen</t>
  </si>
  <si>
    <t>vogel</t>
  </si>
  <si>
    <t>verantwoordelijkheid</t>
  </si>
  <si>
    <t>pillen</t>
  </si>
  <si>
    <t>rome</t>
  </si>
  <si>
    <t>diner</t>
  </si>
  <si>
    <t>besluit</t>
  </si>
  <si>
    <t>vlug</t>
  </si>
  <si>
    <t>deuren</t>
  </si>
  <si>
    <t>woonde</t>
  </si>
  <si>
    <t>west</t>
  </si>
  <si>
    <t>huh</t>
  </si>
  <si>
    <t>verstand</t>
  </si>
  <si>
    <t>moeilijke</t>
  </si>
  <si>
    <t>juffrouw</t>
  </si>
  <si>
    <t>bescherming</t>
  </si>
  <si>
    <t>quality</t>
  </si>
  <si>
    <t>stilte</t>
  </si>
  <si>
    <t>bak</t>
  </si>
  <si>
    <t>papier</t>
  </si>
  <si>
    <t>erom</t>
  </si>
  <si>
    <t>volledige</t>
  </si>
  <si>
    <t>zojuist</t>
  </si>
  <si>
    <t>kilo</t>
  </si>
  <si>
    <t>chuck</t>
  </si>
  <si>
    <t>vormen</t>
  </si>
  <si>
    <t>vaarwel</t>
  </si>
  <si>
    <t>storm</t>
  </si>
  <si>
    <t>hoed</t>
  </si>
  <si>
    <t>leugen</t>
  </si>
  <si>
    <t>ambulance</t>
  </si>
  <si>
    <t>opgenomen</t>
  </si>
  <si>
    <t>beslist</t>
  </si>
  <si>
    <t>pizza</t>
  </si>
  <si>
    <t>verdween</t>
  </si>
  <si>
    <t>ontdekken</t>
  </si>
  <si>
    <t>eenheid</t>
  </si>
  <si>
    <t>verzoek</t>
  </si>
  <si>
    <t>overtuigen</t>
  </si>
  <si>
    <t>militaire</t>
  </si>
  <si>
    <t>kogels</t>
  </si>
  <si>
    <t>toegeven</t>
  </si>
  <si>
    <t>smith</t>
  </si>
  <si>
    <t>gedronken</t>
  </si>
  <si>
    <t>high</t>
  </si>
  <si>
    <t>quantity</t>
  </si>
  <si>
    <t>gekeken</t>
  </si>
  <si>
    <t>phil</t>
  </si>
  <si>
    <t>cent</t>
  </si>
  <si>
    <t>punten</t>
  </si>
  <si>
    <t>reet</t>
  </si>
  <si>
    <t>garage</t>
  </si>
  <si>
    <t>vrees</t>
  </si>
  <si>
    <t>big</t>
  </si>
  <si>
    <t>kluis</t>
  </si>
  <si>
    <t>slaapkamer</t>
  </si>
  <si>
    <t>vandoor</t>
  </si>
  <si>
    <t>wit</t>
  </si>
  <si>
    <t>bezoeken</t>
  </si>
  <si>
    <t>politiek</t>
  </si>
  <si>
    <t>mogelijkheid</t>
  </si>
  <si>
    <t>vertrok</t>
  </si>
  <si>
    <t>jackson</t>
  </si>
  <si>
    <t>verdomd</t>
  </si>
  <si>
    <t>vervelend</t>
  </si>
  <si>
    <t>vs</t>
  </si>
  <si>
    <t>rekenen</t>
  </si>
  <si>
    <t>klap</t>
  </si>
  <si>
    <t>aanbieden</t>
  </si>
  <si>
    <t>abby</t>
  </si>
  <si>
    <t>streek</t>
  </si>
  <si>
    <t>zaterdag</t>
  </si>
  <si>
    <t>uwe</t>
  </si>
  <si>
    <t>zicht</t>
  </si>
  <si>
    <t>jones</t>
  </si>
  <si>
    <t>elf</t>
  </si>
  <si>
    <t>gewend</t>
  </si>
  <si>
    <t>reactie</t>
  </si>
  <si>
    <t>jazeker</t>
  </si>
  <si>
    <t>blauw</t>
  </si>
  <si>
    <t>herken</t>
  </si>
  <si>
    <t>verbonden</t>
  </si>
  <si>
    <t>reken</t>
  </si>
  <si>
    <t>schoonheid</t>
  </si>
  <si>
    <t>ho</t>
  </si>
  <si>
    <t>hank</t>
  </si>
  <si>
    <t>klus</t>
  </si>
  <si>
    <t>verandering</t>
  </si>
  <si>
    <t>vermoordt</t>
  </si>
  <si>
    <t>accepteren</t>
  </si>
  <si>
    <t>biertje</t>
  </si>
  <si>
    <t>roger</t>
  </si>
  <si>
    <t>helen</t>
  </si>
  <si>
    <t>gebouwd</t>
  </si>
  <si>
    <t>aankomen</t>
  </si>
  <si>
    <t>trok</t>
  </si>
  <si>
    <t>larry</t>
  </si>
  <si>
    <t>verhuizen</t>
  </si>
  <si>
    <t>waarde</t>
  </si>
  <si>
    <t>troep</t>
  </si>
  <si>
    <t>kust</t>
  </si>
  <si>
    <t>graf</t>
  </si>
  <si>
    <t>dans</t>
  </si>
  <si>
    <t>verdediging</t>
  </si>
  <si>
    <t>bleek</t>
  </si>
  <si>
    <t>taal</t>
  </si>
  <si>
    <t>grotere</t>
  </si>
  <si>
    <t>dier</t>
  </si>
  <si>
    <t>aanklacht</t>
  </si>
  <si>
    <t>overheid</t>
  </si>
  <si>
    <t>wed</t>
  </si>
  <si>
    <t>lossen</t>
  </si>
  <si>
    <t>huizen</t>
  </si>
  <si>
    <t>uiteraard</t>
  </si>
  <si>
    <t>gerust</t>
  </si>
  <si>
    <t>manager</t>
  </si>
  <si>
    <t>verdedigen</t>
  </si>
  <si>
    <t>valse</t>
  </si>
  <si>
    <t>lieten</t>
  </si>
  <si>
    <t>westen</t>
  </si>
  <si>
    <t>amper</t>
  </si>
  <si>
    <t>bekeken</t>
  </si>
  <si>
    <t>stal</t>
  </si>
  <si>
    <t>job</t>
  </si>
  <si>
    <t>maakten</t>
  </si>
  <si>
    <t>niveau</t>
  </si>
  <si>
    <t>binnenkomen</t>
  </si>
  <si>
    <t>poging</t>
  </si>
  <si>
    <t>behandeld</t>
  </si>
  <si>
    <t>overtuigd</t>
  </si>
  <si>
    <t>gewacht</t>
  </si>
  <si>
    <t>stroom</t>
  </si>
  <si>
    <t>wetenschap</t>
  </si>
  <si>
    <t>momenteel</t>
  </si>
  <si>
    <t>wauw</t>
  </si>
  <si>
    <t>liedje</t>
  </si>
  <si>
    <t>vals</t>
  </si>
  <si>
    <t>vincent</t>
  </si>
  <si>
    <t>onderzocht</t>
  </si>
  <si>
    <t>duurde</t>
  </si>
  <si>
    <t>lily</t>
  </si>
  <si>
    <t>josh</t>
  </si>
  <si>
    <t>keel</t>
  </si>
  <si>
    <t>schepen</t>
  </si>
  <si>
    <t>gouden</t>
  </si>
  <si>
    <t>blind</t>
  </si>
  <si>
    <t>achterlaten</t>
  </si>
  <si>
    <t>gevangene</t>
  </si>
  <si>
    <t>robin</t>
  </si>
  <si>
    <t>voordeel</t>
  </si>
  <si>
    <t>gevangenen</t>
  </si>
  <si>
    <t>eieren</t>
  </si>
  <si>
    <t>verbrand</t>
  </si>
  <si>
    <t>geduld</t>
  </si>
  <si>
    <t>eeuw</t>
  </si>
  <si>
    <t>europa</t>
  </si>
  <si>
    <t>gescheiden</t>
  </si>
  <si>
    <t>snelheid</t>
  </si>
  <si>
    <t>aardige</t>
  </si>
  <si>
    <t>gary</t>
  </si>
  <si>
    <t>rotzooi</t>
  </si>
  <si>
    <t>heette</t>
  </si>
  <si>
    <t>brak</t>
  </si>
  <si>
    <t>lichamen</t>
  </si>
  <si>
    <t>bidden</t>
  </si>
  <si>
    <t>natuur</t>
  </si>
  <si>
    <t>maggie</t>
  </si>
  <si>
    <t>wijs</t>
  </si>
  <si>
    <t>buik</t>
  </si>
  <si>
    <t>vinger</t>
  </si>
  <si>
    <t>king</t>
  </si>
  <si>
    <t>gespeeld</t>
  </si>
  <si>
    <t>feiten</t>
  </si>
  <si>
    <t>virus</t>
  </si>
  <si>
    <t>ha</t>
  </si>
  <si>
    <t>jeff</t>
  </si>
  <si>
    <t>plus</t>
  </si>
  <si>
    <t>groene</t>
  </si>
  <si>
    <t>bomen</t>
  </si>
  <si>
    <t>personeel</t>
  </si>
  <si>
    <t>patrick</t>
  </si>
  <si>
    <t>karen</t>
  </si>
  <si>
    <t>pakt</t>
  </si>
  <si>
    <t>plekken</t>
  </si>
  <si>
    <t>commissaris</t>
  </si>
  <si>
    <t>sara</t>
  </si>
  <si>
    <t>zuiden</t>
  </si>
  <si>
    <t>rechten</t>
  </si>
  <si>
    <t>veranderde</t>
  </si>
  <si>
    <t>stof</t>
  </si>
  <si>
    <t>badkamer</t>
  </si>
  <si>
    <t>leugens</t>
  </si>
  <si>
    <t>zondag</t>
  </si>
  <si>
    <t>erheen</t>
  </si>
  <si>
    <t>smaak</t>
  </si>
  <si>
    <t>aanwezig</t>
  </si>
  <si>
    <t>leraar</t>
  </si>
  <si>
    <t>maandag</t>
  </si>
  <si>
    <t>verliet</t>
  </si>
  <si>
    <t>leefde</t>
  </si>
  <si>
    <t>it</t>
  </si>
  <si>
    <t>pakte</t>
  </si>
  <si>
    <t>franse</t>
  </si>
  <si>
    <t>bergen</t>
  </si>
  <si>
    <t>duitsers</t>
  </si>
  <si>
    <t>woede</t>
  </si>
  <si>
    <t>studeren</t>
  </si>
  <si>
    <t>sliep</t>
  </si>
  <si>
    <t>kleding</t>
  </si>
  <si>
    <t>stonden</t>
  </si>
  <si>
    <t>troepen</t>
  </si>
  <si>
    <t>eindigen</t>
  </si>
  <si>
    <t>feite</t>
  </si>
  <si>
    <t>hemelsnaam</t>
  </si>
  <si>
    <t>groeien</t>
  </si>
  <si>
    <t>dean</t>
  </si>
  <si>
    <t>piloot</t>
  </si>
  <si>
    <t>geesten</t>
  </si>
  <si>
    <t>controleer</t>
  </si>
  <si>
    <t>verslag</t>
  </si>
  <si>
    <t>ex</t>
  </si>
  <si>
    <t>julia</t>
  </si>
  <si>
    <t>heks</t>
  </si>
  <si>
    <t>daarbij</t>
  </si>
  <si>
    <t>waarschuwen</t>
  </si>
  <si>
    <t>julie</t>
  </si>
  <si>
    <t>victor</t>
  </si>
  <si>
    <t>jenny</t>
  </si>
  <si>
    <t>melden</t>
  </si>
  <si>
    <t>elizabeth</t>
  </si>
  <si>
    <t>oceaan</t>
  </si>
  <si>
    <t>gas</t>
  </si>
  <si>
    <t>goden</t>
  </si>
  <si>
    <t>mogelijke</t>
  </si>
  <si>
    <t>voorlopig</t>
  </si>
  <si>
    <t>verslagen</t>
  </si>
  <si>
    <t>gepland</t>
  </si>
  <si>
    <t>verdacht</t>
  </si>
  <si>
    <t>opgepakt</t>
  </si>
  <si>
    <t>susan</t>
  </si>
  <si>
    <t>privé</t>
  </si>
  <si>
    <t>voren</t>
  </si>
  <si>
    <t>stan</t>
  </si>
  <si>
    <t>knappe</t>
  </si>
  <si>
    <t>koffer</t>
  </si>
  <si>
    <t>zonde</t>
  </si>
  <si>
    <t>naakt</t>
  </si>
  <si>
    <t>neen</t>
  </si>
  <si>
    <t>plegen</t>
  </si>
  <si>
    <t>excuus</t>
  </si>
  <si>
    <t>verrast</t>
  </si>
  <si>
    <t>dienen</t>
  </si>
  <si>
    <t>graden</t>
  </si>
  <si>
    <t>ongelofelijk</t>
  </si>
  <si>
    <t>haten</t>
  </si>
  <si>
    <t>ervandoor</t>
  </si>
  <si>
    <t>opgewonden</t>
  </si>
  <si>
    <t>sterf</t>
  </si>
  <si>
    <t>dubbele</t>
  </si>
  <si>
    <t>tim</t>
  </si>
  <si>
    <t>boerderij</t>
  </si>
  <si>
    <t>rijke</t>
  </si>
  <si>
    <t>morgan</t>
  </si>
  <si>
    <t>bord</t>
  </si>
  <si>
    <t>honderden</t>
  </si>
  <si>
    <t>klootzakken</t>
  </si>
  <si>
    <t>herstellen</t>
  </si>
  <si>
    <t>schrijft</t>
  </si>
  <si>
    <t>wc</t>
  </si>
  <si>
    <t>ernaar</t>
  </si>
  <si>
    <t>lord</t>
  </si>
  <si>
    <t>besloot</t>
  </si>
  <si>
    <t>behandeling</t>
  </si>
  <si>
    <t>morgenochtend</t>
  </si>
  <si>
    <t>doc</t>
  </si>
  <si>
    <t>orders</t>
  </si>
  <si>
    <t>tong</t>
  </si>
  <si>
    <t>hitler</t>
  </si>
  <si>
    <t>vanmiddag</t>
  </si>
  <si>
    <t>redt</t>
  </si>
  <si>
    <t>ruil</t>
  </si>
  <si>
    <t>nathan</t>
  </si>
  <si>
    <t>verklaren</t>
  </si>
  <si>
    <t>lieg</t>
  </si>
  <si>
    <t>kim</t>
  </si>
  <si>
    <t>sync</t>
  </si>
  <si>
    <t>leert</t>
  </si>
  <si>
    <t>tegelijk</t>
  </si>
  <si>
    <t>marine</t>
  </si>
  <si>
    <t>champagne</t>
  </si>
  <si>
    <t>liefste</t>
  </si>
  <si>
    <t>genade</t>
  </si>
  <si>
    <t>chauffeur</t>
  </si>
  <si>
    <t>wensen</t>
  </si>
  <si>
    <t>verdien</t>
  </si>
  <si>
    <t>qoq</t>
  </si>
  <si>
    <t>godverdomme</t>
  </si>
  <si>
    <t>eenzaam</t>
  </si>
  <si>
    <t>wegens</t>
  </si>
  <si>
    <t>voorstel</t>
  </si>
  <si>
    <t>gouverneur</t>
  </si>
  <si>
    <t>graven</t>
  </si>
  <si>
    <t>terrein</t>
  </si>
  <si>
    <t>ontmoeting</t>
  </si>
  <si>
    <t>telt</t>
  </si>
  <si>
    <t>handel</t>
  </si>
  <si>
    <t>zwijgen</t>
  </si>
  <si>
    <t>ademen</t>
  </si>
  <si>
    <t>koos</t>
  </si>
  <si>
    <t>um</t>
  </si>
  <si>
    <t>horloge</t>
  </si>
  <si>
    <t>staten</t>
  </si>
  <si>
    <t>ronde</t>
  </si>
  <si>
    <t>daarover</t>
  </si>
  <si>
    <t>verloofde</t>
  </si>
  <si>
    <t>pot</t>
  </si>
  <si>
    <t>donkere</t>
  </si>
  <si>
    <t>afspraakje</t>
  </si>
  <si>
    <t>pensioen</t>
  </si>
  <si>
    <t>vrolijk</t>
  </si>
  <si>
    <t>poort</t>
  </si>
  <si>
    <t>hoefde</t>
  </si>
  <si>
    <t>gunst</t>
  </si>
  <si>
    <t>artikel</t>
  </si>
  <si>
    <t>overval</t>
  </si>
  <si>
    <t>belangrijker</t>
  </si>
  <si>
    <t>netjes</t>
  </si>
  <si>
    <t>knieën</t>
  </si>
  <si>
    <t>slimme</t>
  </si>
  <si>
    <t>aanraken</t>
  </si>
  <si>
    <t>reputatie</t>
  </si>
  <si>
    <t>ontdekte</t>
  </si>
  <si>
    <t>ruik</t>
  </si>
  <si>
    <t>brood</t>
  </si>
  <si>
    <t>russische</t>
  </si>
  <si>
    <t>vogels</t>
  </si>
  <si>
    <t>partij</t>
  </si>
  <si>
    <t>verstoppen</t>
  </si>
  <si>
    <t>komst</t>
  </si>
  <si>
    <t>verdieping</t>
  </si>
  <si>
    <t>dief</t>
  </si>
  <si>
    <t>voorbeeld</t>
  </si>
  <si>
    <t>geur</t>
  </si>
  <si>
    <t>dichter</t>
  </si>
  <si>
    <t>vliegveld</t>
  </si>
  <si>
    <t>markt</t>
  </si>
  <si>
    <t>burgers</t>
  </si>
  <si>
    <t>centrum</t>
  </si>
  <si>
    <t>volgde</t>
  </si>
  <si>
    <t>ontzettend</t>
  </si>
  <si>
    <t>beer</t>
  </si>
  <si>
    <t>alibi</t>
  </si>
  <si>
    <t>terugkomt</t>
  </si>
  <si>
    <t>brieven</t>
  </si>
  <si>
    <t>minstens</t>
  </si>
  <si>
    <t>whisky</t>
  </si>
  <si>
    <t>onschuldige</t>
  </si>
  <si>
    <t>stenen</t>
  </si>
  <si>
    <t>universum</t>
  </si>
  <si>
    <t>gezondheid</t>
  </si>
  <si>
    <t>daarheen</t>
  </si>
  <si>
    <t>wijze</t>
  </si>
  <si>
    <t>britse</t>
  </si>
  <si>
    <t>b</t>
  </si>
  <si>
    <t>komende</t>
  </si>
  <si>
    <t>kerstmis</t>
  </si>
  <si>
    <t>haven</t>
  </si>
  <si>
    <t>huur</t>
  </si>
  <si>
    <t>plicht</t>
  </si>
  <si>
    <t>assistent</t>
  </si>
  <si>
    <t>omgaan</t>
  </si>
  <si>
    <t>ross</t>
  </si>
  <si>
    <t>fan</t>
  </si>
  <si>
    <t>materiaal</t>
  </si>
  <si>
    <t>laura</t>
  </si>
  <si>
    <t>hartelijk</t>
  </si>
  <si>
    <t>doug</t>
  </si>
  <si>
    <t>charlotte</t>
  </si>
  <si>
    <t>online</t>
  </si>
  <si>
    <t>onszelf</t>
  </si>
  <si>
    <t>stelde</t>
  </si>
  <si>
    <t>shirt</t>
  </si>
  <si>
    <t>sally</t>
  </si>
  <si>
    <t>bevelen</t>
  </si>
  <si>
    <t>vergat</t>
  </si>
  <si>
    <t>priester</t>
  </si>
  <si>
    <t>meent</t>
  </si>
  <si>
    <t>zelfde</t>
  </si>
  <si>
    <t>dossiers</t>
  </si>
  <si>
    <t>proost</t>
  </si>
  <si>
    <t>kloppen</t>
  </si>
  <si>
    <t>gekend</t>
  </si>
  <si>
    <t>vierde</t>
  </si>
  <si>
    <t>kaas</t>
  </si>
  <si>
    <t>opzoeken</t>
  </si>
  <si>
    <t>schrikken</t>
  </si>
  <si>
    <t>amanda</t>
  </si>
  <si>
    <t>gepleegd</t>
  </si>
  <si>
    <t>daarin</t>
  </si>
  <si>
    <t>optreden</t>
  </si>
  <si>
    <t>april</t>
  </si>
  <si>
    <t>veilige</t>
  </si>
  <si>
    <t>marcus</t>
  </si>
  <si>
    <t>beroep</t>
  </si>
  <si>
    <t>black</t>
  </si>
  <si>
    <t>motief</t>
  </si>
  <si>
    <t>molly</t>
  </si>
  <si>
    <t>betaalde</t>
  </si>
  <si>
    <t>lucas</t>
  </si>
  <si>
    <t>verderop</t>
  </si>
  <si>
    <t>jacht</t>
  </si>
  <si>
    <t>scheiden</t>
  </si>
  <si>
    <t>jeugd</t>
  </si>
  <si>
    <t>lokale</t>
  </si>
  <si>
    <t>engel</t>
  </si>
  <si>
    <t>kerstman</t>
  </si>
  <si>
    <t>doei</t>
  </si>
  <si>
    <t>toestand</t>
  </si>
  <si>
    <t>technologie</t>
  </si>
  <si>
    <t>gebaseerd</t>
  </si>
  <si>
    <t>lichten</t>
  </si>
  <si>
    <t>mars</t>
  </si>
  <si>
    <t>bovendien</t>
  </si>
  <si>
    <t>cijfers</t>
  </si>
  <si>
    <t>bewaren</t>
  </si>
  <si>
    <t>belofte</t>
  </si>
  <si>
    <t>vertaald</t>
  </si>
  <si>
    <t>teleurgesteld</t>
  </si>
  <si>
    <t>vriendschap</t>
  </si>
  <si>
    <t>medelijden</t>
  </si>
  <si>
    <t>fred</t>
  </si>
  <si>
    <t>chloe</t>
  </si>
  <si>
    <t>ramp</t>
  </si>
  <si>
    <t>vegas</t>
  </si>
  <si>
    <t>ren</t>
  </si>
  <si>
    <t>verzet</t>
  </si>
  <si>
    <t>richten</t>
  </si>
  <si>
    <t>steunen</t>
  </si>
  <si>
    <t>wolf</t>
  </si>
  <si>
    <t>advocaten</t>
  </si>
  <si>
    <t>dwars</t>
  </si>
  <si>
    <t>oefenen</t>
  </si>
  <si>
    <t>bezwaar</t>
  </si>
  <si>
    <t>bevestigen</t>
  </si>
  <si>
    <t>wijzen</t>
  </si>
  <si>
    <t>china</t>
  </si>
  <si>
    <t>nachtmerrie</t>
  </si>
  <si>
    <t>jackie</t>
  </si>
  <si>
    <t>groen</t>
  </si>
  <si>
    <t>minst</t>
  </si>
  <si>
    <t>eindigt</t>
  </si>
  <si>
    <t>verkoopt</t>
  </si>
  <si>
    <t>zwembad</t>
  </si>
  <si>
    <t>verdriet</t>
  </si>
  <si>
    <t>winter</t>
  </si>
  <si>
    <t>afgesloten</t>
  </si>
  <si>
    <t>geheel</t>
  </si>
  <si>
    <t>min</t>
  </si>
  <si>
    <t>verwijderd</t>
  </si>
  <si>
    <t>donder</t>
  </si>
  <si>
    <t>mobiel</t>
  </si>
  <si>
    <t>monsters</t>
  </si>
  <si>
    <t>okee</t>
  </si>
  <si>
    <t>interesseert</t>
  </si>
  <si>
    <t>leden</t>
  </si>
  <si>
    <t>gooide</t>
  </si>
  <si>
    <t>muren</t>
  </si>
  <si>
    <t>koers</t>
  </si>
  <si>
    <t>nat</t>
  </si>
  <si>
    <t>bekende</t>
  </si>
  <si>
    <t>waarheen</t>
  </si>
  <si>
    <t>hierin</t>
  </si>
  <si>
    <t>uniform</t>
  </si>
  <si>
    <t>voorbereid</t>
  </si>
  <si>
    <t>wild</t>
  </si>
  <si>
    <t>regen</t>
  </si>
  <si>
    <t>drinkt</t>
  </si>
  <si>
    <t>studenten</t>
  </si>
  <si>
    <t>bepalen</t>
  </si>
  <si>
    <t>briefje</t>
  </si>
  <si>
    <t>fuck</t>
  </si>
  <si>
    <t>berichten</t>
  </si>
  <si>
    <t>gok</t>
  </si>
  <si>
    <t>voldoende</t>
  </si>
  <si>
    <t>samenwerken</t>
  </si>
  <si>
    <t>lekkere</t>
  </si>
  <si>
    <t>ruiken</t>
  </si>
  <si>
    <t>klok</t>
  </si>
  <si>
    <t>duitsland</t>
  </si>
  <si>
    <t>gemeenschap</t>
  </si>
  <si>
    <t>redelijk</t>
  </si>
  <si>
    <t>wezens</t>
  </si>
  <si>
    <t>echter</t>
  </si>
  <si>
    <t>getekend</t>
  </si>
  <si>
    <t>overwinning</t>
  </si>
  <si>
    <t>rebecca</t>
  </si>
  <si>
    <t>klonk</t>
  </si>
  <si>
    <t>onderwerp</t>
  </si>
  <si>
    <t>verklaart</t>
  </si>
  <si>
    <t>olie</t>
  </si>
  <si>
    <t>bewust</t>
  </si>
  <si>
    <t>bemanning</t>
  </si>
  <si>
    <t>tellen</t>
  </si>
  <si>
    <t>degenen</t>
  </si>
  <si>
    <t>overkomt</t>
  </si>
  <si>
    <t>vertrouwt</t>
  </si>
  <si>
    <t>hang</t>
  </si>
  <si>
    <t>tyler</t>
  </si>
  <si>
    <t>schoten</t>
  </si>
  <si>
    <t>seconde</t>
  </si>
  <si>
    <t>geldt</t>
  </si>
  <si>
    <t>delict</t>
  </si>
  <si>
    <t>gibbs</t>
  </si>
  <si>
    <t>groeten</t>
  </si>
  <si>
    <t>maag</t>
  </si>
  <si>
    <t>beantwoorden</t>
  </si>
  <si>
    <t>allerlei</t>
  </si>
  <si>
    <t>wandelen</t>
  </si>
  <si>
    <t>howard</t>
  </si>
  <si>
    <t>waarschuwing</t>
  </si>
  <si>
    <t>gewaarschuwd</t>
  </si>
  <si>
    <t>begreep</t>
  </si>
  <si>
    <t>johnson</t>
  </si>
  <si>
    <t>kist</t>
  </si>
  <si>
    <t>barry</t>
  </si>
  <si>
    <t>middelbare</t>
  </si>
  <si>
    <t>jay</t>
  </si>
  <si>
    <t>michelle</t>
  </si>
  <si>
    <t>training</t>
  </si>
  <si>
    <t>texas</t>
  </si>
  <si>
    <t>pik</t>
  </si>
  <si>
    <t>race</t>
  </si>
  <si>
    <t>geliefde</t>
  </si>
  <si>
    <t>nationale</t>
  </si>
  <si>
    <t>gedeelte</t>
  </si>
  <si>
    <t>wassen</t>
  </si>
  <si>
    <t>verwachtte</t>
  </si>
  <si>
    <t>scheelt</t>
  </si>
  <si>
    <t>ophangen</t>
  </si>
  <si>
    <t>douche</t>
  </si>
  <si>
    <t>greg</t>
  </si>
  <si>
    <t>reageren</t>
  </si>
  <si>
    <t>zwijg</t>
  </si>
  <si>
    <t>alcohol</t>
  </si>
  <si>
    <t>stoor</t>
  </si>
  <si>
    <t>verdiende</t>
  </si>
  <si>
    <t>gave</t>
  </si>
  <si>
    <t>sprong</t>
  </si>
  <si>
    <t>bewakers</t>
  </si>
  <si>
    <t>aangenomen</t>
  </si>
  <si>
    <t>model</t>
  </si>
  <si>
    <t>data</t>
  </si>
  <si>
    <t>oor</t>
  </si>
  <si>
    <t>hi</t>
  </si>
  <si>
    <t>jeetje</t>
  </si>
  <si>
    <t>spelletjes</t>
  </si>
  <si>
    <t>noch</t>
  </si>
  <si>
    <t>wedden</t>
  </si>
  <si>
    <t>meedoen</t>
  </si>
  <si>
    <t>winst</t>
  </si>
  <si>
    <t>gereed</t>
  </si>
  <si>
    <t>middag</t>
  </si>
  <si>
    <t>lijf</t>
  </si>
  <si>
    <t>oliver</t>
  </si>
  <si>
    <t>donna</t>
  </si>
  <si>
    <t>onthouden</t>
  </si>
  <si>
    <t>daarop</t>
  </si>
  <si>
    <t>identiteit</t>
  </si>
  <si>
    <t>crimineel</t>
  </si>
  <si>
    <t>openbaar</t>
  </si>
  <si>
    <t>verpesten</t>
  </si>
  <si>
    <t>moordenaars</t>
  </si>
  <si>
    <t>bewaker</t>
  </si>
  <si>
    <t>andrew</t>
  </si>
  <si>
    <t>beloofde</t>
  </si>
  <si>
    <t>gods</t>
  </si>
  <si>
    <t>zowel</t>
  </si>
  <si>
    <t>media</t>
  </si>
  <si>
    <t>angela</t>
  </si>
  <si>
    <t>letten</t>
  </si>
  <si>
    <t>breekt</t>
  </si>
  <si>
    <t>sprake</t>
  </si>
  <si>
    <t>kansen</t>
  </si>
  <si>
    <t>explosie</t>
  </si>
  <si>
    <t>indrukwekkend</t>
  </si>
  <si>
    <t>plotseling</t>
  </si>
  <si>
    <t>schutter</t>
  </si>
  <si>
    <t>hekel</t>
  </si>
  <si>
    <t>fort</t>
  </si>
  <si>
    <t>ingewikkeld</t>
  </si>
  <si>
    <t>lied</t>
  </si>
  <si>
    <t>vriendinnen</t>
  </si>
  <si>
    <t>besef</t>
  </si>
  <si>
    <t>spiegel</t>
  </si>
  <si>
    <t>gevochten</t>
  </si>
  <si>
    <t>lege</t>
  </si>
  <si>
    <t>onlangs</t>
  </si>
  <si>
    <t>stand</t>
  </si>
  <si>
    <t>woestijn</t>
  </si>
  <si>
    <t>gedwongen</t>
  </si>
  <si>
    <t>russen</t>
  </si>
  <si>
    <t>jamie</t>
  </si>
  <si>
    <t>idioten</t>
  </si>
  <si>
    <t>gezellig</t>
  </si>
  <si>
    <t>lunchen</t>
  </si>
  <si>
    <t>hielden</t>
  </si>
  <si>
    <t>cooper</t>
  </si>
  <si>
    <t>seizoen</t>
  </si>
  <si>
    <t>resultaten</t>
  </si>
  <si>
    <t>pagina</t>
  </si>
  <si>
    <t>frans</t>
  </si>
  <si>
    <t>vlieg</t>
  </si>
  <si>
    <t>bril</t>
  </si>
  <si>
    <t>spannend</t>
  </si>
  <si>
    <t>doodt</t>
  </si>
  <si>
    <t>mensheid</t>
  </si>
  <si>
    <t>botten</t>
  </si>
  <si>
    <t>busje</t>
  </si>
  <si>
    <t>herinnering</t>
  </si>
  <si>
    <t>olivia</t>
  </si>
  <si>
    <t>kaartje</t>
  </si>
  <si>
    <t>pop</t>
  </si>
  <si>
    <t>verschuldigd</t>
  </si>
  <si>
    <t>gesteld</t>
  </si>
  <si>
    <t>hee</t>
  </si>
  <si>
    <t>tweeën</t>
  </si>
  <si>
    <t>zielig</t>
  </si>
  <si>
    <t>my</t>
  </si>
  <si>
    <t>terry</t>
  </si>
  <si>
    <t>parker</t>
  </si>
  <si>
    <t>hal</t>
  </si>
  <si>
    <t>letterlijk</t>
  </si>
  <si>
    <t>banden</t>
  </si>
  <si>
    <t>route</t>
  </si>
  <si>
    <t>vliegt</t>
  </si>
  <si>
    <t>walgelijk</t>
  </si>
  <si>
    <t>gegooid</t>
  </si>
  <si>
    <t>smerig</t>
  </si>
  <si>
    <t>verwijderen</t>
  </si>
  <si>
    <t>uitzien</t>
  </si>
  <si>
    <t>beweegt</t>
  </si>
  <si>
    <t>hierover</t>
  </si>
  <si>
    <t>mannetje</t>
  </si>
  <si>
    <t>genie</t>
  </si>
  <si>
    <t>burger</t>
  </si>
  <si>
    <t>bedreiging</t>
  </si>
  <si>
    <t>lef</t>
  </si>
  <si>
    <t>wilson</t>
  </si>
  <si>
    <t>vlakbij</t>
  </si>
  <si>
    <t>gevolgen</t>
  </si>
  <si>
    <t>gedag</t>
  </si>
  <si>
    <t>ontslaan</t>
  </si>
  <si>
    <t>nummers</t>
  </si>
  <si>
    <t>verzamelen</t>
  </si>
  <si>
    <t>jongeman</t>
  </si>
  <si>
    <t>huiswerk</t>
  </si>
  <si>
    <t>house</t>
  </si>
  <si>
    <t>koude</t>
  </si>
  <si>
    <t>verontschuldigen</t>
  </si>
  <si>
    <t>gevaarlijke</t>
  </si>
  <si>
    <t>lelijk</t>
  </si>
  <si>
    <t>verbaasd</t>
  </si>
  <si>
    <t>vuil</t>
  </si>
  <si>
    <t>ondertussen</t>
  </si>
  <si>
    <t>gelukkige</t>
  </si>
  <si>
    <t>leest</t>
  </si>
  <si>
    <t>at</t>
  </si>
  <si>
    <t>cole</t>
  </si>
  <si>
    <t>verplaatsen</t>
  </si>
  <si>
    <t>starten</t>
  </si>
  <si>
    <t>gerechtigheid</t>
  </si>
  <si>
    <t>onderdeel</t>
  </si>
  <si>
    <t>wijst</t>
  </si>
  <si>
    <t>rick</t>
  </si>
  <si>
    <t>ls</t>
  </si>
  <si>
    <t>afrika</t>
  </si>
  <si>
    <t>scheiding</t>
  </si>
  <si>
    <t>lewis</t>
  </si>
  <si>
    <t>linda</t>
  </si>
  <si>
    <t>nate</t>
  </si>
  <si>
    <t>welnee</t>
  </si>
  <si>
    <t>partners</t>
  </si>
  <si>
    <t>hoogste</t>
  </si>
  <si>
    <t>snijden</t>
  </si>
  <si>
    <t>soorten</t>
  </si>
  <si>
    <t>touw</t>
  </si>
  <si>
    <t>zijde</t>
  </si>
  <si>
    <t>ellende</t>
  </si>
  <si>
    <t>harvey</t>
  </si>
  <si>
    <t>nep</t>
  </si>
  <si>
    <t>joden</t>
  </si>
  <si>
    <t>klagen</t>
  </si>
  <si>
    <t>zacht</t>
  </si>
  <si>
    <t>aap</t>
  </si>
  <si>
    <t>won</t>
  </si>
  <si>
    <t>dringend</t>
  </si>
  <si>
    <t>teruggaan</t>
  </si>
  <si>
    <t>eisen</t>
  </si>
  <si>
    <t>veroordeeld</t>
  </si>
  <si>
    <t>neerschieten</t>
  </si>
  <si>
    <t>vloek</t>
  </si>
  <si>
    <t>stijl</t>
  </si>
  <si>
    <t>smeek</t>
  </si>
  <si>
    <t>rand</t>
  </si>
  <si>
    <t>verrader</t>
  </si>
  <si>
    <t>tel</t>
  </si>
  <si>
    <t>romantisch</t>
  </si>
  <si>
    <t>zorgde</t>
  </si>
  <si>
    <t>gordon</t>
  </si>
  <si>
    <t>stelletje</t>
  </si>
  <si>
    <t>hersens</t>
  </si>
  <si>
    <t>verdwijnt</t>
  </si>
  <si>
    <t>middelen</t>
  </si>
  <si>
    <t>roept</t>
  </si>
  <si>
    <t>bruce</t>
  </si>
  <si>
    <t>leveren</t>
  </si>
  <si>
    <t>dekking</t>
  </si>
  <si>
    <t>onthoud</t>
  </si>
  <si>
    <t>hof</t>
  </si>
  <si>
    <t>toby</t>
  </si>
  <si>
    <t>politieke</t>
  </si>
  <si>
    <t>cheque</t>
  </si>
  <si>
    <t>schaduw</t>
  </si>
  <si>
    <t>kasteel</t>
  </si>
  <si>
    <t>lagen</t>
  </si>
  <si>
    <t>dertig</t>
  </si>
  <si>
    <t>branden</t>
  </si>
  <si>
    <t>leidde</t>
  </si>
  <si>
    <t>resultaat</t>
  </si>
  <si>
    <t>catherine</t>
  </si>
  <si>
    <t>aangekomen</t>
  </si>
  <si>
    <t>constant</t>
  </si>
  <si>
    <t>hannah</t>
  </si>
  <si>
    <t>waarbij</t>
  </si>
  <si>
    <t>wanhopig</t>
  </si>
  <si>
    <t>verkracht</t>
  </si>
  <si>
    <t>jessica</t>
  </si>
  <si>
    <t>winnaar</t>
  </si>
  <si>
    <t>waardeloos</t>
  </si>
  <si>
    <t>merken</t>
  </si>
  <si>
    <t>californië</t>
  </si>
  <si>
    <t>brown</t>
  </si>
  <si>
    <t>doctor</t>
  </si>
  <si>
    <t>ongerust</t>
  </si>
  <si>
    <t>snelle</t>
  </si>
  <si>
    <t>slet</t>
  </si>
  <si>
    <t>fiets</t>
  </si>
  <si>
    <t>vocht</t>
  </si>
  <si>
    <t>opruimen</t>
  </si>
  <si>
    <t>chief</t>
  </si>
  <si>
    <t>ethan</t>
  </si>
  <si>
    <t>daaraan</t>
  </si>
  <si>
    <t>gsm</t>
  </si>
  <si>
    <t>gewild</t>
  </si>
  <si>
    <t>overeenkomst</t>
  </si>
  <si>
    <t>spring</t>
  </si>
  <si>
    <t>schilderij</t>
  </si>
  <si>
    <t>middernacht</t>
  </si>
  <si>
    <t>brein</t>
  </si>
  <si>
    <t>richt</t>
  </si>
  <si>
    <t>onbekende</t>
  </si>
  <si>
    <t>vervolgens</t>
  </si>
  <si>
    <t>iemands</t>
  </si>
  <si>
    <t>fabriek</t>
  </si>
  <si>
    <t>geschikt</t>
  </si>
  <si>
    <t>ontspannen</t>
  </si>
  <si>
    <t>anne</t>
  </si>
  <si>
    <t>win</t>
  </si>
  <si>
    <t>broertje</t>
  </si>
  <si>
    <t>gelopen</t>
  </si>
  <si>
    <t>davis</t>
  </si>
  <si>
    <t>apparaat</t>
  </si>
  <si>
    <t>storen</t>
  </si>
  <si>
    <t>handelen</t>
  </si>
  <si>
    <t>dwingen</t>
  </si>
  <si>
    <t>optie</t>
  </si>
  <si>
    <t>slang</t>
  </si>
  <si>
    <t>amen</t>
  </si>
  <si>
    <t>student</t>
  </si>
  <si>
    <t>hoorden</t>
  </si>
  <si>
    <t>opdagen</t>
  </si>
  <si>
    <t>volkomen</t>
  </si>
  <si>
    <t>makker</t>
  </si>
  <si>
    <t>katie</t>
  </si>
  <si>
    <t>duisternis</t>
  </si>
  <si>
    <t>briljant</t>
  </si>
  <si>
    <t>schouder</t>
  </si>
  <si>
    <t>miller</t>
  </si>
  <si>
    <t>godzijdank</t>
  </si>
  <si>
    <t>lacht</t>
  </si>
  <si>
    <t>dwaas</t>
  </si>
  <si>
    <t>wachtte</t>
  </si>
  <si>
    <t>mac</t>
  </si>
  <si>
    <t>verdrietig</t>
  </si>
  <si>
    <t>bereik</t>
  </si>
  <si>
    <t>gozer</t>
  </si>
  <si>
    <t>gezorgd</t>
  </si>
  <si>
    <t>spion</t>
  </si>
  <si>
    <t>roy</t>
  </si>
  <si>
    <t>wond</t>
  </si>
  <si>
    <t>campagne</t>
  </si>
  <si>
    <t>boston</t>
  </si>
  <si>
    <t>mogelijkheden</t>
  </si>
  <si>
    <t>dinsdag</t>
  </si>
  <si>
    <t>lever</t>
  </si>
  <si>
    <t>avonds</t>
  </si>
  <si>
    <t>weggegaan</t>
  </si>
  <si>
    <t>verbinding</t>
  </si>
  <si>
    <t>dek</t>
  </si>
  <si>
    <t>meegaan</t>
  </si>
  <si>
    <t>nieuwsgierig</t>
  </si>
  <si>
    <t>helder</t>
  </si>
  <si>
    <t>omlaag</t>
  </si>
  <si>
    <t>borsten</t>
  </si>
  <si>
    <t>oosten</t>
  </si>
  <si>
    <t>namelijk</t>
  </si>
  <si>
    <t>schande</t>
  </si>
  <si>
    <t>ondertiteling</t>
  </si>
  <si>
    <t>overeen</t>
  </si>
  <si>
    <t>kanten</t>
  </si>
  <si>
    <t>warme</t>
  </si>
  <si>
    <t>gewicht</t>
  </si>
  <si>
    <t>bedrijven</t>
  </si>
  <si>
    <t>derek</t>
  </si>
  <si>
    <t>stront</t>
  </si>
  <si>
    <t>vet</t>
  </si>
  <si>
    <t>geschenk</t>
  </si>
  <si>
    <t>negeren</t>
  </si>
  <si>
    <t>goeds</t>
  </si>
  <si>
    <t>justitie</t>
  </si>
  <si>
    <t>sneeuw</t>
  </si>
  <si>
    <t>aanklager</t>
  </si>
  <si>
    <t>zand</t>
  </si>
  <si>
    <t>sport</t>
  </si>
  <si>
    <t>besefte</t>
  </si>
  <si>
    <t>versie</t>
  </si>
  <si>
    <t>minste</t>
  </si>
  <si>
    <t>hartaanval</t>
  </si>
  <si>
    <t>bo</t>
  </si>
  <si>
    <t>c</t>
  </si>
  <si>
    <t>as</t>
  </si>
  <si>
    <t>illegaal</t>
  </si>
  <si>
    <t>vertrouwde</t>
  </si>
  <si>
    <t>voort</t>
  </si>
  <si>
    <t>varken</t>
  </si>
  <si>
    <t>prettig</t>
  </si>
  <si>
    <t>jacob</t>
  </si>
  <si>
    <t>moge</t>
  </si>
  <si>
    <t>donderdag</t>
  </si>
  <si>
    <t>straten</t>
  </si>
  <si>
    <t>hout</t>
  </si>
  <si>
    <t>bovenop</t>
  </si>
  <si>
    <t>etentje</t>
  </si>
  <si>
    <t>sindsdien</t>
  </si>
  <si>
    <t>vaste</t>
  </si>
  <si>
    <t>moeilijker</t>
  </si>
  <si>
    <t>merk</t>
  </si>
  <si>
    <t>verdachten</t>
  </si>
  <si>
    <t>durft</t>
  </si>
  <si>
    <t>opgegeven</t>
  </si>
  <si>
    <t>weggaat</t>
  </si>
  <si>
    <t>truc</t>
  </si>
  <si>
    <t>frankie</t>
  </si>
  <si>
    <t>el</t>
  </si>
  <si>
    <t>wegen</t>
  </si>
  <si>
    <t>planten</t>
  </si>
  <si>
    <t>pen</t>
  </si>
  <si>
    <t>beth</t>
  </si>
  <si>
    <t>aanwezigheid</t>
  </si>
  <si>
    <t>stemming</t>
  </si>
  <si>
    <t>bravo</t>
  </si>
  <si>
    <t>overleefd</t>
  </si>
  <si>
    <t>gedurende</t>
  </si>
  <si>
    <t>magische</t>
  </si>
  <si>
    <t>levende</t>
  </si>
  <si>
    <t>therapie</t>
  </si>
  <si>
    <t>geplaatst</t>
  </si>
  <si>
    <t>grijp</t>
  </si>
  <si>
    <t>gericht</t>
  </si>
  <si>
    <t>voorafging</t>
  </si>
  <si>
    <t>duwen</t>
  </si>
  <si>
    <t>tip</t>
  </si>
  <si>
    <t>sociale</t>
  </si>
  <si>
    <t>euh</t>
  </si>
  <si>
    <t>opeten</t>
  </si>
  <si>
    <t>daarbinnen</t>
  </si>
  <si>
    <t>beloning</t>
  </si>
  <si>
    <t>dapper</t>
  </si>
  <si>
    <t>concentreren</t>
  </si>
  <si>
    <t>heleboel</t>
  </si>
  <si>
    <t>beschikbaar</t>
  </si>
  <si>
    <t>seksuele</t>
  </si>
  <si>
    <t>bezorgen</t>
  </si>
  <si>
    <t>koopt</t>
  </si>
  <si>
    <t>hek</t>
  </si>
  <si>
    <t>lois</t>
  </si>
  <si>
    <t>bied</t>
  </si>
  <si>
    <t>huidige</t>
  </si>
  <si>
    <t>on</t>
  </si>
  <si>
    <t>achterna</t>
  </si>
  <si>
    <t>verenigde</t>
  </si>
  <si>
    <t>golf</t>
  </si>
  <si>
    <t>café</t>
  </si>
  <si>
    <t>suiker</t>
  </si>
  <si>
    <t>lippen</t>
  </si>
  <si>
    <t>zuurstof</t>
  </si>
  <si>
    <t>gevoelig</t>
  </si>
  <si>
    <t>herhaal</t>
  </si>
  <si>
    <t>hmm</t>
  </si>
  <si>
    <t>gras</t>
  </si>
  <si>
    <t>gekwetst</t>
  </si>
  <si>
    <t>smerige</t>
  </si>
  <si>
    <t>filmen</t>
  </si>
  <si>
    <t>daisy</t>
  </si>
  <si>
    <t>tunnel</t>
  </si>
  <si>
    <t>rock</t>
  </si>
  <si>
    <t>verstandig</t>
  </si>
  <si>
    <t>organisatie</t>
  </si>
  <si>
    <t>voorgoed</t>
  </si>
  <si>
    <t>families</t>
  </si>
  <si>
    <t>betwijfel</t>
  </si>
  <si>
    <t>meekomen</t>
  </si>
  <si>
    <t>geruchten</t>
  </si>
  <si>
    <t>angeles</t>
  </si>
  <si>
    <t>redde</t>
  </si>
  <si>
    <t>doorbrengen</t>
  </si>
  <si>
    <t>puur</t>
  </si>
  <si>
    <t>stak</t>
  </si>
  <si>
    <t>diamanten</t>
  </si>
  <si>
    <t>lading</t>
  </si>
  <si>
    <t>miami</t>
  </si>
  <si>
    <t>bevestigd</t>
  </si>
  <si>
    <t>stinkt</t>
  </si>
  <si>
    <t>inclusief</t>
  </si>
  <si>
    <t>oudere</t>
  </si>
  <si>
    <t>verraad</t>
  </si>
  <si>
    <t>interview</t>
  </si>
  <si>
    <t>middel</t>
  </si>
  <si>
    <t>geboorte</t>
  </si>
  <si>
    <t>nicht</t>
  </si>
  <si>
    <t>momenten</t>
  </si>
  <si>
    <t>podium</t>
  </si>
  <si>
    <t>effect</t>
  </si>
  <si>
    <t>vijftien</t>
  </si>
  <si>
    <t>houding</t>
  </si>
  <si>
    <t>veroorzaken</t>
  </si>
  <si>
    <t>verpleegster</t>
  </si>
  <si>
    <t>lig</t>
  </si>
  <si>
    <t>bibliotheek</t>
  </si>
  <si>
    <t>schrijver</t>
  </si>
  <si>
    <t>beloven</t>
  </si>
  <si>
    <t>identificeren</t>
  </si>
  <si>
    <t>hut</t>
  </si>
  <si>
    <t>goedenacht</t>
  </si>
  <si>
    <t>volgend</t>
  </si>
  <si>
    <t>gecontroleerd</t>
  </si>
  <si>
    <t>beroemd</t>
  </si>
  <si>
    <t>masker</t>
  </si>
  <si>
    <t>scherp</t>
  </si>
  <si>
    <t>sophie</t>
  </si>
  <si>
    <t>trainen</t>
  </si>
  <si>
    <t>kamers</t>
  </si>
  <si>
    <t>quinn</t>
  </si>
  <si>
    <t>kampioen</t>
  </si>
  <si>
    <t>graaf</t>
  </si>
  <si>
    <t>oscar</t>
  </si>
  <si>
    <t>oproep</t>
  </si>
  <si>
    <t>carrie</t>
  </si>
  <si>
    <t>achterin</t>
  </si>
  <si>
    <t>beters</t>
  </si>
  <si>
    <t>veroorloven</t>
  </si>
  <si>
    <t>helikopter</t>
  </si>
  <si>
    <t>zekere</t>
  </si>
  <si>
    <t>gelegd</t>
  </si>
  <si>
    <t>miljard</t>
  </si>
  <si>
    <t>vies</t>
  </si>
  <si>
    <t>geintje</t>
  </si>
  <si>
    <t>uitgaan</t>
  </si>
  <si>
    <t>weleens</t>
  </si>
  <si>
    <t>bruid</t>
  </si>
  <si>
    <t>voer</t>
  </si>
  <si>
    <t>praatte</t>
  </si>
  <si>
    <t>marshall</t>
  </si>
  <si>
    <t>aanwijzingen</t>
  </si>
  <si>
    <t>nina</t>
  </si>
  <si>
    <t>rusland</t>
  </si>
  <si>
    <t>eva</t>
  </si>
  <si>
    <t>benzine</t>
  </si>
  <si>
    <t>wegging</t>
  </si>
  <si>
    <t>keizer</t>
  </si>
  <si>
    <t>vrouwelijke</t>
  </si>
  <si>
    <t>marie</t>
  </si>
  <si>
    <t>vince</t>
  </si>
  <si>
    <t>voeden</t>
  </si>
  <si>
    <t>studio</t>
  </si>
  <si>
    <t>gif</t>
  </si>
  <si>
    <t>edward</t>
  </si>
  <si>
    <t>uitnodiging</t>
  </si>
  <si>
    <t>elena</t>
  </si>
  <si>
    <t>grant</t>
  </si>
  <si>
    <t>probeerden</t>
  </si>
  <si>
    <t>datje</t>
  </si>
  <si>
    <t>ketting</t>
  </si>
  <si>
    <t>schitterend</t>
  </si>
  <si>
    <t>velen</t>
  </si>
  <si>
    <t>zekerheid</t>
  </si>
  <si>
    <t>kliniek</t>
  </si>
  <si>
    <t>dylan</t>
  </si>
  <si>
    <t>museum</t>
  </si>
  <si>
    <t>handtekening</t>
  </si>
  <si>
    <t>bevrijden</t>
  </si>
  <si>
    <t>ramen</t>
  </si>
  <si>
    <t>russell</t>
  </si>
  <si>
    <t>rechtszaak</t>
  </si>
  <si>
    <t>dokters</t>
  </si>
  <si>
    <t>rijd</t>
  </si>
  <si>
    <t>kopie</t>
  </si>
  <si>
    <t>rende</t>
  </si>
  <si>
    <t>vampier</t>
  </si>
  <si>
    <t>personen</t>
  </si>
  <si>
    <t>tieten</t>
  </si>
  <si>
    <t>expert</t>
  </si>
  <si>
    <t>jess</t>
  </si>
  <si>
    <t>feesten</t>
  </si>
  <si>
    <t>white</t>
  </si>
  <si>
    <t>zegen</t>
  </si>
  <si>
    <t>travis</t>
  </si>
  <si>
    <t>rommel</t>
  </si>
  <si>
    <t>mijl</t>
  </si>
  <si>
    <t>daarbuiten</t>
  </si>
  <si>
    <t>opleiding</t>
  </si>
  <si>
    <t>bedenk</t>
  </si>
  <si>
    <t>jordan</t>
  </si>
  <si>
    <t>carlos</t>
  </si>
  <si>
    <t>live</t>
  </si>
  <si>
    <t>beschermd</t>
  </si>
  <si>
    <t>roze</t>
  </si>
  <si>
    <t>legt</t>
  </si>
  <si>
    <t>walker</t>
  </si>
  <si>
    <t>flauw</t>
  </si>
  <si>
    <t>gewoonlijk</t>
  </si>
  <si>
    <t>telefoontjes</t>
  </si>
  <si>
    <t>pech</t>
  </si>
  <si>
    <t>grootvader</t>
  </si>
  <si>
    <t>junior</t>
  </si>
  <si>
    <t>voorzitter</t>
  </si>
  <si>
    <t>miste</t>
  </si>
  <si>
    <t>owen</t>
  </si>
  <si>
    <t>bodem</t>
  </si>
  <si>
    <t>gevoeld</t>
  </si>
  <si>
    <t>repareren</t>
  </si>
  <si>
    <t>bewusteloos</t>
  </si>
  <si>
    <t>bommen</t>
  </si>
  <si>
    <t>zusje</t>
  </si>
  <si>
    <t>opname</t>
  </si>
  <si>
    <t>pols</t>
  </si>
  <si>
    <t>herkennen</t>
  </si>
  <si>
    <t>hartslag</t>
  </si>
  <si>
    <t>hete</t>
  </si>
  <si>
    <t>behoefte</t>
  </si>
  <si>
    <t>oorzaak</t>
  </si>
  <si>
    <t>kiest</t>
  </si>
  <si>
    <t>hill</t>
  </si>
  <si>
    <t>brave</t>
  </si>
  <si>
    <t>centrale</t>
  </si>
  <si>
    <t>dochters</t>
  </si>
  <si>
    <t>bewezen</t>
  </si>
  <si>
    <t>danken</t>
  </si>
  <si>
    <t>gestoken</t>
  </si>
  <si>
    <t>rat</t>
  </si>
  <si>
    <t>koekjes</t>
  </si>
  <si>
    <t>weglopen</t>
  </si>
  <si>
    <t>leuker</t>
  </si>
  <si>
    <t>medisch</t>
  </si>
  <si>
    <t>kopje</t>
  </si>
  <si>
    <t>gelegenheid</t>
  </si>
  <si>
    <t>zijne</t>
  </si>
  <si>
    <t>grenzen</t>
  </si>
  <si>
    <t>betrapt</t>
  </si>
  <si>
    <t>achteren</t>
  </si>
  <si>
    <t>bijeenkomst</t>
  </si>
  <si>
    <t>uitdaging</t>
  </si>
  <si>
    <t>onderhandelen</t>
  </si>
  <si>
    <t>overvallen</t>
  </si>
  <si>
    <t>wayne</t>
  </si>
  <si>
    <t>triest</t>
  </si>
  <si>
    <t>slagen</t>
  </si>
  <si>
    <t>kruis</t>
  </si>
  <si>
    <t>technisch</t>
  </si>
  <si>
    <t>gooit</t>
  </si>
  <si>
    <t>fantastische</t>
  </si>
  <si>
    <t>beschermt</t>
  </si>
  <si>
    <t>beantwoord</t>
  </si>
  <si>
    <t>positief</t>
  </si>
  <si>
    <t>vieze</t>
  </si>
  <si>
    <t>bewijst</t>
  </si>
  <si>
    <t>brigadier</t>
  </si>
  <si>
    <t>ogenblik</t>
  </si>
  <si>
    <t>kalmeer</t>
  </si>
  <si>
    <t>hoogheid</t>
  </si>
  <si>
    <t>droog</t>
  </si>
  <si>
    <t>admiraal</t>
  </si>
  <si>
    <t>schaam</t>
  </si>
  <si>
    <t>excuseren</t>
  </si>
  <si>
    <t>vroegen</t>
  </si>
  <si>
    <t>kleed</t>
  </si>
  <si>
    <t>leid</t>
  </si>
  <si>
    <t>blake</t>
  </si>
  <si>
    <t>maaltijd</t>
  </si>
  <si>
    <t>gereden</t>
  </si>
  <si>
    <t>interessante</t>
  </si>
  <si>
    <t>chinese</t>
  </si>
  <si>
    <t>vuren</t>
  </si>
  <si>
    <t>gezichten</t>
  </si>
  <si>
    <t>ooh</t>
  </si>
  <si>
    <t>fantasie</t>
  </si>
  <si>
    <t>aanpakken</t>
  </si>
  <si>
    <t>namens</t>
  </si>
  <si>
    <t>jeremy</t>
  </si>
  <si>
    <t>afhandelen</t>
  </si>
  <si>
    <t>stress</t>
  </si>
  <si>
    <t>waarschuw</t>
  </si>
  <si>
    <t>bijbel</t>
  </si>
  <si>
    <t>studie</t>
  </si>
  <si>
    <t>kenny</t>
  </si>
  <si>
    <t>ofwel</t>
  </si>
  <si>
    <t>kaartjes</t>
  </si>
  <si>
    <t>schema</t>
  </si>
  <si>
    <t>gelul</t>
  </si>
  <si>
    <t>vers</t>
  </si>
  <si>
    <t>biedt</t>
  </si>
  <si>
    <t>aangeraakt</t>
  </si>
  <si>
    <t>besteld</t>
  </si>
  <si>
    <t>overnemen</t>
  </si>
  <si>
    <t>waarderen</t>
  </si>
  <si>
    <t>tranen</t>
  </si>
  <si>
    <t>ontspan</t>
  </si>
  <si>
    <t>geopend</t>
  </si>
  <si>
    <t>documenten</t>
  </si>
  <si>
    <t>mammie</t>
  </si>
  <si>
    <t>groots</t>
  </si>
  <si>
    <t>eventjes</t>
  </si>
  <si>
    <t>boeten</t>
  </si>
  <si>
    <t>staart</t>
  </si>
  <si>
    <t>prettige</t>
  </si>
  <si>
    <t>ondervragen</t>
  </si>
  <si>
    <t>schedel</t>
  </si>
  <si>
    <t>tijdelijk</t>
  </si>
  <si>
    <t>overleed</t>
  </si>
  <si>
    <t>klinken</t>
  </si>
  <si>
    <t>demon</t>
  </si>
  <si>
    <t>morgenavond</t>
  </si>
  <si>
    <t>vergist</t>
  </si>
  <si>
    <t>aanslag</t>
  </si>
  <si>
    <t>florida</t>
  </si>
  <si>
    <t>proef</t>
  </si>
  <si>
    <t>steven</t>
  </si>
  <si>
    <t>ontstaan</t>
  </si>
  <si>
    <t>kennelijk</t>
  </si>
  <si>
    <t>beslissingen</t>
  </si>
  <si>
    <t>sammy</t>
  </si>
  <si>
    <t>vóór</t>
  </si>
  <si>
    <t>smaakt</t>
  </si>
  <si>
    <t>soep</t>
  </si>
  <si>
    <t>nul</t>
  </si>
  <si>
    <t>green</t>
  </si>
  <si>
    <t>oordeel</t>
  </si>
  <si>
    <t>bloeddruk</t>
  </si>
  <si>
    <t>wegkomt</t>
  </si>
  <si>
    <t>hoofdpijn</t>
  </si>
  <si>
    <t>vijfde</t>
  </si>
  <si>
    <t>brad</t>
  </si>
  <si>
    <t>penny</t>
  </si>
  <si>
    <t>hieruit</t>
  </si>
  <si>
    <t>terroristen</t>
  </si>
  <si>
    <t>rekeningen</t>
  </si>
  <si>
    <t>pijnlijk</t>
  </si>
  <si>
    <t>fase</t>
  </si>
  <si>
    <t>blazen</t>
  </si>
  <si>
    <t>teef</t>
  </si>
  <si>
    <t>jo</t>
  </si>
  <si>
    <t>bot</t>
  </si>
  <si>
    <t>ei</t>
  </si>
  <si>
    <t>mr.</t>
  </si>
  <si>
    <t>beroemde</t>
  </si>
  <si>
    <t>chaos</t>
  </si>
  <si>
    <t>verbaast</t>
  </si>
  <si>
    <t>gedumpt</t>
  </si>
  <si>
    <t>tekst</t>
  </si>
  <si>
    <t>scène</t>
  </si>
  <si>
    <t>uitzicht</t>
  </si>
  <si>
    <t>vooruitgang</t>
  </si>
  <si>
    <t>maagd</t>
  </si>
  <si>
    <t>mevr</t>
  </si>
  <si>
    <t>bijzondere</t>
  </si>
  <si>
    <t>sex</t>
  </si>
  <si>
    <t>e-mail</t>
  </si>
  <si>
    <t>lafaard</t>
  </si>
  <si>
    <t>mei</t>
  </si>
  <si>
    <t>dodelijk</t>
  </si>
  <si>
    <t>ian</t>
  </si>
  <si>
    <t>carol</t>
  </si>
  <si>
    <t>geleid</t>
  </si>
  <si>
    <t>bestellen</t>
  </si>
  <si>
    <t>plassen</t>
  </si>
  <si>
    <t>opgegroeid</t>
  </si>
  <si>
    <t>teddy</t>
  </si>
  <si>
    <t>ontvoering</t>
  </si>
  <si>
    <t>boze</t>
  </si>
  <si>
    <t>affaire</t>
  </si>
  <si>
    <t>kreng</t>
  </si>
  <si>
    <t>verzinnen</t>
  </si>
  <si>
    <t>sigaret</t>
  </si>
  <si>
    <t>vat</t>
  </si>
  <si>
    <t>diane</t>
  </si>
  <si>
    <t>dennis</t>
  </si>
  <si>
    <t>verspreiden</t>
  </si>
  <si>
    <t>vullen</t>
  </si>
  <si>
    <t>vermogen</t>
  </si>
  <si>
    <t>realiteit</t>
  </si>
  <si>
    <t>doodgaan</t>
  </si>
  <si>
    <t>diegene</t>
  </si>
  <si>
    <t>betekend</t>
  </si>
  <si>
    <t>pakje</t>
  </si>
  <si>
    <t>buitenlandse</t>
  </si>
  <si>
    <t>telkens</t>
  </si>
  <si>
    <t>slechter</t>
  </si>
  <si>
    <t>verander</t>
  </si>
  <si>
    <t>promotie</t>
  </si>
  <si>
    <t>margaret</t>
  </si>
  <si>
    <t>overstuur</t>
  </si>
  <si>
    <t>one</t>
  </si>
  <si>
    <t>dominee</t>
  </si>
  <si>
    <t>keuzes</t>
  </si>
  <si>
    <t>bekennen</t>
  </si>
  <si>
    <t>levert</t>
  </si>
  <si>
    <t>williams</t>
  </si>
  <si>
    <t>verdwaald</t>
  </si>
  <si>
    <t>federale</t>
  </si>
  <si>
    <t>kranten</t>
  </si>
  <si>
    <t>patroon</t>
  </si>
  <si>
    <t>relaties</t>
  </si>
  <si>
    <t>bedreigd</t>
  </si>
  <si>
    <t>matthew</t>
  </si>
  <si>
    <t>wetten</t>
  </si>
  <si>
    <t>herkent</t>
  </si>
  <si>
    <t>boodschappen</t>
  </si>
  <si>
    <t>zenuwachtig</t>
  </si>
  <si>
    <t>koninkrijk</t>
  </si>
  <si>
    <t>aanwijzing</t>
  </si>
  <si>
    <t>betty</t>
  </si>
  <si>
    <t>breek</t>
  </si>
  <si>
    <t>chinees</t>
  </si>
  <si>
    <t>uitvoeren</t>
  </si>
  <si>
    <t>haatte</t>
  </si>
  <si>
    <t>vrachtwagen</t>
  </si>
  <si>
    <t>tank</t>
  </si>
  <si>
    <t>vanzelf</t>
  </si>
  <si>
    <t>francis</t>
  </si>
  <si>
    <t>schone</t>
  </si>
  <si>
    <t>beschadigd</t>
  </si>
  <si>
    <t>marty</t>
  </si>
  <si>
    <t>realiseerde</t>
  </si>
  <si>
    <t>verbranden</t>
  </si>
  <si>
    <t>e</t>
  </si>
  <si>
    <t>klasse</t>
  </si>
  <si>
    <t>riep</t>
  </si>
  <si>
    <t>onbekend</t>
  </si>
  <si>
    <t>humor</t>
  </si>
  <si>
    <t>theater</t>
  </si>
  <si>
    <t>koorts</t>
  </si>
  <si>
    <t>overheen</t>
  </si>
  <si>
    <t>ingang</t>
  </si>
  <si>
    <t>stabiel</t>
  </si>
  <si>
    <t>riley</t>
  </si>
  <si>
    <t>openbare</t>
  </si>
  <si>
    <t>dure</t>
  </si>
  <si>
    <t>maya</t>
  </si>
  <si>
    <t>noodgeval</t>
  </si>
  <si>
    <t>reageert</t>
  </si>
  <si>
    <t>uitweg</t>
  </si>
  <si>
    <t>jennifer</t>
  </si>
  <si>
    <t>psychiater</t>
  </si>
  <si>
    <t>gedraagt</t>
  </si>
  <si>
    <t>datum</t>
  </si>
  <si>
    <t>correct</t>
  </si>
  <si>
    <t>gedraag</t>
  </si>
  <si>
    <t>nood</t>
  </si>
  <si>
    <t>wiet</t>
  </si>
  <si>
    <t>little</t>
  </si>
  <si>
    <t>woning</t>
  </si>
  <si>
    <t>caroline</t>
  </si>
  <si>
    <t>betekende</t>
  </si>
  <si>
    <t>instructies</t>
  </si>
  <si>
    <t>natuurlijke</t>
  </si>
  <si>
    <t>ali</t>
  </si>
  <si>
    <t>wonden</t>
  </si>
  <si>
    <t>afdrukken</t>
  </si>
  <si>
    <t>netwerk</t>
  </si>
  <si>
    <t>info</t>
  </si>
  <si>
    <t>martha</t>
  </si>
  <si>
    <t>periode</t>
  </si>
  <si>
    <t>uitziet</t>
  </si>
  <si>
    <t>meende</t>
  </si>
  <si>
    <t>doorlopen</t>
  </si>
  <si>
    <t>simpele</t>
  </si>
  <si>
    <t>achtergrond</t>
  </si>
  <si>
    <t>bijzonders</t>
  </si>
  <si>
    <t>broeders</t>
  </si>
  <si>
    <t>dubbel</t>
  </si>
  <si>
    <t>afgewezen</t>
  </si>
  <si>
    <t>kerstfeest</t>
  </si>
  <si>
    <t>lou</t>
  </si>
  <si>
    <t>hartstikke</t>
  </si>
  <si>
    <t>schuur</t>
  </si>
  <si>
    <t>veronderstel</t>
  </si>
  <si>
    <t>emoties</t>
  </si>
  <si>
    <t>achterkant</t>
  </si>
  <si>
    <t>schudden</t>
  </si>
  <si>
    <t>beschuldigd</t>
  </si>
  <si>
    <t>kwetsen</t>
  </si>
  <si>
    <t>negatief</t>
  </si>
  <si>
    <t>dick</t>
  </si>
  <si>
    <t>engelse</t>
  </si>
  <si>
    <t>arrestatie</t>
  </si>
  <si>
    <t>communicatie</t>
  </si>
  <si>
    <t>vloog</t>
  </si>
  <si>
    <t>nachten</t>
  </si>
  <si>
    <t>uitmaken</t>
  </si>
  <si>
    <t>vermiste</t>
  </si>
  <si>
    <t>hierbij</t>
  </si>
  <si>
    <t>hebbes</t>
  </si>
  <si>
    <t>allang</t>
  </si>
  <si>
    <t>trappen</t>
  </si>
  <si>
    <t>langskomen</t>
  </si>
  <si>
    <t>coma</t>
  </si>
  <si>
    <t>daad</t>
  </si>
  <si>
    <t>kut</t>
  </si>
  <si>
    <t>knop</t>
  </si>
  <si>
    <t>bevriend</t>
  </si>
  <si>
    <t>geraken</t>
  </si>
  <si>
    <t>malcolm</t>
  </si>
  <si>
    <t>creëren</t>
  </si>
  <si>
    <t>beslag</t>
  </si>
  <si>
    <t>artsen</t>
  </si>
  <si>
    <t>nancy</t>
  </si>
  <si>
    <t>japan</t>
  </si>
  <si>
    <t>logan</t>
  </si>
  <si>
    <t>beet</t>
  </si>
  <si>
    <t>doodsbang</t>
  </si>
  <si>
    <t>bewaar</t>
  </si>
  <si>
    <t>casino</t>
  </si>
  <si>
    <t>afschuwelijk</t>
  </si>
  <si>
    <t>diefstal</t>
  </si>
  <si>
    <t>legende</t>
  </si>
  <si>
    <t>joseph</t>
  </si>
  <si>
    <t>grot</t>
  </si>
  <si>
    <t>proeven</t>
  </si>
  <si>
    <t>gesprekken</t>
  </si>
  <si>
    <t>grijpen</t>
  </si>
  <si>
    <t>oppakken</t>
  </si>
  <si>
    <t>terugtrekken</t>
  </si>
  <si>
    <t>bart</t>
  </si>
  <si>
    <t>applaus</t>
  </si>
  <si>
    <t>zoenen</t>
  </si>
  <si>
    <t>toren</t>
  </si>
  <si>
    <t>eeuwen</t>
  </si>
  <si>
    <t>eigendom</t>
  </si>
  <si>
    <t>verschrikkelijke</t>
  </si>
  <si>
    <t>criminelen</t>
  </si>
  <si>
    <t>bood</t>
  </si>
  <si>
    <t>verplicht</t>
  </si>
  <si>
    <t>zieke</t>
  </si>
  <si>
    <t>beweert</t>
  </si>
  <si>
    <t>strafblad</t>
  </si>
  <si>
    <t>hollywood</t>
  </si>
  <si>
    <t>voorbereiden</t>
  </si>
  <si>
    <t>vijftig</t>
  </si>
  <si>
    <t>zone</t>
  </si>
  <si>
    <t>loslaten</t>
  </si>
  <si>
    <t>casey</t>
  </si>
  <si>
    <t>connor</t>
  </si>
  <si>
    <t>portemonnee</t>
  </si>
  <si>
    <t>audrey</t>
  </si>
  <si>
    <t>longen</t>
  </si>
  <si>
    <t>ingehuurd</t>
  </si>
  <si>
    <t>meegebracht</t>
  </si>
  <si>
    <t>gebrek</t>
  </si>
  <si>
    <t>ruilen</t>
  </si>
  <si>
    <t>mankeert</t>
  </si>
  <si>
    <t>zwakke</t>
  </si>
  <si>
    <t>aantrekkelijk</t>
  </si>
  <si>
    <t>verplaatst</t>
  </si>
  <si>
    <t>albert</t>
  </si>
  <si>
    <t>no</t>
  </si>
  <si>
    <t>uitgeschakeld</t>
  </si>
  <si>
    <t>vliegtuigen</t>
  </si>
  <si>
    <t>spencer</t>
  </si>
  <si>
    <t>tja</t>
  </si>
  <si>
    <t>dronk</t>
  </si>
  <si>
    <t>riskeren</t>
  </si>
  <si>
    <t>weghalen</t>
  </si>
  <si>
    <t>passie</t>
  </si>
  <si>
    <t>kandidaat</t>
  </si>
  <si>
    <t>smeerlap</t>
  </si>
  <si>
    <t>sigaretten</t>
  </si>
  <si>
    <t>toont</t>
  </si>
  <si>
    <t>serie</t>
  </si>
  <si>
    <t>status</t>
  </si>
  <si>
    <t>voorzien</t>
  </si>
  <si>
    <t>mooier</t>
  </si>
  <si>
    <t>rit</t>
  </si>
  <si>
    <t>bescherm</t>
  </si>
  <si>
    <t>discussie</t>
  </si>
  <si>
    <t>medicijn</t>
  </si>
  <si>
    <t>booth</t>
  </si>
  <si>
    <t>rijbewijs</t>
  </si>
  <si>
    <t>miles</t>
  </si>
  <si>
    <t>televisie</t>
  </si>
  <si>
    <t>meld</t>
  </si>
  <si>
    <t>verzonnen</t>
  </si>
  <si>
    <t>h</t>
  </si>
  <si>
    <t>aangeboden</t>
  </si>
  <si>
    <t>ellen</t>
  </si>
  <si>
    <t>ministerie</t>
  </si>
  <si>
    <t>daden</t>
  </si>
  <si>
    <t>krankzinnig</t>
  </si>
  <si>
    <t>populair</t>
  </si>
  <si>
    <t>whoa</t>
  </si>
  <si>
    <t>allison</t>
  </si>
  <si>
    <t>indianen</t>
  </si>
  <si>
    <t>verzekering</t>
  </si>
  <si>
    <t>virginia</t>
  </si>
  <si>
    <t>koelkast</t>
  </si>
  <si>
    <t>duistere</t>
  </si>
  <si>
    <t>pest</t>
  </si>
  <si>
    <t>lemand</t>
  </si>
  <si>
    <t>overgeven</t>
  </si>
  <si>
    <t>arresteer</t>
  </si>
  <si>
    <t>nut</t>
  </si>
  <si>
    <t>stervende</t>
  </si>
  <si>
    <t>ondergoed</t>
  </si>
  <si>
    <t>euro</t>
  </si>
  <si>
    <t>incident</t>
  </si>
  <si>
    <t>zing</t>
  </si>
  <si>
    <t>mijzelf</t>
  </si>
  <si>
    <t>homer</t>
  </si>
  <si>
    <t>commentaar</t>
  </si>
  <si>
    <t>ervaren</t>
  </si>
  <si>
    <t>doorzoeken</t>
  </si>
  <si>
    <t>vak</t>
  </si>
  <si>
    <t>vriendjes</t>
  </si>
  <si>
    <t>dorst</t>
  </si>
  <si>
    <t>koe</t>
  </si>
  <si>
    <t>tenslotte</t>
  </si>
  <si>
    <t>vandaar</t>
  </si>
  <si>
    <t>jonger</t>
  </si>
  <si>
    <t>flinke</t>
  </si>
  <si>
    <t>check</t>
  </si>
  <si>
    <t>titel</t>
  </si>
  <si>
    <t>privacy</t>
  </si>
  <si>
    <t>heelal</t>
  </si>
  <si>
    <t>verspillen</t>
  </si>
  <si>
    <t>justin</t>
  </si>
  <si>
    <t>speelgoed</t>
  </si>
  <si>
    <t>bonnie</t>
  </si>
  <si>
    <t>dagboek</t>
  </si>
  <si>
    <t>voorwaarden</t>
  </si>
  <si>
    <t>gemerkt</t>
  </si>
  <si>
    <t>tape</t>
  </si>
  <si>
    <t>hol</t>
  </si>
  <si>
    <t>bewustzijn</t>
  </si>
  <si>
    <t>evan</t>
  </si>
  <si>
    <t>aaron</t>
  </si>
  <si>
    <t>vlag</t>
  </si>
  <si>
    <t>werkten</t>
  </si>
  <si>
    <t>moderne</t>
  </si>
  <si>
    <t>rollen</t>
  </si>
  <si>
    <t>angel</t>
  </si>
  <si>
    <t>gespannen</t>
  </si>
  <si>
    <t>terugkeren</t>
  </si>
  <si>
    <t>crisis</t>
  </si>
  <si>
    <t>zoektocht</t>
  </si>
  <si>
    <t>emotioneel</t>
  </si>
  <si>
    <t>overkant</t>
  </si>
  <si>
    <t>premier</t>
  </si>
  <si>
    <t>harris</t>
  </si>
  <si>
    <t>greep</t>
  </si>
  <si>
    <t>eenheden</t>
  </si>
  <si>
    <t>beseft</t>
  </si>
  <si>
    <t>rechtstreeks</t>
  </si>
  <si>
    <t>love</t>
  </si>
  <si>
    <t>weigeren</t>
  </si>
  <si>
    <t>avontuur</t>
  </si>
  <si>
    <t>lust</t>
  </si>
  <si>
    <t>tevoorschijn</t>
  </si>
  <si>
    <t>roman</t>
  </si>
  <si>
    <t>glimlach</t>
  </si>
  <si>
    <t>groeit</t>
  </si>
  <si>
    <t>ras</t>
  </si>
  <si>
    <t>amerikaan</t>
  </si>
  <si>
    <t>plat</t>
  </si>
  <si>
    <t>goedkoop</t>
  </si>
  <si>
    <t>strak</t>
  </si>
  <si>
    <t>spanning</t>
  </si>
  <si>
    <t>inbraak</t>
  </si>
  <si>
    <t>karakter</t>
  </si>
  <si>
    <t>opzet</t>
  </si>
  <si>
    <t>lessen</t>
  </si>
  <si>
    <t>college</t>
  </si>
  <si>
    <t>boy</t>
  </si>
  <si>
    <t>ernstige</t>
  </si>
  <si>
    <t>geweren</t>
  </si>
  <si>
    <t>island</t>
  </si>
  <si>
    <t>todd</t>
  </si>
  <si>
    <t>verlegen</t>
  </si>
  <si>
    <t>toestaan</t>
  </si>
  <si>
    <t>paspoort</t>
  </si>
  <si>
    <t>county</t>
  </si>
  <si>
    <t>vleugels</t>
  </si>
  <si>
    <t>madame</t>
  </si>
  <si>
    <t>juni</t>
  </si>
  <si>
    <t>snoep</t>
  </si>
  <si>
    <t>apart</t>
  </si>
  <si>
    <t>italië</t>
  </si>
  <si>
    <t>oudste</t>
  </si>
  <si>
    <t>liam</t>
  </si>
  <si>
    <t>uitschakelen</t>
  </si>
  <si>
    <t>voertuig</t>
  </si>
  <si>
    <t>kostte</t>
  </si>
  <si>
    <t>september</t>
  </si>
  <si>
    <t>ron</t>
  </si>
  <si>
    <t>jochie</t>
  </si>
  <si>
    <t>link</t>
  </si>
  <si>
    <t>puinhoop</t>
  </si>
  <si>
    <t>agenda</t>
  </si>
  <si>
    <t>steekt</t>
  </si>
  <si>
    <t>nazi</t>
  </si>
  <si>
    <t>spraken</t>
  </si>
  <si>
    <t>leonard</t>
  </si>
  <si>
    <t>chirurg</t>
  </si>
  <si>
    <t>jee</t>
  </si>
  <si>
    <t>mochten</t>
  </si>
  <si>
    <t>misdaden</t>
  </si>
  <si>
    <t>brachten</t>
  </si>
  <si>
    <t>bekentenis</t>
  </si>
  <si>
    <t>laptop</t>
  </si>
  <si>
    <t>vergeleken</t>
  </si>
  <si>
    <t>diepe</t>
  </si>
  <si>
    <t>stukjes</t>
  </si>
  <si>
    <t>robot</t>
  </si>
  <si>
    <t>nuttig</t>
  </si>
  <si>
    <t>uitslag</t>
  </si>
  <si>
    <t>zout</t>
  </si>
  <si>
    <t>ratten</t>
  </si>
  <si>
    <t>slimmer</t>
  </si>
  <si>
    <t>afval</t>
  </si>
  <si>
    <t>murphy</t>
  </si>
  <si>
    <t>wendy</t>
  </si>
  <si>
    <t>gebeurtenissen</t>
  </si>
  <si>
    <t>temperatuur</t>
  </si>
  <si>
    <t>bemoei</t>
  </si>
  <si>
    <t>ongelukkig</t>
  </si>
  <si>
    <t>bezocht</t>
  </si>
  <si>
    <t>financiële</t>
  </si>
  <si>
    <t>tijdstip</t>
  </si>
  <si>
    <t>overste</t>
  </si>
  <si>
    <t>verbergt</t>
  </si>
  <si>
    <t>drukken</t>
  </si>
  <si>
    <t>snappen</t>
  </si>
  <si>
    <t>knuffel</t>
  </si>
  <si>
    <t>diensten</t>
  </si>
  <si>
    <t>erdoor</t>
  </si>
  <si>
    <t>betekenis</t>
  </si>
  <si>
    <t>veiliger</t>
  </si>
  <si>
    <t>aard</t>
  </si>
  <si>
    <t>opgegeten</t>
  </si>
  <si>
    <t>gevolg</t>
  </si>
  <si>
    <t>moedig</t>
  </si>
  <si>
    <t>duke</t>
  </si>
  <si>
    <t>teruggekomen</t>
  </si>
  <si>
    <t>eli</t>
  </si>
  <si>
    <t>paige</t>
  </si>
  <si>
    <t>loon</t>
  </si>
  <si>
    <t>frisse</t>
  </si>
  <si>
    <t>daarboven</t>
  </si>
  <si>
    <t>herkende</t>
  </si>
  <si>
    <t>lelijke</t>
  </si>
  <si>
    <t>ruth</t>
  </si>
  <si>
    <t>woensdag</t>
  </si>
  <si>
    <t>handig</t>
  </si>
  <si>
    <t>harold</t>
  </si>
  <si>
    <t>fortuin</t>
  </si>
  <si>
    <t>nicole</t>
  </si>
  <si>
    <t>vrijgelaten</t>
  </si>
  <si>
    <t>ashley</t>
  </si>
  <si>
    <t>journalist</t>
  </si>
  <si>
    <t>vielen</t>
  </si>
  <si>
    <t>wennen</t>
  </si>
  <si>
    <t>megan</t>
  </si>
  <si>
    <t>bleven</t>
  </si>
  <si>
    <t>ambassadeur</t>
  </si>
  <si>
    <t>acteur</t>
  </si>
  <si>
    <t>geslaagd</t>
  </si>
  <si>
    <t>hing</t>
  </si>
  <si>
    <t>computers</t>
  </si>
  <si>
    <t>francisco</t>
  </si>
  <si>
    <t>schoonmaken</t>
  </si>
  <si>
    <t>mickey</t>
  </si>
  <si>
    <t>snelweg</t>
  </si>
  <si>
    <t>plastic</t>
  </si>
  <si>
    <t>experiment</t>
  </si>
  <si>
    <t>monica</t>
  </si>
  <si>
    <t>morgenvroeg</t>
  </si>
  <si>
    <t>undercover</t>
  </si>
  <si>
    <t>commando</t>
  </si>
  <si>
    <t>gekleed</t>
  </si>
  <si>
    <t>star</t>
  </si>
  <si>
    <t>gemak</t>
  </si>
  <si>
    <t>overleeft</t>
  </si>
  <si>
    <t>boss</t>
  </si>
  <si>
    <t>eerwaarde</t>
  </si>
  <si>
    <t>motel</t>
  </si>
  <si>
    <t>long</t>
  </si>
  <si>
    <t>tweeling</t>
  </si>
  <si>
    <t>draak</t>
  </si>
  <si>
    <t>schakel</t>
  </si>
  <si>
    <t>diana</t>
  </si>
  <si>
    <t>stephen</t>
  </si>
  <si>
    <t>favoriet</t>
  </si>
  <si>
    <t>heten</t>
  </si>
  <si>
    <t>officiële</t>
  </si>
  <si>
    <t>legde</t>
  </si>
  <si>
    <t>zusters</t>
  </si>
  <si>
    <t>kooi</t>
  </si>
  <si>
    <t>opgehangen</t>
  </si>
  <si>
    <t>beheersen</t>
  </si>
  <si>
    <t>demonen</t>
  </si>
  <si>
    <t>drankjes</t>
  </si>
  <si>
    <t>wetenschappers</t>
  </si>
  <si>
    <t>concert</t>
  </si>
  <si>
    <t>vermijden</t>
  </si>
  <si>
    <t>irak</t>
  </si>
  <si>
    <t>katten</t>
  </si>
  <si>
    <t>kwetsbaar</t>
  </si>
  <si>
    <t>kleuren</t>
  </si>
  <si>
    <t>raket</t>
  </si>
  <si>
    <t>mitch</t>
  </si>
  <si>
    <t>straffen</t>
  </si>
  <si>
    <t>bestuur</t>
  </si>
  <si>
    <t>verloofd</t>
  </si>
  <si>
    <t>zonden</t>
  </si>
  <si>
    <t>verspreid</t>
  </si>
  <si>
    <t>draaide</t>
  </si>
  <si>
    <t>heerlijke</t>
  </si>
  <si>
    <t>mason</t>
  </si>
  <si>
    <t>india</t>
  </si>
  <si>
    <t>augustus</t>
  </si>
  <si>
    <t>cadeautje</t>
  </si>
  <si>
    <t>centimeter</t>
  </si>
  <si>
    <t>contant</t>
  </si>
  <si>
    <t>testament</t>
  </si>
  <si>
    <t>meesten</t>
  </si>
  <si>
    <t>juli</t>
  </si>
  <si>
    <t>waanzin</t>
  </si>
  <si>
    <t>gedroomd</t>
  </si>
  <si>
    <t>handschoenen</t>
  </si>
  <si>
    <t>zender</t>
  </si>
  <si>
    <t>wreed</t>
  </si>
  <si>
    <t>pappa</t>
  </si>
  <si>
    <t>eerlijke</t>
  </si>
  <si>
    <t>rotzak</t>
  </si>
  <si>
    <t>jules</t>
  </si>
  <si>
    <t>mysterie</t>
  </si>
  <si>
    <t>symbool</t>
  </si>
  <si>
    <t>tess</t>
  </si>
  <si>
    <t>profiel</t>
  </si>
  <si>
    <t>opties</t>
  </si>
  <si>
    <t>traditie</t>
  </si>
  <si>
    <t>schulden</t>
  </si>
  <si>
    <t>hup</t>
  </si>
  <si>
    <t>waag</t>
  </si>
  <si>
    <t>go</t>
  </si>
  <si>
    <t>massa</t>
  </si>
  <si>
    <t>gewonden</t>
  </si>
  <si>
    <t>ontkennen</t>
  </si>
  <si>
    <t>getrokken</t>
  </si>
  <si>
    <t>bezet</t>
  </si>
  <si>
    <t>opgevoed</t>
  </si>
  <si>
    <t>lincoln</t>
  </si>
  <si>
    <t>verkeer</t>
  </si>
  <si>
    <t>knie</t>
  </si>
  <si>
    <t>heuvel</t>
  </si>
  <si>
    <t>bid</t>
  </si>
  <si>
    <t>verdwijn</t>
  </si>
  <si>
    <t>accepteer</t>
  </si>
  <si>
    <t>liz</t>
  </si>
  <si>
    <t>timing</t>
  </si>
  <si>
    <t>slechtste</t>
  </si>
  <si>
    <t>crane</t>
  </si>
  <si>
    <t>penis</t>
  </si>
  <si>
    <t>benieuwd</t>
  </si>
  <si>
    <t>steden</t>
  </si>
  <si>
    <t>aangeven</t>
  </si>
  <si>
    <t>uitkomen</t>
  </si>
  <si>
    <t>glazen</t>
  </si>
  <si>
    <t>hitte</t>
  </si>
  <si>
    <t>set</t>
  </si>
  <si>
    <t>maling</t>
  </si>
  <si>
    <t>victoria</t>
  </si>
  <si>
    <t>wade</t>
  </si>
  <si>
    <t>ton</t>
  </si>
  <si>
    <t>mm</t>
  </si>
  <si>
    <t>chocolade</t>
  </si>
  <si>
    <t>bedrogen</t>
  </si>
  <si>
    <t>brandstof</t>
  </si>
  <si>
    <t>verwoest</t>
  </si>
  <si>
    <t>verf</t>
  </si>
  <si>
    <t>k</t>
  </si>
  <si>
    <t>hector</t>
  </si>
  <si>
    <t>munitie</t>
  </si>
  <si>
    <t>paleis</t>
  </si>
  <si>
    <t>werkelijkheid</t>
  </si>
  <si>
    <t>yo</t>
  </si>
  <si>
    <t>zoe</t>
  </si>
  <si>
    <t>gewapend</t>
  </si>
  <si>
    <t>gekost</t>
  </si>
  <si>
    <t>nelson</t>
  </si>
  <si>
    <t>toespraak</t>
  </si>
  <si>
    <t>recept</t>
  </si>
  <si>
    <t>helden</t>
  </si>
  <si>
    <t>enthousiast</t>
  </si>
  <si>
    <t>scherm</t>
  </si>
  <si>
    <t>goedemiddag</t>
  </si>
  <si>
    <t>gele</t>
  </si>
  <si>
    <t>actief</t>
  </si>
  <si>
    <t>politieagent</t>
  </si>
  <si>
    <t>kleiner</t>
  </si>
  <si>
    <t>raymond</t>
  </si>
  <si>
    <t>joch</t>
  </si>
  <si>
    <t>lokken</t>
  </si>
  <si>
    <t>oefening</t>
  </si>
  <si>
    <t>harper</t>
  </si>
  <si>
    <t>road</t>
  </si>
  <si>
    <t>varen</t>
  </si>
  <si>
    <t>kwart</t>
  </si>
  <si>
    <t>commissie</t>
  </si>
  <si>
    <t>stiekem</t>
  </si>
  <si>
    <t>afsluiten</t>
  </si>
  <si>
    <t>inpakken</t>
  </si>
  <si>
    <t>bewaard</t>
  </si>
  <si>
    <t>neil</t>
  </si>
  <si>
    <t>winkelen</t>
  </si>
  <si>
    <t>beesten</t>
  </si>
  <si>
    <t>vrijen</t>
  </si>
  <si>
    <t>techniek</t>
  </si>
  <si>
    <t>brandt</t>
  </si>
  <si>
    <t>lane</t>
  </si>
  <si>
    <t>mobiele</t>
  </si>
  <si>
    <t>luisterde</t>
  </si>
  <si>
    <t>interne</t>
  </si>
  <si>
    <t>toegestaan</t>
  </si>
  <si>
    <t>hall</t>
  </si>
  <si>
    <t>beleefd</t>
  </si>
  <si>
    <t>stanley</t>
  </si>
  <si>
    <t>blok</t>
  </si>
  <si>
    <t>zielen</t>
  </si>
  <si>
    <t>keith</t>
  </si>
  <si>
    <t>generatie</t>
  </si>
  <si>
    <t>verlangen</t>
  </si>
  <si>
    <t>jean</t>
  </si>
  <si>
    <t>revolutie</t>
  </si>
  <si>
    <t>pastoor</t>
  </si>
  <si>
    <t>drama</t>
  </si>
  <si>
    <t>maal</t>
  </si>
  <si>
    <t>laden</t>
  </si>
  <si>
    <t>moeilijkheden</t>
  </si>
  <si>
    <t>bedrag</t>
  </si>
  <si>
    <t>aandelen</t>
  </si>
  <si>
    <t>bevallen</t>
  </si>
  <si>
    <t>willie</t>
  </si>
  <si>
    <t>schoft</t>
  </si>
  <si>
    <t>lawaai</t>
  </si>
  <si>
    <t>eeuwige</t>
  </si>
  <si>
    <t>uzelf</t>
  </si>
  <si>
    <t>alicia</t>
  </si>
  <si>
    <t>attentie</t>
  </si>
  <si>
    <t>plant</t>
  </si>
  <si>
    <t>staren</t>
  </si>
  <si>
    <t>christian</t>
  </si>
  <si>
    <t>konijn</t>
  </si>
  <si>
    <t>beroofd</t>
  </si>
  <si>
    <t>zussen</t>
  </si>
  <si>
    <t>huren</t>
  </si>
  <si>
    <t>misdrijf</t>
  </si>
  <si>
    <t>clay</t>
  </si>
  <si>
    <t>overlijden</t>
  </si>
  <si>
    <t>doodgeschoten</t>
  </si>
  <si>
    <t>toekomstige</t>
  </si>
  <si>
    <t>procedure</t>
  </si>
  <si>
    <t>trouwde</t>
  </si>
  <si>
    <t>douchen</t>
  </si>
  <si>
    <t>stierven</t>
  </si>
  <si>
    <t>tina</t>
  </si>
  <si>
    <t>jongetje</t>
  </si>
  <si>
    <t>gokken</t>
  </si>
  <si>
    <t>thanksgiving</t>
  </si>
  <si>
    <t>beweeg</t>
  </si>
  <si>
    <t>duiken</t>
  </si>
  <si>
    <t>shane</t>
  </si>
  <si>
    <t>kindje</t>
  </si>
  <si>
    <t>fruit</t>
  </si>
  <si>
    <t>bevroren</t>
  </si>
  <si>
    <t>erbuiten</t>
  </si>
  <si>
    <t>sloot</t>
  </si>
  <si>
    <t>steelt</t>
  </si>
  <si>
    <t>berlijn</t>
  </si>
  <si>
    <t>grappen</t>
  </si>
  <si>
    <t>vloot</t>
  </si>
  <si>
    <t>uiterlijk</t>
  </si>
  <si>
    <t>verhuisd</t>
  </si>
  <si>
    <t>spanje</t>
  </si>
  <si>
    <t>carla</t>
  </si>
  <si>
    <t>norman</t>
  </si>
  <si>
    <t>doof</t>
  </si>
  <si>
    <t>alexander</t>
  </si>
  <si>
    <t>mitchell</t>
  </si>
  <si>
    <t>terugbrengen</t>
  </si>
  <si>
    <t>schamen</t>
  </si>
  <si>
    <t>machtige</t>
  </si>
  <si>
    <t>all</t>
  </si>
  <si>
    <t>tempel</t>
  </si>
  <si>
    <t>walt</t>
  </si>
  <si>
    <t>volwassenen</t>
  </si>
  <si>
    <t>holly</t>
  </si>
  <si>
    <t>wetenschapper</t>
  </si>
  <si>
    <t>weduwe</t>
  </si>
  <si>
    <t>kanaal</t>
  </si>
  <si>
    <t>gemeld</t>
  </si>
  <si>
    <t>watje</t>
  </si>
  <si>
    <t>dient</t>
  </si>
  <si>
    <t>speech</t>
  </si>
  <si>
    <t>goedendag</t>
  </si>
  <si>
    <t>versterking</t>
  </si>
  <si>
    <t>voorraad</t>
  </si>
  <si>
    <t>legaal</t>
  </si>
  <si>
    <t>bevat</t>
  </si>
  <si>
    <t>dollars</t>
  </si>
  <si>
    <t>korporaal</t>
  </si>
  <si>
    <t>overwegen</t>
  </si>
  <si>
    <t>vee</t>
  </si>
  <si>
    <t>metro</t>
  </si>
  <si>
    <t>afhankelijk</t>
  </si>
  <si>
    <t>weigerde</t>
  </si>
  <si>
    <t>ricky</t>
  </si>
  <si>
    <t>speler</t>
  </si>
  <si>
    <t>gereedschap</t>
  </si>
  <si>
    <t>mcgee</t>
  </si>
  <si>
    <t>misbruik</t>
  </si>
  <si>
    <t>besproken</t>
  </si>
  <si>
    <t>aflevering</t>
  </si>
  <si>
    <t>chip</t>
  </si>
  <si>
    <t>barbara</t>
  </si>
  <si>
    <t>anthony</t>
  </si>
  <si>
    <t>mobieltje</t>
  </si>
  <si>
    <t>santa</t>
  </si>
  <si>
    <t>japanse</t>
  </si>
  <si>
    <t>reclame</t>
  </si>
  <si>
    <t>combinatie</t>
  </si>
  <si>
    <t>behouden</t>
  </si>
  <si>
    <t>durven</t>
  </si>
  <si>
    <t>gebouwen</t>
  </si>
  <si>
    <t>goedmaken</t>
  </si>
  <si>
    <t>philip</t>
  </si>
  <si>
    <t>verkrachting</t>
  </si>
  <si>
    <t>jersey</t>
  </si>
  <si>
    <t>pure</t>
  </si>
  <si>
    <t>weggelopen</t>
  </si>
  <si>
    <t>opgeblazen</t>
  </si>
  <si>
    <t>getraind</t>
  </si>
  <si>
    <t>illegale</t>
  </si>
  <si>
    <t>website</t>
  </si>
  <si>
    <t>firma</t>
  </si>
  <si>
    <t>bloeden</t>
  </si>
  <si>
    <t>schop</t>
  </si>
  <si>
    <t>wiskunde</t>
  </si>
  <si>
    <t>originele</t>
  </si>
  <si>
    <t>ann</t>
  </si>
  <si>
    <t>verwondingen</t>
  </si>
  <si>
    <t>nest</t>
  </si>
  <si>
    <t>kostuum</t>
  </si>
  <si>
    <t>hoofdinspecteur</t>
  </si>
  <si>
    <t>meg</t>
  </si>
  <si>
    <t>standaard</t>
  </si>
  <si>
    <t>zochten</t>
  </si>
  <si>
    <t>stok</t>
  </si>
  <si>
    <t>blaas</t>
  </si>
  <si>
    <t>gloria</t>
  </si>
  <si>
    <t>batman</t>
  </si>
  <si>
    <t>weigert</t>
  </si>
  <si>
    <t>time</t>
  </si>
  <si>
    <t>afspreken</t>
  </si>
  <si>
    <t>hoofdkwartier</t>
  </si>
  <si>
    <t>heroïne</t>
  </si>
  <si>
    <t>gus</t>
  </si>
  <si>
    <t>bossen</t>
  </si>
  <si>
    <t>julian</t>
  </si>
  <si>
    <t>verzeker</t>
  </si>
  <si>
    <t>rex</t>
  </si>
  <si>
    <t>zenuwen</t>
  </si>
  <si>
    <t>vermoeden</t>
  </si>
  <si>
    <t>noah</t>
  </si>
  <si>
    <t>jonathan</t>
  </si>
  <si>
    <t>hoofdstuk</t>
  </si>
  <si>
    <t>symptomen</t>
  </si>
  <si>
    <t>samantha</t>
  </si>
  <si>
    <t>plekje</t>
  </si>
  <si>
    <t>bemoeien</t>
  </si>
  <si>
    <t>kern</t>
  </si>
  <si>
    <t>b.</t>
  </si>
  <si>
    <t>behandelt</t>
  </si>
  <si>
    <t>bagage</t>
  </si>
  <si>
    <t>gehele</t>
  </si>
  <si>
    <t>bay</t>
  </si>
  <si>
    <t>castle</t>
  </si>
  <si>
    <t>voorgesteld</t>
  </si>
  <si>
    <t>jasje</t>
  </si>
  <si>
    <t>begrip</t>
  </si>
  <si>
    <t>sowieso</t>
  </si>
  <si>
    <t>braaf</t>
  </si>
  <si>
    <t>opsluiten</t>
  </si>
  <si>
    <t>gij</t>
  </si>
  <si>
    <t>misverstand</t>
  </si>
  <si>
    <t>damon</t>
  </si>
  <si>
    <t>laarzen</t>
  </si>
  <si>
    <t>dutch</t>
  </si>
  <si>
    <t>uitgevoerd</t>
  </si>
  <si>
    <t>borg</t>
  </si>
  <si>
    <t>doodsoorzaak</t>
  </si>
  <si>
    <t>football</t>
  </si>
  <si>
    <t>bevrijd</t>
  </si>
  <si>
    <t>gewoonte</t>
  </si>
  <si>
    <t>nederlandse</t>
  </si>
  <si>
    <t>cirkel</t>
  </si>
  <si>
    <t>moordwapen</t>
  </si>
  <si>
    <t>telefoons</t>
  </si>
  <si>
    <t>boeren</t>
  </si>
  <si>
    <t>gerucht</t>
  </si>
  <si>
    <t>bijten</t>
  </si>
  <si>
    <t>stone</t>
  </si>
  <si>
    <t>explosieven</t>
  </si>
  <si>
    <t>motoren</t>
  </si>
  <si>
    <t>heather</t>
  </si>
  <si>
    <t>miranda</t>
  </si>
  <si>
    <t>opzetten</t>
  </si>
  <si>
    <t>trekker</t>
  </si>
  <si>
    <t>vermoed</t>
  </si>
  <si>
    <t>von</t>
  </si>
  <si>
    <t>internationale</t>
  </si>
  <si>
    <t>lesje</t>
  </si>
  <si>
    <t>blue</t>
  </si>
  <si>
    <t>wegkomen</t>
  </si>
  <si>
    <t>flikker</t>
  </si>
  <si>
    <t>collins</t>
  </si>
  <si>
    <t>craig</t>
  </si>
  <si>
    <t>lager</t>
  </si>
  <si>
    <t>schoppen</t>
  </si>
  <si>
    <t>fans</t>
  </si>
  <si>
    <t>opereren</t>
  </si>
  <si>
    <t>borrel</t>
  </si>
  <si>
    <t>noemden</t>
  </si>
  <si>
    <t>vanessa</t>
  </si>
  <si>
    <t>seth</t>
  </si>
  <si>
    <t>kok</t>
  </si>
  <si>
    <t>dozen</t>
  </si>
  <si>
    <t>hoeren</t>
  </si>
  <si>
    <t>broodje</t>
  </si>
  <si>
    <t>zingt</t>
  </si>
  <si>
    <t>dieper</t>
  </si>
  <si>
    <t>halloween</t>
  </si>
  <si>
    <t>diego</t>
  </si>
  <si>
    <t>toestel</t>
  </si>
  <si>
    <t>happy</t>
  </si>
  <si>
    <t>belangrijks</t>
  </si>
  <si>
    <t>hogere</t>
  </si>
  <si>
    <t>stevig</t>
  </si>
  <si>
    <t>hoeveelheid</t>
  </si>
  <si>
    <t>waaraan</t>
  </si>
  <si>
    <t>hufter</t>
  </si>
  <si>
    <t>ontworpen</t>
  </si>
  <si>
    <t>dankjewel</t>
  </si>
  <si>
    <t>mamma</t>
  </si>
  <si>
    <t>rots</t>
  </si>
  <si>
    <t>boer</t>
  </si>
  <si>
    <t>buurman</t>
  </si>
  <si>
    <t>bouw</t>
  </si>
  <si>
    <t>versieren</t>
  </si>
  <si>
    <t>trevor</t>
  </si>
  <si>
    <t>ontploffen</t>
  </si>
  <si>
    <t>ochtends</t>
  </si>
  <si>
    <t>make-up</t>
  </si>
  <si>
    <t>dumpen</t>
  </si>
  <si>
    <t>gisterenavond</t>
  </si>
  <si>
    <t>gevuld</t>
  </si>
  <si>
    <t>klacht</t>
  </si>
  <si>
    <t>bestond</t>
  </si>
  <si>
    <t>dodelijke</t>
  </si>
  <si>
    <t>strategie</t>
  </si>
  <si>
    <t>volhouden</t>
  </si>
  <si>
    <t>begaan</t>
  </si>
  <si>
    <t>das</t>
  </si>
  <si>
    <t>informant</t>
  </si>
  <si>
    <t>verwerken</t>
  </si>
  <si>
    <t>trouwt</t>
  </si>
  <si>
    <t>halt</t>
  </si>
  <si>
    <t>auditie</t>
  </si>
  <si>
    <t>randy</t>
  </si>
  <si>
    <t>lijdt</t>
  </si>
  <si>
    <t>canada</t>
  </si>
  <si>
    <t>draad</t>
  </si>
  <si>
    <t>ertoe</t>
  </si>
  <si>
    <t>south</t>
  </si>
  <si>
    <t>uitgeput</t>
  </si>
  <si>
    <t>pikken</t>
  </si>
  <si>
    <t>ellie</t>
  </si>
  <si>
    <t>ruimen</t>
  </si>
  <si>
    <t>inzet</t>
  </si>
  <si>
    <t>haren</t>
  </si>
  <si>
    <t>slaaf</t>
  </si>
  <si>
    <t>tara</t>
  </si>
  <si>
    <t>schreeuw</t>
  </si>
  <si>
    <t>koninklijke</t>
  </si>
  <si>
    <t>lage</t>
  </si>
  <si>
    <t>liepen</t>
  </si>
  <si>
    <t>bewerkt</t>
  </si>
  <si>
    <t>concentreer</t>
  </si>
  <si>
    <t>zaal</t>
  </si>
  <si>
    <t>jarig</t>
  </si>
  <si>
    <t>grapjes</t>
  </si>
  <si>
    <t>piano</t>
  </si>
  <si>
    <t>finn</t>
  </si>
  <si>
    <t>ontwikkeld</t>
  </si>
  <si>
    <t>ronnie</t>
  </si>
  <si>
    <t>l.a.</t>
  </si>
  <si>
    <t>kou</t>
  </si>
  <si>
    <t>vaardigheden</t>
  </si>
  <si>
    <t>gestraft</t>
  </si>
  <si>
    <t>omdraaien</t>
  </si>
  <si>
    <t>besmet</t>
  </si>
  <si>
    <t>spoedig</t>
  </si>
  <si>
    <t>beurs</t>
  </si>
  <si>
    <t>schietpartij</t>
  </si>
  <si>
    <t>opblazen</t>
  </si>
  <si>
    <t>up</t>
  </si>
  <si>
    <t>vergiftigd</t>
  </si>
  <si>
    <t>leerling</t>
  </si>
  <si>
    <t>algemeen</t>
  </si>
  <si>
    <t>zonen</t>
  </si>
  <si>
    <t>ongemakkelijk</t>
  </si>
  <si>
    <t>indien</t>
  </si>
  <si>
    <t>prooi</t>
  </si>
  <si>
    <t>bevindt</t>
  </si>
  <si>
    <t>aankomt</t>
  </si>
  <si>
    <t>uitgang</t>
  </si>
  <si>
    <t>jongedame</t>
  </si>
  <si>
    <t>goedkope</t>
  </si>
  <si>
    <t>bewaking</t>
  </si>
  <si>
    <t>franklin</t>
  </si>
  <si>
    <t>by</t>
  </si>
  <si>
    <t>huil</t>
  </si>
  <si>
    <t>kurt</t>
  </si>
  <si>
    <t>lauren</t>
  </si>
  <si>
    <t>barney</t>
  </si>
  <si>
    <t>klimmen</t>
  </si>
  <si>
    <t>november</t>
  </si>
  <si>
    <t>uitkomt</t>
  </si>
  <si>
    <t>spelers</t>
  </si>
  <si>
    <t>bijt</t>
  </si>
  <si>
    <t>schreeuwde</t>
  </si>
  <si>
    <t>professionele</t>
  </si>
  <si>
    <t>bestanden</t>
  </si>
  <si>
    <t>joan</t>
  </si>
  <si>
    <t>voordeur</t>
  </si>
  <si>
    <t>slaven</t>
  </si>
  <si>
    <t>dana</t>
  </si>
  <si>
    <t>regelmatig</t>
  </si>
  <si>
    <t>mysterieuze</t>
  </si>
  <si>
    <t>doorgeven</t>
  </si>
  <si>
    <t>modder</t>
  </si>
  <si>
    <t>ned</t>
  </si>
  <si>
    <t>kroon</t>
  </si>
  <si>
    <t>maffia</t>
  </si>
  <si>
    <t>functie</t>
  </si>
  <si>
    <t>verward</t>
  </si>
  <si>
    <t>veranderingen</t>
  </si>
  <si>
    <t>sectie</t>
  </si>
  <si>
    <t>vreugde</t>
  </si>
  <si>
    <t>serieuze</t>
  </si>
  <si>
    <t>nuchter</t>
  </si>
  <si>
    <t>typisch</t>
  </si>
  <si>
    <t>rechtszaal</t>
  </si>
  <si>
    <t>overdreven</t>
  </si>
  <si>
    <t>beu</t>
  </si>
  <si>
    <t>buitenaardse</t>
  </si>
  <si>
    <t>vergelijken</t>
  </si>
  <si>
    <t>gabriel</t>
  </si>
  <si>
    <t>nagels</t>
  </si>
  <si>
    <t>neal</t>
  </si>
  <si>
    <t>melissa</t>
  </si>
  <si>
    <t>mel</t>
  </si>
  <si>
    <t>louise</t>
  </si>
  <si>
    <t>telefoonnummer</t>
  </si>
  <si>
    <t>snij</t>
  </si>
  <si>
    <t>rory</t>
  </si>
  <si>
    <t>droomde</t>
  </si>
  <si>
    <t>zeep</t>
  </si>
  <si>
    <t>accent</t>
  </si>
  <si>
    <t>gefaald</t>
  </si>
  <si>
    <t>drieën</t>
  </si>
  <si>
    <t>werknemers</t>
  </si>
  <si>
    <t>krachtig</t>
  </si>
  <si>
    <t>cliënten</t>
  </si>
  <si>
    <t>geneukt</t>
  </si>
  <si>
    <t>bronnen</t>
  </si>
  <si>
    <t>zelden</t>
  </si>
  <si>
    <t>falen</t>
  </si>
  <si>
    <t>congres</t>
  </si>
  <si>
    <t>verlof</t>
  </si>
  <si>
    <t>stefan</t>
  </si>
  <si>
    <t>secretaresse</t>
  </si>
  <si>
    <t>schouders</t>
  </si>
  <si>
    <t>that</t>
  </si>
  <si>
    <t>christopher</t>
  </si>
  <si>
    <t>afleiding</t>
  </si>
  <si>
    <t>schakelen</t>
  </si>
  <si>
    <t>gestoorde</t>
  </si>
  <si>
    <t>jungle</t>
  </si>
  <si>
    <t>juwelen</t>
  </si>
  <si>
    <t>felix</t>
  </si>
  <si>
    <t>riem</t>
  </si>
  <si>
    <t>geleefd</t>
  </si>
  <si>
    <t>oproepen</t>
  </si>
  <si>
    <t>schoen</t>
  </si>
  <si>
    <t>colin</t>
  </si>
  <si>
    <t>opgevallen</t>
  </si>
  <si>
    <t>phoebe</t>
  </si>
  <si>
    <t>herhalen</t>
  </si>
  <si>
    <t>relax</t>
  </si>
  <si>
    <t>exact</t>
  </si>
  <si>
    <t>enge</t>
  </si>
  <si>
    <t>caesar</t>
  </si>
  <si>
    <t>alison</t>
  </si>
  <si>
    <t>avenue</t>
  </si>
  <si>
    <t>troost</t>
  </si>
  <si>
    <t>aangeklaagd</t>
  </si>
  <si>
    <t>shaw</t>
  </si>
  <si>
    <t>verre</t>
  </si>
  <si>
    <t>hakken</t>
  </si>
  <si>
    <t>gewapende</t>
  </si>
  <si>
    <t>oktober</t>
  </si>
  <si>
    <t>uniek</t>
  </si>
  <si>
    <t>professioneel</t>
  </si>
  <si>
    <t>recente</t>
  </si>
  <si>
    <t>duw</t>
  </si>
  <si>
    <t>cocaïne</t>
  </si>
  <si>
    <t>opsporen</t>
  </si>
  <si>
    <t>lek</t>
  </si>
  <si>
    <t>ralph</t>
  </si>
  <si>
    <t>cellen</t>
  </si>
  <si>
    <t>teams</t>
  </si>
  <si>
    <t>allemachtig</t>
  </si>
  <si>
    <t>kenden</t>
  </si>
  <si>
    <t>voetbal</t>
  </si>
  <si>
    <t>achternaam</t>
  </si>
  <si>
    <t>levenslang</t>
  </si>
  <si>
    <t>defensie</t>
  </si>
  <si>
    <t>bond</t>
  </si>
  <si>
    <t>turner</t>
  </si>
  <si>
    <t>curtis</t>
  </si>
  <si>
    <t>earl</t>
  </si>
  <si>
    <t>afghanistan</t>
  </si>
  <si>
    <t>opent</t>
  </si>
  <si>
    <t>parkeerplaats</t>
  </si>
  <si>
    <t>grazen</t>
  </si>
  <si>
    <t>ambassade</t>
  </si>
  <si>
    <t>verdragen</t>
  </si>
  <si>
    <t>simpson</t>
  </si>
  <si>
    <t>bloem</t>
  </si>
  <si>
    <t>vrijwillig</t>
  </si>
  <si>
    <t>geobsedeerd</t>
  </si>
  <si>
    <t>pierce</t>
  </si>
  <si>
    <t>pleegde</t>
  </si>
  <si>
    <t>bloedt</t>
  </si>
  <si>
    <t>lets</t>
  </si>
  <si>
    <t>regelt</t>
  </si>
  <si>
    <t>aanvaard</t>
  </si>
  <si>
    <t>kalmeren</t>
  </si>
  <si>
    <t>hersteld</t>
  </si>
  <si>
    <t>veronica</t>
  </si>
  <si>
    <t>tijger</t>
  </si>
  <si>
    <t>monsieur</t>
  </si>
  <si>
    <t>overeind</t>
  </si>
  <si>
    <t>karl</t>
  </si>
  <si>
    <t>klop</t>
  </si>
  <si>
    <t>wenst</t>
  </si>
  <si>
    <t>brooke</t>
  </si>
  <si>
    <t>stille</t>
  </si>
  <si>
    <t>spaans</t>
  </si>
  <si>
    <t>terugkwam</t>
  </si>
  <si>
    <t>pet</t>
  </si>
  <si>
    <t>bud</t>
  </si>
  <si>
    <t>kleintje</t>
  </si>
  <si>
    <t>kwartier</t>
  </si>
  <si>
    <t>amerikaans</t>
  </si>
  <si>
    <t>rita</t>
  </si>
  <si>
    <t>doorgaat</t>
  </si>
  <si>
    <t>verblijf</t>
  </si>
  <si>
    <t>script</t>
  </si>
  <si>
    <t>sandra</t>
  </si>
  <si>
    <t>chase</t>
  </si>
  <si>
    <t>innemen</t>
  </si>
  <si>
    <t>tekort</t>
  </si>
  <si>
    <t>ritje</t>
  </si>
  <si>
    <t>porno</t>
  </si>
  <si>
    <t>vrouwtje</t>
  </si>
  <si>
    <t>tof</t>
  </si>
  <si>
    <t>streng</t>
  </si>
  <si>
    <t>grootmoeder</t>
  </si>
  <si>
    <t>britten</t>
  </si>
  <si>
    <t>clown</t>
  </si>
  <si>
    <t>loyaliteit</t>
  </si>
  <si>
    <t>ln</t>
  </si>
  <si>
    <t>zweet</t>
  </si>
  <si>
    <t>cultuur</t>
  </si>
  <si>
    <t>tiener</t>
  </si>
  <si>
    <t>wijf</t>
  </si>
  <si>
    <t>doorstaan</t>
  </si>
  <si>
    <t>gina</t>
  </si>
  <si>
    <t>tracy</t>
  </si>
  <si>
    <t>drijven</t>
  </si>
  <si>
    <t>plots</t>
  </si>
  <si>
    <t>verhouding</t>
  </si>
  <si>
    <t>geladen</t>
  </si>
  <si>
    <t>totale</t>
  </si>
  <si>
    <t>fransen</t>
  </si>
  <si>
    <t>respecteren</t>
  </si>
  <si>
    <t>doorzocht</t>
  </si>
  <si>
    <t>beledigd</t>
  </si>
  <si>
    <t>gebeten</t>
  </si>
  <si>
    <t>verstop</t>
  </si>
  <si>
    <t>coördinaten</t>
  </si>
  <si>
    <t>complete</t>
  </si>
  <si>
    <t>beleid</t>
  </si>
  <si>
    <t>detail</t>
  </si>
  <si>
    <t>wallace</t>
  </si>
  <si>
    <t>apparatuur</t>
  </si>
  <si>
    <t>achterhalen</t>
  </si>
  <si>
    <t>voortdurend</t>
  </si>
  <si>
    <t>scholen</t>
  </si>
  <si>
    <t>traceren</t>
  </si>
  <si>
    <t>praktijk</t>
  </si>
  <si>
    <t>bewijsmateriaal</t>
  </si>
  <si>
    <t>smeris</t>
  </si>
  <si>
    <t>seksueel</t>
  </si>
  <si>
    <t>klappen</t>
  </si>
  <si>
    <t>keken</t>
  </si>
  <si>
    <t>verstaan</t>
  </si>
  <si>
    <t>troon</t>
  </si>
  <si>
    <t>elkaars</t>
  </si>
  <si>
    <t>verrassen</t>
  </si>
  <si>
    <t>bedank</t>
  </si>
  <si>
    <t>kwijtgeraakt</t>
  </si>
  <si>
    <t>warren</t>
  </si>
  <si>
    <t>liefst</t>
  </si>
  <si>
    <t>for</t>
  </si>
  <si>
    <t>se</t>
  </si>
  <si>
    <t>bevolking</t>
  </si>
  <si>
    <t>verbeteren</t>
  </si>
  <si>
    <t>trauma</t>
  </si>
  <si>
    <t>elektrische</t>
  </si>
  <si>
    <t>cowboy</t>
  </si>
  <si>
    <t>engelen</t>
  </si>
  <si>
    <t>stuart</t>
  </si>
  <si>
    <t>bitch</t>
  </si>
  <si>
    <t>salaris</t>
  </si>
  <si>
    <t>voortaan</t>
  </si>
  <si>
    <t>bruin</t>
  </si>
  <si>
    <t>emotionele</t>
  </si>
  <si>
    <t>blank</t>
  </si>
  <si>
    <t>lamp</t>
  </si>
  <si>
    <t>district</t>
  </si>
  <si>
    <t>vermoorde</t>
  </si>
  <si>
    <t>arrest</t>
  </si>
  <si>
    <t>bishop</t>
  </si>
  <si>
    <t>elliot</t>
  </si>
  <si>
    <t>stoer</t>
  </si>
  <si>
    <t>verklaar</t>
  </si>
  <si>
    <t>banen</t>
  </si>
  <si>
    <t>lente</t>
  </si>
  <si>
    <t>palmer</t>
  </si>
  <si>
    <t>geniaal</t>
  </si>
  <si>
    <t>beëindigen</t>
  </si>
  <si>
    <t>achteraan</t>
  </si>
  <si>
    <t>dekken</t>
  </si>
  <si>
    <t>lake</t>
  </si>
  <si>
    <t>onbeleefd</t>
  </si>
  <si>
    <t>bestand</t>
  </si>
  <si>
    <t>machines</t>
  </si>
  <si>
    <t>radar</t>
  </si>
  <si>
    <t>anderson</t>
  </si>
  <si>
    <t>extreem</t>
  </si>
  <si>
    <t>ingebroken</t>
  </si>
  <si>
    <t>militair</t>
  </si>
  <si>
    <t>gebruikten</t>
  </si>
  <si>
    <t>morgens</t>
  </si>
  <si>
    <t>getuigenis</t>
  </si>
  <si>
    <t>bod</t>
  </si>
  <si>
    <t>gebakken</t>
  </si>
  <si>
    <t>stapel</t>
  </si>
  <si>
    <t>jen</t>
  </si>
  <si>
    <t>misselijk</t>
  </si>
  <si>
    <t>front</t>
  </si>
  <si>
    <t>bingo</t>
  </si>
  <si>
    <t>wolven</t>
  </si>
  <si>
    <t>plaat</t>
  </si>
  <si>
    <t>rob</t>
  </si>
  <si>
    <t>paus</t>
  </si>
  <si>
    <t>overdag</t>
  </si>
  <si>
    <t>sandy</t>
  </si>
  <si>
    <t>beschuldigen</t>
  </si>
  <si>
    <t>lex</t>
  </si>
  <si>
    <t>getest</t>
  </si>
  <si>
    <t>treffen</t>
  </si>
  <si>
    <t>succesvol</t>
  </si>
  <si>
    <t>opening</t>
  </si>
  <si>
    <t>terrorist</t>
  </si>
  <si>
    <t>dale</t>
  </si>
  <si>
    <t>heksen</t>
  </si>
  <si>
    <t>politiebureau</t>
  </si>
  <si>
    <t>beroven</t>
  </si>
  <si>
    <t>schaal</t>
  </si>
  <si>
    <t>reageerde</t>
  </si>
  <si>
    <t>ontsnapte</t>
  </si>
  <si>
    <t>verschijnen</t>
  </si>
  <si>
    <t>janet</t>
  </si>
  <si>
    <t>maart</t>
  </si>
  <si>
    <t>nicky</t>
  </si>
  <si>
    <t>insecten</t>
  </si>
  <si>
    <t>schok</t>
  </si>
  <si>
    <t>zeldzaam</t>
  </si>
  <si>
    <t>sydney</t>
  </si>
  <si>
    <t>ford</t>
  </si>
  <si>
    <t>seattle</t>
  </si>
  <si>
    <t>kritiek</t>
  </si>
  <si>
    <t>smeken</t>
  </si>
  <si>
    <t>put</t>
  </si>
  <si>
    <t>superman</t>
  </si>
  <si>
    <t>ontbreekt</t>
  </si>
  <si>
    <t>vietnam</t>
  </si>
  <si>
    <t>bijeen</t>
  </si>
  <si>
    <t>besparen</t>
  </si>
  <si>
    <t>naaien</t>
  </si>
  <si>
    <t>offer</t>
  </si>
  <si>
    <t>mia</t>
  </si>
  <si>
    <t>naomi</t>
  </si>
  <si>
    <t>autopsie</t>
  </si>
  <si>
    <t>manny</t>
  </si>
  <si>
    <t>zowat</t>
  </si>
  <si>
    <t>sebastian</t>
  </si>
  <si>
    <t>eve</t>
  </si>
  <si>
    <t>verse</t>
  </si>
  <si>
    <t>zwaartekracht</t>
  </si>
  <si>
    <t>vanwaar</t>
  </si>
  <si>
    <t>stevie</t>
  </si>
  <si>
    <t>helm</t>
  </si>
  <si>
    <t>jill</t>
  </si>
  <si>
    <t>gesneden</t>
  </si>
  <si>
    <t>sue</t>
  </si>
  <si>
    <t>regent</t>
  </si>
  <si>
    <t>verhoor</t>
  </si>
  <si>
    <t>riskant</t>
  </si>
  <si>
    <t>dieven</t>
  </si>
  <si>
    <t>leerlingen</t>
  </si>
  <si>
    <t>natalie</t>
  </si>
  <si>
    <t>inzetten</t>
  </si>
  <si>
    <t>opstand</t>
  </si>
  <si>
    <t>schild</t>
  </si>
  <si>
    <t>sukkels</t>
  </si>
  <si>
    <t>zinloos</t>
  </si>
  <si>
    <t>versta</t>
  </si>
  <si>
    <t>mannelijke</t>
  </si>
  <si>
    <t>verkiezingen</t>
  </si>
  <si>
    <t>fysiek</t>
  </si>
  <si>
    <t>paradijs</t>
  </si>
  <si>
    <t>actrice</t>
  </si>
  <si>
    <t>jager</t>
  </si>
  <si>
    <t>leiders</t>
  </si>
  <si>
    <t>katherine</t>
  </si>
  <si>
    <t>staf</t>
  </si>
  <si>
    <t>aanklagen</t>
  </si>
  <si>
    <t>toezicht</t>
  </si>
  <si>
    <t>geluisterd</t>
  </si>
  <si>
    <t>lichte</t>
  </si>
  <si>
    <t>activiteiten</t>
  </si>
  <si>
    <t>nutteloos</t>
  </si>
  <si>
    <t>apen</t>
  </si>
  <si>
    <t>moskou</t>
  </si>
  <si>
    <t>sokken</t>
  </si>
  <si>
    <t>opgezet</t>
  </si>
  <si>
    <t>bailey</t>
  </si>
  <si>
    <t>onzichtbaar</t>
  </si>
  <si>
    <t>echo</t>
  </si>
  <si>
    <t>wonderen</t>
  </si>
  <si>
    <t>luid</t>
  </si>
  <si>
    <t>straling</t>
  </si>
  <si>
    <t>jenna</t>
  </si>
  <si>
    <t>beseffen</t>
  </si>
  <si>
    <t>nichtje</t>
  </si>
  <si>
    <t>boeien</t>
  </si>
  <si>
    <t>behoort</t>
  </si>
  <si>
    <t>charmant</t>
  </si>
  <si>
    <t>planeten</t>
  </si>
  <si>
    <t>daag</t>
  </si>
  <si>
    <t>verslaafd</t>
  </si>
  <si>
    <t>voorkeur</t>
  </si>
  <si>
    <t>genaaid</t>
  </si>
  <si>
    <t>vredesnaam</t>
  </si>
  <si>
    <t>kwade</t>
  </si>
  <si>
    <t>brandon</t>
  </si>
  <si>
    <t>noodzakelijk</t>
  </si>
  <si>
    <t>vic</t>
  </si>
  <si>
    <t>gebeden</t>
  </si>
  <si>
    <t>tovenaar</t>
  </si>
  <si>
    <t>prijzen</t>
  </si>
  <si>
    <t>gemene</t>
  </si>
  <si>
    <t>le</t>
  </si>
  <si>
    <t>ontwikkelen</t>
  </si>
  <si>
    <t>boyd</t>
  </si>
  <si>
    <t>ademt</t>
  </si>
  <si>
    <t>stapte</t>
  </si>
  <si>
    <t>technische</t>
  </si>
  <si>
    <t>dawson</t>
  </si>
  <si>
    <t>praktisch</t>
  </si>
  <si>
    <t>circus</t>
  </si>
  <si>
    <t>ongeval</t>
  </si>
  <si>
    <t>teruggeven</t>
  </si>
  <si>
    <t>protocol</t>
  </si>
  <si>
    <t>schut</t>
  </si>
  <si>
    <t>biologische</t>
  </si>
  <si>
    <t>duidelijkheid</t>
  </si>
  <si>
    <t>rondje</t>
  </si>
  <si>
    <t>checken</t>
  </si>
  <si>
    <t>ai</t>
  </si>
  <si>
    <t>doordat</t>
  </si>
  <si>
    <t>blair</t>
  </si>
  <si>
    <t>bruine</t>
  </si>
  <si>
    <t>klaarmaken</t>
  </si>
  <si>
    <t>leed</t>
  </si>
  <si>
    <t>marge</t>
  </si>
  <si>
    <t>schijn</t>
  </si>
  <si>
    <t>brooklyn</t>
  </si>
  <si>
    <t>infectie</t>
  </si>
  <si>
    <t>zack</t>
  </si>
  <si>
    <t>dagelijks</t>
  </si>
  <si>
    <t>voert</t>
  </si>
  <si>
    <t>mislukt</t>
  </si>
  <si>
    <t>duits</t>
  </si>
  <si>
    <t>stapt</t>
  </si>
  <si>
    <t>daarnet</t>
  </si>
  <si>
    <t>bedekt</t>
  </si>
  <si>
    <t>becky</t>
  </si>
  <si>
    <t>opwindend</t>
  </si>
  <si>
    <t>zogenaamde</t>
  </si>
  <si>
    <t>baker</t>
  </si>
  <si>
    <t>ogenblikje</t>
  </si>
  <si>
    <t>amber</t>
  </si>
  <si>
    <t>autoriteiten</t>
  </si>
  <si>
    <t>medicatie</t>
  </si>
  <si>
    <t>ontploft</t>
  </si>
  <si>
    <t>contacten</t>
  </si>
  <si>
    <t>operaties</t>
  </si>
  <si>
    <t>manhattan</t>
  </si>
  <si>
    <t>raketten</t>
  </si>
  <si>
    <t>prioriteit</t>
  </si>
  <si>
    <t>special</t>
  </si>
  <si>
    <t>intelligent</t>
  </si>
  <si>
    <t>lawrence</t>
  </si>
  <si>
    <t>therapeut</t>
  </si>
  <si>
    <t>huilt</t>
  </si>
  <si>
    <t>koper</t>
  </si>
  <si>
    <t>vervloekt</t>
  </si>
  <si>
    <t>tegenstander</t>
  </si>
  <si>
    <t>au</t>
  </si>
  <si>
    <t>satelliet</t>
  </si>
  <si>
    <t>afnemen</t>
  </si>
  <si>
    <t>uitleg</t>
  </si>
  <si>
    <t>kofferbak</t>
  </si>
  <si>
    <t>fascinerend</t>
  </si>
  <si>
    <t>grand</t>
  </si>
  <si>
    <t>service</t>
  </si>
  <si>
    <t>schuilplaats</t>
  </si>
  <si>
    <t>schilderen</t>
  </si>
  <si>
    <t>mekaar</t>
  </si>
  <si>
    <t>boekje</t>
  </si>
  <si>
    <t>hope</t>
  </si>
  <si>
    <t>kruipen</t>
  </si>
  <si>
    <t>tempo</t>
  </si>
  <si>
    <t>depressief</t>
  </si>
  <si>
    <t>huisje</t>
  </si>
  <si>
    <t>cameron</t>
  </si>
  <si>
    <t>shock</t>
  </si>
  <si>
    <t>joodse</t>
  </si>
  <si>
    <t>afgeleid</t>
  </si>
  <si>
    <t>product</t>
  </si>
  <si>
    <t>passagiers</t>
  </si>
  <si>
    <t>aanpassen</t>
  </si>
  <si>
    <t>paranoïde</t>
  </si>
  <si>
    <t>uitmaakt</t>
  </si>
  <si>
    <t>ongetwijfeld</t>
  </si>
  <si>
    <t>aankwam</t>
  </si>
  <si>
    <t>overlevenden</t>
  </si>
  <si>
    <t>bestemming</t>
  </si>
  <si>
    <t>gewelddadig</t>
  </si>
  <si>
    <t>winkelcentrum</t>
  </si>
  <si>
    <t>doyle</t>
  </si>
  <si>
    <t>sparen</t>
  </si>
  <si>
    <t>spreuk</t>
  </si>
  <si>
    <t>papierwerk</t>
  </si>
  <si>
    <t>burke</t>
  </si>
  <si>
    <t>tandarts</t>
  </si>
  <si>
    <t>analyse</t>
  </si>
  <si>
    <t>menigte</t>
  </si>
  <si>
    <t>baard</t>
  </si>
  <si>
    <t>oppas</t>
  </si>
  <si>
    <t>goeiemorgen</t>
  </si>
  <si>
    <t>ceremonie</t>
  </si>
  <si>
    <t>omgekomen</t>
  </si>
  <si>
    <t>bakken</t>
  </si>
  <si>
    <t>kennedy</t>
  </si>
  <si>
    <t>officieren</t>
  </si>
  <si>
    <t>verknald</t>
  </si>
  <si>
    <t>vrijwel</t>
  </si>
  <si>
    <t>hanna</t>
  </si>
  <si>
    <t>vergif</t>
  </si>
  <si>
    <t>mariniers</t>
  </si>
  <si>
    <t>scan</t>
  </si>
  <si>
    <t>tenen</t>
  </si>
  <si>
    <t>tegelijkertijd</t>
  </si>
  <si>
    <t>gene</t>
  </si>
  <si>
    <t>beschrijven</t>
  </si>
  <si>
    <t>daphne</t>
  </si>
  <si>
    <t>beach</t>
  </si>
  <si>
    <t>shawn</t>
  </si>
  <si>
    <t>east</t>
  </si>
  <si>
    <t>eenzame</t>
  </si>
  <si>
    <t>chips</t>
  </si>
  <si>
    <t>grootte</t>
  </si>
  <si>
    <t>freddy</t>
  </si>
  <si>
    <t>verrot</t>
  </si>
  <si>
    <t>gezonde</t>
  </si>
  <si>
    <t>luxe</t>
  </si>
  <si>
    <t>pijp</t>
  </si>
  <si>
    <t>caleb</t>
  </si>
  <si>
    <t>duncan</t>
  </si>
  <si>
    <t>afgenomen</t>
  </si>
  <si>
    <t>nikki</t>
  </si>
  <si>
    <t>huilde</t>
  </si>
  <si>
    <t>vampiers</t>
  </si>
  <si>
    <t>speelden</t>
  </si>
  <si>
    <t>am</t>
  </si>
  <si>
    <t>bekijkt</t>
  </si>
  <si>
    <t>veertig</t>
  </si>
  <si>
    <t>terugkeer</t>
  </si>
  <si>
    <t>oprecht</t>
  </si>
  <si>
    <t>maten</t>
  </si>
  <si>
    <t>gelegen</t>
  </si>
  <si>
    <t>verzekeren</t>
  </si>
  <si>
    <t>vergunning</t>
  </si>
  <si>
    <t>geschorst</t>
  </si>
  <si>
    <t>werelden</t>
  </si>
  <si>
    <t>geleend</t>
  </si>
  <si>
    <t>alvast</t>
  </si>
  <si>
    <t>pil</t>
  </si>
  <si>
    <t>beschermde</t>
  </si>
  <si>
    <t>oppassen</t>
  </si>
  <si>
    <t>egoïstisch</t>
  </si>
  <si>
    <t>serena</t>
  </si>
  <si>
    <t>uitnodigen</t>
  </si>
  <si>
    <t>nucleaire</t>
  </si>
  <si>
    <t>verklaard</t>
  </si>
  <si>
    <t>winston</t>
  </si>
  <si>
    <t>ofzo</t>
  </si>
  <si>
    <t>minuutje</t>
  </si>
  <si>
    <t>uitstappen</t>
  </si>
  <si>
    <t>your</t>
  </si>
  <si>
    <t>dadelijk</t>
  </si>
  <si>
    <t>noord</t>
  </si>
  <si>
    <t>vastgebonden</t>
  </si>
  <si>
    <t>graham</t>
  </si>
  <si>
    <t>woody</t>
  </si>
  <si>
    <t>italiaanse</t>
  </si>
  <si>
    <t>eikels</t>
  </si>
  <si>
    <t>hunter</t>
  </si>
  <si>
    <t>gijzelaars</t>
  </si>
  <si>
    <t>mazzel</t>
  </si>
  <si>
    <t>blinde</t>
  </si>
  <si>
    <t>lost</t>
  </si>
  <si>
    <t>lijkschouwer</t>
  </si>
  <si>
    <t>naald</t>
  </si>
  <si>
    <t>vreemden</t>
  </si>
  <si>
    <t>koeien</t>
  </si>
  <si>
    <t>pan</t>
  </si>
  <si>
    <t>heilig</t>
  </si>
  <si>
    <t>sterkste</t>
  </si>
  <si>
    <t>leon</t>
  </si>
  <si>
    <t>lukte</t>
  </si>
  <si>
    <t>wachtwoord</t>
  </si>
  <si>
    <t>wyatt</t>
  </si>
  <si>
    <t>patty</t>
  </si>
  <si>
    <t>instinct</t>
  </si>
  <si>
    <t>harrison</t>
  </si>
  <si>
    <t>beperkt</t>
  </si>
  <si>
    <t>hamer</t>
  </si>
  <si>
    <t>bewaken</t>
  </si>
  <si>
    <t>slaag</t>
  </si>
  <si>
    <t>adams</t>
  </si>
  <si>
    <t>leeuw</t>
  </si>
  <si>
    <t>wisselen</t>
  </si>
  <si>
    <t>metaal</t>
  </si>
  <si>
    <t>creditcard</t>
  </si>
  <si>
    <t>jarenlang</t>
  </si>
  <si>
    <t>troy</t>
  </si>
  <si>
    <t>staal</t>
  </si>
  <si>
    <t>chemische</t>
  </si>
  <si>
    <t>x</t>
  </si>
  <si>
    <t>zeuren</t>
  </si>
  <si>
    <t>sector</t>
  </si>
  <si>
    <t>vreemds</t>
  </si>
  <si>
    <t>rondlopen</t>
  </si>
  <si>
    <t>rosie</t>
  </si>
  <si>
    <t>gênant</t>
  </si>
  <si>
    <t>acties</t>
  </si>
  <si>
    <t>tuig</t>
  </si>
  <si>
    <t>genoten</t>
  </si>
  <si>
    <t>toast</t>
  </si>
  <si>
    <t>getroffen</t>
  </si>
  <si>
    <t>zach</t>
  </si>
  <si>
    <t>herinnerde</t>
  </si>
  <si>
    <t>reeds</t>
  </si>
  <si>
    <t>tegenstelling</t>
  </si>
  <si>
    <t>gekken</t>
  </si>
  <si>
    <t>transport</t>
  </si>
  <si>
    <t>communiceren</t>
  </si>
  <si>
    <t>koppig</t>
  </si>
  <si>
    <t>benny</t>
  </si>
  <si>
    <t>clyde</t>
  </si>
  <si>
    <t>deken</t>
  </si>
  <si>
    <t>doelen</t>
  </si>
  <si>
    <t>hobby</t>
  </si>
  <si>
    <t>lening</t>
  </si>
  <si>
    <t>schei</t>
  </si>
  <si>
    <t>vroege</t>
  </si>
  <si>
    <t>rebellen</t>
  </si>
  <si>
    <t>natie</t>
  </si>
  <si>
    <t>figuur</t>
  </si>
  <si>
    <t>nakijken</t>
  </si>
  <si>
    <t>buck</t>
  </si>
  <si>
    <t>redding</t>
  </si>
  <si>
    <t>kirk</t>
  </si>
  <si>
    <t>alhoewel</t>
  </si>
  <si>
    <t>verbazingwekkend</t>
  </si>
  <si>
    <t>kira</t>
  </si>
  <si>
    <t>beschouw</t>
  </si>
  <si>
    <t>bell</t>
  </si>
  <si>
    <t>atmosfeer</t>
  </si>
  <si>
    <t>lachte</t>
  </si>
  <si>
    <t>id</t>
  </si>
  <si>
    <t>twijfelen</t>
  </si>
  <si>
    <t>examen</t>
  </si>
  <si>
    <t>aantrekken</t>
  </si>
  <si>
    <t>jagers</t>
  </si>
  <si>
    <t>kalkoen</t>
  </si>
  <si>
    <t>huwelijksreis</t>
  </si>
  <si>
    <t>elektriciteit</t>
  </si>
  <si>
    <t>marco</t>
  </si>
  <si>
    <t>steeg</t>
  </si>
  <si>
    <t>wodka</t>
  </si>
  <si>
    <t>warmte</t>
  </si>
  <si>
    <t>verdere</t>
  </si>
  <si>
    <t>kwaliteit</t>
  </si>
  <si>
    <t>uitstekende</t>
  </si>
  <si>
    <t>be</t>
  </si>
  <si>
    <t>rotsen</t>
  </si>
  <si>
    <t>watson</t>
  </si>
  <si>
    <t>tragedie</t>
  </si>
  <si>
    <t>haley</t>
  </si>
  <si>
    <t>doorgebracht</t>
  </si>
  <si>
    <t>pat</t>
  </si>
  <si>
    <t>politieman</t>
  </si>
  <si>
    <t>simply</t>
  </si>
  <si>
    <t>koppel</t>
  </si>
  <si>
    <t>tumor</t>
  </si>
  <si>
    <t>appel</t>
  </si>
  <si>
    <t>jan</t>
  </si>
  <si>
    <t>christine</t>
  </si>
  <si>
    <t>treden</t>
  </si>
  <si>
    <t>wolken</t>
  </si>
  <si>
    <t>donald</t>
  </si>
  <si>
    <t>gevlucht</t>
  </si>
  <si>
    <t>stam</t>
  </si>
  <si>
    <t>straal</t>
  </si>
  <si>
    <t>liedjes</t>
  </si>
  <si>
    <t>dwong</t>
  </si>
  <si>
    <t>poten</t>
  </si>
  <si>
    <t>afvragen</t>
  </si>
  <si>
    <t>uitgevonden</t>
  </si>
  <si>
    <t>gitaar</t>
  </si>
  <si>
    <t>verzin</t>
  </si>
  <si>
    <t>terugbellen</t>
  </si>
  <si>
    <t>kletsen</t>
  </si>
  <si>
    <t>december</t>
  </si>
  <si>
    <t>uitzondering</t>
  </si>
  <si>
    <t>plaatselijke</t>
  </si>
  <si>
    <t>trui</t>
  </si>
  <si>
    <t>organiseren</t>
  </si>
  <si>
    <t>compliment</t>
  </si>
  <si>
    <t>minnaar</t>
  </si>
  <si>
    <t>enterprise</t>
  </si>
  <si>
    <t>kudde</t>
  </si>
  <si>
    <t>hierna</t>
  </si>
  <si>
    <t>neuk</t>
  </si>
  <si>
    <t>nora</t>
  </si>
  <si>
    <t>adviseur</t>
  </si>
  <si>
    <t>em</t>
  </si>
  <si>
    <t>opgehaald</t>
  </si>
  <si>
    <t>zesde</t>
  </si>
  <si>
    <t>aankan</t>
  </si>
  <si>
    <t>muis</t>
  </si>
  <si>
    <t>lieveling</t>
  </si>
  <si>
    <t>respecteer</t>
  </si>
  <si>
    <t>spieren</t>
  </si>
  <si>
    <t>haak</t>
  </si>
  <si>
    <t>aangetrokken</t>
  </si>
  <si>
    <t>violet</t>
  </si>
  <si>
    <t>world</t>
  </si>
  <si>
    <t>wijsheid</t>
  </si>
  <si>
    <t>herstel</t>
  </si>
  <si>
    <t>nachtmerries</t>
  </si>
  <si>
    <t>connectie</t>
  </si>
  <si>
    <t>cam</t>
  </si>
  <si>
    <t>gehoopt</t>
  </si>
  <si>
    <t>ticket</t>
  </si>
  <si>
    <t>eenvoudige</t>
  </si>
  <si>
    <t>blanken</t>
  </si>
  <si>
    <t>harten</t>
  </si>
  <si>
    <t>verzorgen</t>
  </si>
  <si>
    <t>gedicht</t>
  </si>
  <si>
    <t>inzien</t>
  </si>
  <si>
    <t>freddie</t>
  </si>
  <si>
    <t>kap</t>
  </si>
  <si>
    <t>knal</t>
  </si>
  <si>
    <t>intussen</t>
  </si>
  <si>
    <t>kleinzoon</t>
  </si>
  <si>
    <t>verzetten</t>
  </si>
  <si>
    <t>jaagt</t>
  </si>
  <si>
    <t>grey</t>
  </si>
  <si>
    <t>eis</t>
  </si>
  <si>
    <t>buitenland</t>
  </si>
  <si>
    <t>ongeacht</t>
  </si>
  <si>
    <t>g</t>
  </si>
  <si>
    <t>krijt</t>
  </si>
  <si>
    <t>oven</t>
  </si>
  <si>
    <t>gps</t>
  </si>
  <si>
    <t>januari</t>
  </si>
  <si>
    <t>benjamin</t>
  </si>
  <si>
    <t>roos</t>
  </si>
  <si>
    <t>leuks</t>
  </si>
  <si>
    <t>denise</t>
  </si>
  <si>
    <t>zachte</t>
  </si>
  <si>
    <t>douglas</t>
  </si>
  <si>
    <t>air</t>
  </si>
  <si>
    <t>grondig</t>
  </si>
  <si>
    <t>bestuurder</t>
  </si>
  <si>
    <t>vallei</t>
  </si>
  <si>
    <t>aanvaarden</t>
  </si>
  <si>
    <t>heden</t>
  </si>
  <si>
    <t>hieraan</t>
  </si>
  <si>
    <t>achtervolgen</t>
  </si>
  <si>
    <t>database</t>
  </si>
  <si>
    <t>weddenschap</t>
  </si>
  <si>
    <t>dc</t>
  </si>
  <si>
    <t>australië</t>
  </si>
  <si>
    <t>achterlijk</t>
  </si>
  <si>
    <t>vereerd</t>
  </si>
  <si>
    <t>receptie</t>
  </si>
  <si>
    <t>stoort</t>
  </si>
  <si>
    <t>jessie</t>
  </si>
  <si>
    <t>holmes</t>
  </si>
  <si>
    <t>menu</t>
  </si>
  <si>
    <t>opende</t>
  </si>
  <si>
    <t>klere</t>
  </si>
  <si>
    <t>klooster</t>
  </si>
  <si>
    <t>oogje</t>
  </si>
  <si>
    <t>voorstelling</t>
  </si>
  <si>
    <t>gestaan</t>
  </si>
  <si>
    <t>barnes</t>
  </si>
  <si>
    <t>gebeurtenis</t>
  </si>
  <si>
    <t>hoofden</t>
  </si>
  <si>
    <t>balans</t>
  </si>
  <si>
    <t>uitspraak</t>
  </si>
  <si>
    <t>l</t>
  </si>
  <si>
    <t>logeren</t>
  </si>
  <si>
    <t>schrik</t>
  </si>
  <si>
    <t>medewerkers</t>
  </si>
  <si>
    <t>times</t>
  </si>
  <si>
    <t>tatoeage</t>
  </si>
  <si>
    <t>visioen</t>
  </si>
  <si>
    <t>dealer</t>
  </si>
  <si>
    <t>nieuwste</t>
  </si>
  <si>
    <t>dekmantel</t>
  </si>
  <si>
    <t>scheppen</t>
  </si>
  <si>
    <t>guy</t>
  </si>
  <si>
    <t>overtuigend</t>
  </si>
  <si>
    <t>specifiek</t>
  </si>
  <si>
    <t>stark</t>
  </si>
  <si>
    <t>knopen</t>
  </si>
  <si>
    <t>day</t>
  </si>
  <si>
    <t>ranch</t>
  </si>
  <si>
    <t>boter</t>
  </si>
  <si>
    <t>golven</t>
  </si>
  <si>
    <t>belasting</t>
  </si>
  <si>
    <t>ridder</t>
  </si>
  <si>
    <t>tanks</t>
  </si>
  <si>
    <t>bezoekers</t>
  </si>
  <si>
    <t>waaronder</t>
  </si>
  <si>
    <t>gewoond</t>
  </si>
  <si>
    <t>speciaals</t>
  </si>
  <si>
    <t>mick</t>
  </si>
  <si>
    <t>may</t>
  </si>
  <si>
    <t>diploma</t>
  </si>
  <si>
    <t>liter</t>
  </si>
  <si>
    <t>ontwikkeling</t>
  </si>
  <si>
    <t>wandeling</t>
  </si>
  <si>
    <t>handboeien</t>
  </si>
  <si>
    <t>zielige</t>
  </si>
  <si>
    <t>inwoners</t>
  </si>
  <si>
    <t>out</t>
  </si>
  <si>
    <t>stoere</t>
  </si>
  <si>
    <t>lance</t>
  </si>
  <si>
    <t>garcia</t>
  </si>
  <si>
    <t>rechterhand</t>
  </si>
  <si>
    <t>geluiden</t>
  </si>
  <si>
    <t>achterdeur</t>
  </si>
  <si>
    <t>mode</t>
  </si>
  <si>
    <t>afspraken</t>
  </si>
  <si>
    <t>groepen</t>
  </si>
  <si>
    <t>teleur</t>
  </si>
  <si>
    <t>behandel</t>
  </si>
  <si>
    <t>banken</t>
  </si>
  <si>
    <t>hecht</t>
  </si>
  <si>
    <t>springt</t>
  </si>
  <si>
    <t>rosco</t>
  </si>
  <si>
    <t>blonde</t>
  </si>
  <si>
    <t>ex-vrouw</t>
  </si>
  <si>
    <t>unieke</t>
  </si>
  <si>
    <t>litteken</t>
  </si>
  <si>
    <t>tapijt</t>
  </si>
  <si>
    <t>kunstenaar</t>
  </si>
  <si>
    <t>flessen</t>
  </si>
  <si>
    <t>blond</t>
  </si>
  <si>
    <t>systemen</t>
  </si>
  <si>
    <t>schurk</t>
  </si>
  <si>
    <t>claudia</t>
  </si>
  <si>
    <t>teleurstellen</t>
  </si>
  <si>
    <t>sullivan</t>
  </si>
  <si>
    <t>termijn</t>
  </si>
  <si>
    <t>eindigde</t>
  </si>
  <si>
    <t>beschrijving</t>
  </si>
  <si>
    <t>onderschat</t>
  </si>
  <si>
    <t>kloten</t>
  </si>
  <si>
    <t>slangen</t>
  </si>
  <si>
    <t>nader</t>
  </si>
  <si>
    <t>rent</t>
  </si>
  <si>
    <t>gebieden</t>
  </si>
  <si>
    <t>morris</t>
  </si>
  <si>
    <t>alpha</t>
  </si>
  <si>
    <t>publieke</t>
  </si>
  <si>
    <t>maatschappij</t>
  </si>
  <si>
    <t>opletten</t>
  </si>
  <si>
    <t>positieve</t>
  </si>
  <si>
    <t>vette</t>
  </si>
  <si>
    <t>romantische</t>
  </si>
  <si>
    <t>organen</t>
  </si>
  <si>
    <t>pierre</t>
  </si>
  <si>
    <t>beledigen</t>
  </si>
  <si>
    <t>loser</t>
  </si>
  <si>
    <t>cake</t>
  </si>
  <si>
    <t>bestuderen</t>
  </si>
  <si>
    <t>stort</t>
  </si>
  <si>
    <t>stalen</t>
  </si>
  <si>
    <t>robbie</t>
  </si>
  <si>
    <t>harvard</t>
  </si>
  <si>
    <t>cindy</t>
  </si>
  <si>
    <t>varkens</t>
  </si>
  <si>
    <t>verberg</t>
  </si>
  <si>
    <t>drew</t>
  </si>
  <si>
    <t>spook</t>
  </si>
  <si>
    <t>hierop</t>
  </si>
  <si>
    <t>ezel</t>
  </si>
  <si>
    <t>jongeren</t>
  </si>
  <si>
    <t>geïdentificeerd</t>
  </si>
  <si>
    <t>diagnose</t>
  </si>
  <si>
    <t>geroepen</t>
  </si>
  <si>
    <t>kijkje</t>
  </si>
  <si>
    <t>spijtig</t>
  </si>
  <si>
    <t>duim</t>
  </si>
  <si>
    <t>vertelden</t>
  </si>
  <si>
    <t>tientallen</t>
  </si>
  <si>
    <t>u.</t>
  </si>
  <si>
    <t>economie</t>
  </si>
  <si>
    <t>weerstaan</t>
  </si>
  <si>
    <t>gebruikelijke</t>
  </si>
  <si>
    <t>gigantische</t>
  </si>
  <si>
    <t>finale</t>
  </si>
  <si>
    <t>kitty</t>
  </si>
  <si>
    <t>gezegend</t>
  </si>
  <si>
    <t>directe</t>
  </si>
  <si>
    <t>gewist</t>
  </si>
  <si>
    <t>beweren</t>
  </si>
  <si>
    <t>hechtenis</t>
  </si>
  <si>
    <t>raadsel</t>
  </si>
  <si>
    <t>langzamer</t>
  </si>
  <si>
    <t>waardeloze</t>
  </si>
  <si>
    <t>spionnen</t>
  </si>
  <si>
    <t>piper</t>
  </si>
  <si>
    <t>stoelen</t>
  </si>
  <si>
    <t>beschaving</t>
  </si>
  <si>
    <t>erna</t>
  </si>
  <si>
    <t>bedriegen</t>
  </si>
  <si>
    <t>foute</t>
  </si>
  <si>
    <t>oranje</t>
  </si>
  <si>
    <t>verbind</t>
  </si>
  <si>
    <t>wijk</t>
  </si>
  <si>
    <t>traag</t>
  </si>
  <si>
    <t>eeuwigheid</t>
  </si>
  <si>
    <t>eerlijkheid</t>
  </si>
  <si>
    <t>woonkamer</t>
  </si>
  <si>
    <t>hot</t>
  </si>
  <si>
    <t>bereiden</t>
  </si>
  <si>
    <t>vreemdeling</t>
  </si>
  <si>
    <t>goedgekeurd</t>
  </si>
  <si>
    <t>serveerster</t>
  </si>
  <si>
    <t>fysieke</t>
  </si>
  <si>
    <t>dappere</t>
  </si>
  <si>
    <t>thompson</t>
  </si>
  <si>
    <t>omkleden</t>
  </si>
  <si>
    <t>sire</t>
  </si>
  <si>
    <t>haai</t>
  </si>
  <si>
    <t>klaus</t>
  </si>
  <si>
    <t>ademhalen</t>
  </si>
  <si>
    <t>zakenman</t>
  </si>
  <si>
    <t>geopereerd</t>
  </si>
  <si>
    <t>grijze</t>
  </si>
  <si>
    <t>daten</t>
  </si>
  <si>
    <t>kwijtraken</t>
  </si>
  <si>
    <t>lengte</t>
  </si>
  <si>
    <t>vereist</t>
  </si>
  <si>
    <t>lijnen</t>
  </si>
  <si>
    <t>houston</t>
  </si>
  <si>
    <t>isaac</t>
  </si>
  <si>
    <t>ontwerp</t>
  </si>
  <si>
    <t>betrekken</t>
  </si>
  <si>
    <t>ongewoon</t>
  </si>
  <si>
    <t>elders</t>
  </si>
  <si>
    <t>duister</t>
  </si>
  <si>
    <t>bepaalt</t>
  </si>
  <si>
    <t>zilveren</t>
  </si>
  <si>
    <t>ondervraagd</t>
  </si>
  <si>
    <t>handdoek</t>
  </si>
  <si>
    <t>expres</t>
  </si>
  <si>
    <t>luchthaven</t>
  </si>
  <si>
    <t>coke</t>
  </si>
  <si>
    <t>lerares</t>
  </si>
  <si>
    <t>origineel</t>
  </si>
  <si>
    <t>dosis</t>
  </si>
  <si>
    <t>e-mails</t>
  </si>
  <si>
    <t>machtig</t>
  </si>
  <si>
    <t>voegen</t>
  </si>
  <si>
    <t>mietje</t>
  </si>
  <si>
    <t>gekust</t>
  </si>
  <si>
    <t>inhoud</t>
  </si>
  <si>
    <t>ego</t>
  </si>
  <si>
    <t>nare</t>
  </si>
  <si>
    <t>waardevol</t>
  </si>
  <si>
    <t>voorkant</t>
  </si>
  <si>
    <t>hopeloos</t>
  </si>
  <si>
    <t>afgemaakt</t>
  </si>
  <si>
    <t>avondeten</t>
  </si>
  <si>
    <t>uiterste</t>
  </si>
  <si>
    <t>spaanse</t>
  </si>
  <si>
    <t>realiseer</t>
  </si>
  <si>
    <t>lindsay</t>
  </si>
  <si>
    <t>blad</t>
  </si>
  <si>
    <t>geel</t>
  </si>
  <si>
    <t>bewaakt</t>
  </si>
  <si>
    <t>negeer</t>
  </si>
  <si>
    <t>snor</t>
  </si>
  <si>
    <t>eed</t>
  </si>
  <si>
    <t>klopte</t>
  </si>
  <si>
    <t>academie</t>
  </si>
  <si>
    <t>afzetten</t>
  </si>
  <si>
    <t>gewassen</t>
  </si>
  <si>
    <t>verlopen</t>
  </si>
  <si>
    <t>voorouders</t>
  </si>
  <si>
    <t>dreiging</t>
  </si>
  <si>
    <t>linker</t>
  </si>
  <si>
    <t>tucker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</si>
</sst>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>IFERROR(__xludf.DUMMYFUNCTION("GOOGLETRANSLATE(A1, ""nl"", ""en"")"),"I")</f>
        <v>I</v>
      </c>
    </row>
    <row r="2">
      <c r="A2" s="1" t="s">
        <v>1</v>
      </c>
      <c r="B2" s="2" t="str">
        <f>IFERROR(__xludf.DUMMYFUNCTION("GOOGLETRANSLATE(A2, ""nl"", ""en"")"),"you")</f>
        <v>you</v>
      </c>
    </row>
    <row r="3">
      <c r="A3" s="1" t="s">
        <v>2</v>
      </c>
      <c r="B3" s="2" t="str">
        <f>IFERROR(__xludf.DUMMYFUNCTION("GOOGLETRANSLATE(A3, ""nl"", ""en"")"),"it")</f>
        <v>it</v>
      </c>
    </row>
    <row r="4">
      <c r="A4" s="1" t="s">
        <v>3</v>
      </c>
      <c r="B4" s="2" t="str">
        <f>IFERROR(__xludf.DUMMYFUNCTION("GOOGLETRANSLATE(A4, ""nl"", ""en"")"),"the")</f>
        <v>the</v>
      </c>
    </row>
    <row r="5">
      <c r="A5" s="1" t="s">
        <v>4</v>
      </c>
      <c r="B5" s="2" t="str">
        <f>IFERROR(__xludf.DUMMYFUNCTION("GOOGLETRANSLATE(A5, ""nl"", ""en"")"),"Which")</f>
        <v>Which</v>
      </c>
    </row>
    <row r="6">
      <c r="A6" s="1" t="s">
        <v>5</v>
      </c>
      <c r="B6" s="2" t="str">
        <f>IFERROR(__xludf.DUMMYFUNCTION("GOOGLETRANSLATE(A6, ""nl"", ""en"")"),"is")</f>
        <v>is</v>
      </c>
    </row>
    <row r="7">
      <c r="A7" s="1" t="s">
        <v>6</v>
      </c>
      <c r="B7" s="2" t="str">
        <f>IFERROR(__xludf.DUMMYFUNCTION("GOOGLETRANSLATE(A7, ""nl"", ""en"")"),"a")</f>
        <v>a</v>
      </c>
    </row>
    <row r="8">
      <c r="A8" s="1" t="s">
        <v>7</v>
      </c>
      <c r="B8" s="2" t="str">
        <f>IFERROR(__xludf.DUMMYFUNCTION("GOOGLETRANSLATE(A8, ""nl"", ""en"")"),"not")</f>
        <v>not</v>
      </c>
    </row>
    <row r="9">
      <c r="A9" s="1" t="s">
        <v>8</v>
      </c>
      <c r="B9" s="2" t="str">
        <f>IFERROR(__xludf.DUMMYFUNCTION("GOOGLETRANSLATE(A9, ""nl"", ""en"")"),"and")</f>
        <v>and</v>
      </c>
    </row>
    <row r="10">
      <c r="A10" s="1" t="s">
        <v>9</v>
      </c>
      <c r="B10" s="2" t="str">
        <f>IFERROR(__xludf.DUMMYFUNCTION("GOOGLETRANSLATE(A10, ""nl"", ""en"")"),"from")</f>
        <v>from</v>
      </c>
    </row>
    <row r="11">
      <c r="A11" s="1" t="s">
        <v>10</v>
      </c>
      <c r="B11" s="2" t="str">
        <f>IFERROR(__xludf.DUMMYFUNCTION("GOOGLETRANSLATE(A11, ""nl"", ""en"")"),"what")</f>
        <v>what</v>
      </c>
    </row>
    <row r="12">
      <c r="A12" s="1" t="s">
        <v>11</v>
      </c>
      <c r="B12" s="2" t="str">
        <f>IFERROR(__xludf.DUMMYFUNCTION("GOOGLETRANSLATE(A12, ""nl"", ""en"")"),"we")</f>
        <v>we</v>
      </c>
    </row>
    <row r="13">
      <c r="A13" s="1" t="s">
        <v>12</v>
      </c>
      <c r="B13" s="2" t="str">
        <f>IFERROR(__xludf.DUMMYFUNCTION("GOOGLETRANSLATE(A13, ""nl"", ""en"")"),"in")</f>
        <v>in</v>
      </c>
    </row>
    <row r="14">
      <c r="A14" s="1" t="s">
        <v>13</v>
      </c>
      <c r="B14" s="2" t="str">
        <f>IFERROR(__xludf.DUMMYFUNCTION("GOOGLETRANSLATE(A14, ""nl"", ""en"")"),"they")</f>
        <v>they</v>
      </c>
    </row>
    <row r="15">
      <c r="A15" s="1" t="s">
        <v>14</v>
      </c>
      <c r="B15" s="2" t="str">
        <f>IFERROR(__xludf.DUMMYFUNCTION("GOOGLETRANSLATE(A15, ""nl"", ""en"")"),"he")</f>
        <v>he</v>
      </c>
    </row>
    <row r="16">
      <c r="A16" s="1" t="s">
        <v>15</v>
      </c>
      <c r="B16" s="2" t="str">
        <f>IFERROR(__xludf.DUMMYFUNCTION("GOOGLETRANSLATE(A16, ""nl"", ""en"")"),"to")</f>
        <v>to</v>
      </c>
    </row>
    <row r="17">
      <c r="A17" s="1" t="s">
        <v>16</v>
      </c>
      <c r="B17" s="2" t="str">
        <f>IFERROR(__xludf.DUMMYFUNCTION("GOOGLETRANSLATE(A17, ""nl"", ""en"")"),"to be")</f>
        <v>to be</v>
      </c>
    </row>
    <row r="18">
      <c r="A18" s="1" t="s">
        <v>17</v>
      </c>
      <c r="B18" s="2" t="str">
        <f>IFERROR(__xludf.DUMMYFUNCTION("GOOGLETRANSLATE(A18, ""nl"", ""en"")"),"on")</f>
        <v>on</v>
      </c>
    </row>
    <row r="19">
      <c r="A19" s="1" t="s">
        <v>18</v>
      </c>
      <c r="B19" s="2" t="str">
        <f>IFERROR(__xludf.DUMMYFUNCTION("GOOGLETRANSLATE(A19, ""nl"", ""en"")"),"but")</f>
        <v>but</v>
      </c>
    </row>
    <row r="20">
      <c r="A20" s="1" t="s">
        <v>19</v>
      </c>
      <c r="B20" s="2" t="str">
        <f>IFERROR(__xludf.DUMMYFUNCTION("GOOGLETRANSLATE(A20, ""nl"", ""en"")"),"there")</f>
        <v>there</v>
      </c>
    </row>
    <row r="21">
      <c r="A21" s="1" t="s">
        <v>20</v>
      </c>
      <c r="B21" s="2" t="str">
        <f>IFERROR(__xludf.DUMMYFUNCTION("GOOGLETRANSLATE(A21, ""nl"", ""en"")"),"with")</f>
        <v>with</v>
      </c>
    </row>
    <row r="22">
      <c r="A22" s="1" t="s">
        <v>21</v>
      </c>
      <c r="B22" s="2" t="str">
        <f>IFERROR(__xludf.DUMMYFUNCTION("GOOGLETRANSLATE(A22, ""nl"", ""en"")"),"in front of")</f>
        <v>in front of</v>
      </c>
    </row>
    <row r="23">
      <c r="A23" s="1" t="s">
        <v>22</v>
      </c>
      <c r="B23" s="2" t="str">
        <f>IFERROR(__xludf.DUMMYFUNCTION("GOOGLETRANSLATE(A23, ""nl"", ""en"")"),"That")</f>
        <v>That</v>
      </c>
    </row>
    <row r="24">
      <c r="A24" s="1" t="s">
        <v>23</v>
      </c>
      <c r="B24" s="2" t="str">
        <f>IFERROR(__xludf.DUMMYFUNCTION("GOOGLETRANSLATE(A24, ""nl"", ""en"")"),"have got")</f>
        <v>have got</v>
      </c>
    </row>
    <row r="25">
      <c r="A25" s="1" t="s">
        <v>24</v>
      </c>
      <c r="B25" s="2" t="str">
        <f>IFERROR(__xludf.DUMMYFUNCTION("GOOGLETRANSLATE(A25, ""nl"", ""en"")"),"me")</f>
        <v>me</v>
      </c>
    </row>
    <row r="26">
      <c r="A26" s="1" t="s">
        <v>25</v>
      </c>
      <c r="B26" s="2" t="str">
        <f>IFERROR(__xludf.DUMMYFUNCTION("GOOGLETRANSLATE(A26, ""nl"", ""en"")"),"as")</f>
        <v>as</v>
      </c>
    </row>
    <row r="27">
      <c r="A27" s="1" t="s">
        <v>26</v>
      </c>
      <c r="B27" s="2" t="str">
        <f>IFERROR(__xludf.DUMMYFUNCTION("GOOGLETRANSLATE(A27, ""nl"", ""en"")"),"used to be")</f>
        <v>used to be</v>
      </c>
    </row>
    <row r="28">
      <c r="A28" s="1" t="s">
        <v>27</v>
      </c>
      <c r="B28" s="2" t="str">
        <f>IFERROR(__xludf.DUMMYFUNCTION("GOOGLETRANSLATE(A28, ""nl"", ""en"")"),"am")</f>
        <v>am</v>
      </c>
    </row>
    <row r="29">
      <c r="A29" s="1" t="s">
        <v>28</v>
      </c>
      <c r="B29" s="2" t="str">
        <f>IFERROR(__xludf.DUMMYFUNCTION("GOOGLETRANSLATE(A29, ""nl"", ""en"")"),"to")</f>
        <v>to</v>
      </c>
    </row>
    <row r="30">
      <c r="A30" s="1" t="s">
        <v>29</v>
      </c>
      <c r="B30" s="2" t="str">
        <f>IFERROR(__xludf.DUMMYFUNCTION("GOOGLETRANSLATE(A30, ""nl"", ""en"")"),"this")</f>
        <v>this</v>
      </c>
    </row>
    <row r="31">
      <c r="A31" s="1" t="s">
        <v>30</v>
      </c>
      <c r="B31" s="2" t="str">
        <f>IFERROR(__xludf.DUMMYFUNCTION("GOOGLETRANSLATE(A31, ""nl"", ""en"")"),"my")</f>
        <v>my</v>
      </c>
    </row>
    <row r="32">
      <c r="A32" s="1" t="s">
        <v>31</v>
      </c>
      <c r="B32" s="2" t="str">
        <f>IFERROR(__xludf.DUMMYFUNCTION("GOOGLETRANSLATE(A32, ""nl"", ""en"")"),"On")</f>
        <v>On</v>
      </c>
    </row>
    <row r="33">
      <c r="A33" s="1" t="s">
        <v>32</v>
      </c>
      <c r="B33" s="2" t="str">
        <f>IFERROR(__xludf.DUMMYFUNCTION("GOOGLETRANSLATE(A33, ""nl"", ""en"")"),"you")</f>
        <v>you</v>
      </c>
    </row>
    <row r="34">
      <c r="A34" s="1" t="s">
        <v>33</v>
      </c>
      <c r="B34" s="2" t="str">
        <f>IFERROR(__xludf.DUMMYFUNCTION("GOOGLETRANSLATE(A34, ""nl"", ""en"")"),"than")</f>
        <v>than</v>
      </c>
    </row>
    <row r="35">
      <c r="A35" s="1" t="s">
        <v>34</v>
      </c>
      <c r="B35" s="2" t="str">
        <f>IFERROR(__xludf.DUMMYFUNCTION("GOOGLETRANSLATE(A35, ""nl"", ""en"")"),"n")</f>
        <v>n</v>
      </c>
    </row>
    <row r="36">
      <c r="A36" s="1" t="s">
        <v>35</v>
      </c>
      <c r="B36" s="2" t="str">
        <f>IFERROR(__xludf.DUMMYFUNCTION("GOOGLETRANSLATE(A36, ""nl"", ""en"")"),"to")</f>
        <v>to</v>
      </c>
    </row>
    <row r="37">
      <c r="A37" s="1" t="s">
        <v>36</v>
      </c>
      <c r="B37" s="2" t="str">
        <f>IFERROR(__xludf.DUMMYFUNCTION("GOOGLETRANSLATE(A37, ""nl"", ""en"")"),"know")</f>
        <v>know</v>
      </c>
    </row>
    <row r="38">
      <c r="A38" s="1" t="s">
        <v>37</v>
      </c>
      <c r="B38" s="2" t="str">
        <f>IFERROR(__xludf.DUMMYFUNCTION("GOOGLETRANSLATE(A38, ""nl"", ""en"")"),"here")</f>
        <v>here</v>
      </c>
    </row>
    <row r="39">
      <c r="A39" s="1" t="s">
        <v>38</v>
      </c>
      <c r="B39" s="2" t="str">
        <f>IFERROR(__xludf.DUMMYFUNCTION("GOOGLETRANSLATE(A39, ""nl"", ""en"")"),"so")</f>
        <v>so</v>
      </c>
    </row>
    <row r="40">
      <c r="A40" s="1" t="s">
        <v>39</v>
      </c>
      <c r="B40" s="2" t="str">
        <f>IFERROR(__xludf.DUMMYFUNCTION("GOOGLETRANSLATE(A40, ""nl"", ""en"")"),"you")</f>
        <v>you</v>
      </c>
    </row>
    <row r="41">
      <c r="A41" s="1" t="s">
        <v>40</v>
      </c>
      <c r="B41" s="2" t="str">
        <f>IFERROR(__xludf.DUMMYFUNCTION("GOOGLETRANSLATE(A41, ""nl"", ""en"")"),"can")</f>
        <v>can</v>
      </c>
    </row>
    <row r="42">
      <c r="A42" s="1" t="s">
        <v>41</v>
      </c>
      <c r="B42" s="2" t="str">
        <f>IFERROR(__xludf.DUMMYFUNCTION("GOOGLETRANSLATE(A42, ""nl"", ""en"")"),"no")</f>
        <v>no</v>
      </c>
    </row>
    <row r="43">
      <c r="A43" s="1" t="s">
        <v>42</v>
      </c>
      <c r="B43" s="2" t="str">
        <f>IFERROR(__xludf.DUMMYFUNCTION("GOOGLETRANSLATE(A43, ""nl"", ""en"")"),"yet")</f>
        <v>yet</v>
      </c>
    </row>
    <row r="44">
      <c r="A44" s="1" t="s">
        <v>43</v>
      </c>
      <c r="B44" s="2" t="str">
        <f>IFERROR(__xludf.DUMMYFUNCTION("GOOGLETRANSLATE(A44, ""nl"", ""en"")"),"Yes")</f>
        <v>Yes</v>
      </c>
    </row>
    <row r="45">
      <c r="A45" s="1" t="s">
        <v>44</v>
      </c>
      <c r="B45" s="2" t="str">
        <f>IFERROR(__xludf.DUMMYFUNCTION("GOOGLETRANSLATE(A45, ""nl"", ""en"")"),"him")</f>
        <v>him</v>
      </c>
    </row>
    <row r="46">
      <c r="A46" s="1" t="s">
        <v>45</v>
      </c>
      <c r="B46" s="2" t="str">
        <f>IFERROR(__xludf.DUMMYFUNCTION("GOOGLETRANSLATE(A46, ""nl"", ""en"")"),"has")</f>
        <v>has</v>
      </c>
    </row>
    <row r="47">
      <c r="A47" s="1" t="s">
        <v>46</v>
      </c>
      <c r="B47" s="2" t="str">
        <f>IFERROR(__xludf.DUMMYFUNCTION("GOOGLETRANSLATE(A47, ""nl"", ""en"")"),"well")</f>
        <v>well</v>
      </c>
    </row>
    <row r="48">
      <c r="A48" s="1" t="s">
        <v>47</v>
      </c>
      <c r="B48" s="2" t="str">
        <f>IFERROR(__xludf.DUMMYFUNCTION("GOOGLETRANSLATE(A48, ""nl"", ""en"")"),"must")</f>
        <v>must</v>
      </c>
    </row>
    <row r="49">
      <c r="A49" s="1" t="s">
        <v>48</v>
      </c>
      <c r="B49" s="2" t="str">
        <f>IFERROR(__xludf.DUMMYFUNCTION("GOOGLETRANSLATE(A49, ""nl"", ""en"")"),"want")</f>
        <v>want</v>
      </c>
    </row>
    <row r="50">
      <c r="A50" s="1" t="s">
        <v>49</v>
      </c>
      <c r="B50" s="2" t="str">
        <f>IFERROR(__xludf.DUMMYFUNCTION("GOOGLETRANSLATE(A50, ""nl"", ""en"")"),"to have")</f>
        <v>to have</v>
      </c>
    </row>
    <row r="51">
      <c r="A51" s="1" t="s">
        <v>50</v>
      </c>
      <c r="B51" s="2" t="str">
        <f>IFERROR(__xludf.DUMMYFUNCTION("GOOGLETRANSLATE(A51, ""nl"", ""en"")"),"good")</f>
        <v>good</v>
      </c>
    </row>
    <row r="52">
      <c r="A52" s="1" t="s">
        <v>51</v>
      </c>
      <c r="B52" s="2" t="str">
        <f>IFERROR(__xludf.DUMMYFUNCTION("GOOGLETRANSLATE(A52, ""nl"", ""en"")"),"her")</f>
        <v>her</v>
      </c>
    </row>
    <row r="53">
      <c r="A53" s="1" t="s">
        <v>52</v>
      </c>
      <c r="B53" s="2" t="str">
        <f>IFERROR(__xludf.DUMMYFUNCTION("GOOGLETRANSLATE(A53, ""nl"", ""en"")"),"No")</f>
        <v>No</v>
      </c>
    </row>
    <row r="54">
      <c r="A54" s="1" t="s">
        <v>53</v>
      </c>
      <c r="B54" s="2" t="str">
        <f>IFERROR(__xludf.DUMMYFUNCTION("GOOGLETRANSLATE(A54, ""nl"", ""en"")"),"how")</f>
        <v>how</v>
      </c>
    </row>
    <row r="55">
      <c r="A55" s="1" t="s">
        <v>54</v>
      </c>
      <c r="B55" s="2" t="str">
        <f>IFERROR(__xludf.DUMMYFUNCTION("GOOGLETRANSLATE(A55, ""nl"", ""en"")"),"now")</f>
        <v>now</v>
      </c>
    </row>
    <row r="56">
      <c r="A56" s="1" t="s">
        <v>55</v>
      </c>
      <c r="B56" s="2" t="str">
        <f>IFERROR(__xludf.DUMMYFUNCTION("GOOGLETRANSLATE(A56, ""nl"", ""en"")"),"true")</f>
        <v>true</v>
      </c>
    </row>
    <row r="57">
      <c r="A57" s="1" t="s">
        <v>56</v>
      </c>
      <c r="B57" s="2" t="str">
        <f>IFERROR(__xludf.DUMMYFUNCTION("GOOGLETRANSLATE(A57, ""nl"", ""en"")"),"about")</f>
        <v>about</v>
      </c>
    </row>
    <row r="58">
      <c r="A58" s="1" t="s">
        <v>57</v>
      </c>
      <c r="B58" s="2" t="str">
        <f>IFERROR(__xludf.DUMMYFUNCTION("GOOGLETRANSLATE(A58, ""nl"", ""en"")"),"also")</f>
        <v>also</v>
      </c>
    </row>
    <row r="59">
      <c r="A59" s="1" t="s">
        <v>58</v>
      </c>
      <c r="B59" s="2" t="str">
        <f>IFERROR(__xludf.DUMMYFUNCTION("GOOGLETRANSLATE(A59, ""nl"", ""en"")"),"to do")</f>
        <v>to do</v>
      </c>
    </row>
    <row r="60">
      <c r="A60" s="1" t="s">
        <v>59</v>
      </c>
      <c r="B60" s="2" t="str">
        <f>IFERROR(__xludf.DUMMYFUNCTION("GOOGLETRANSLATE(A60, ""nl"", ""en"")"),"from")</f>
        <v>from</v>
      </c>
    </row>
    <row r="61">
      <c r="A61" s="1" t="s">
        <v>60</v>
      </c>
      <c r="B61" s="2" t="str">
        <f>IFERROR(__xludf.DUMMYFUNCTION("GOOGLETRANSLATE(A61, ""nl"", ""en"")"),"would")</f>
        <v>would</v>
      </c>
    </row>
    <row r="62">
      <c r="A62" s="1" t="s">
        <v>61</v>
      </c>
      <c r="B62" s="2" t="str">
        <f>IFERROR(__xludf.DUMMYFUNCTION("GOOGLETRANSLATE(A62, ""nl"", ""en"")"),"ga")</f>
        <v>ga</v>
      </c>
    </row>
    <row r="63">
      <c r="A63" s="1" t="s">
        <v>62</v>
      </c>
      <c r="B63" s="2" t="str">
        <f>IFERROR(__xludf.DUMMYFUNCTION("GOOGLETRANSLATE(A63, ""nl"", ""en"")"),"or")</f>
        <v>or</v>
      </c>
    </row>
    <row r="64">
      <c r="A64" s="1" t="s">
        <v>63</v>
      </c>
      <c r="B64" s="2" t="str">
        <f>IFERROR(__xludf.DUMMYFUNCTION("GOOGLETRANSLATE(A64, ""nl"", ""en"")"),"to go")</f>
        <v>to go</v>
      </c>
    </row>
    <row r="65">
      <c r="A65" s="1" t="s">
        <v>64</v>
      </c>
      <c r="B65" s="2" t="str">
        <f>IFERROR(__xludf.DUMMYFUNCTION("GOOGLETRANSLATE(A65, ""nl"", ""en"")"),"are")</f>
        <v>are</v>
      </c>
    </row>
    <row r="66">
      <c r="A66" s="1" t="s">
        <v>65</v>
      </c>
      <c r="B66" s="2" t="str">
        <f>IFERROR(__xludf.DUMMYFUNCTION("GOOGLETRANSLATE(A66, ""nl"", ""en"")"),"me")</f>
        <v>me</v>
      </c>
    </row>
    <row r="67">
      <c r="A67" s="1" t="s">
        <v>66</v>
      </c>
      <c r="B67" s="2" t="str">
        <f>IFERROR(__xludf.DUMMYFUNCTION("GOOGLETRANSLATE(A67, ""nl"", ""en"")"),"Bee")</f>
        <v>Bee</v>
      </c>
    </row>
    <row r="68">
      <c r="A68" s="1" t="s">
        <v>67</v>
      </c>
      <c r="B68" s="2" t="str">
        <f>IFERROR(__xludf.DUMMYFUNCTION("GOOGLETRANSLATE(A68, ""nl"", ""en"")"),"already")</f>
        <v>already</v>
      </c>
    </row>
    <row r="69">
      <c r="A69" s="1" t="s">
        <v>68</v>
      </c>
      <c r="B69" s="2" t="str">
        <f>IFERROR(__xludf.DUMMYFUNCTION("GOOGLETRANSLATE(A69, ""nl"", ""en"")"),"U.S")</f>
        <v>U.S</v>
      </c>
    </row>
    <row r="70">
      <c r="A70" s="1" t="s">
        <v>69</v>
      </c>
      <c r="B70" s="2" t="str">
        <f>IFERROR(__xludf.DUMMYFUNCTION("GOOGLETRANSLATE(A70, ""nl"", ""en"")"),"had")</f>
        <v>had</v>
      </c>
    </row>
    <row r="71">
      <c r="A71" s="1" t="s">
        <v>70</v>
      </c>
      <c r="B71" s="2" t="str">
        <f>IFERROR(__xludf.DUMMYFUNCTION("GOOGLETRANSLATE(A71, ""nl"", ""en"")"),"something")</f>
        <v>something</v>
      </c>
    </row>
    <row r="72">
      <c r="A72" s="1" t="s">
        <v>71</v>
      </c>
      <c r="B72" s="2" t="str">
        <f>IFERROR(__xludf.DUMMYFUNCTION("GOOGLETRANSLATE(A72, ""nl"", ""en"")"),"over there")</f>
        <v>over there</v>
      </c>
    </row>
    <row r="73">
      <c r="A73" s="1" t="s">
        <v>72</v>
      </c>
      <c r="B73" s="2" t="str">
        <f>IFERROR(__xludf.DUMMYFUNCTION("GOOGLETRANSLATE(A73, ""nl"", ""en"")"),"you")</f>
        <v>you</v>
      </c>
    </row>
    <row r="74">
      <c r="A74" s="1" t="s">
        <v>73</v>
      </c>
      <c r="B74" s="2" t="str">
        <f>IFERROR(__xludf.DUMMYFUNCTION("GOOGLETRANSLATE(A74, ""nl"", ""en"")"),"goes")</f>
        <v>goes</v>
      </c>
    </row>
    <row r="75">
      <c r="A75" s="1" t="s">
        <v>74</v>
      </c>
      <c r="B75" s="2" t="str">
        <f>IFERROR(__xludf.DUMMYFUNCTION("GOOGLETRANSLATE(A75, ""nl"", ""en"")"),"shall")</f>
        <v>shall</v>
      </c>
    </row>
    <row r="76">
      <c r="A76" s="1" t="s">
        <v>75</v>
      </c>
      <c r="B76" s="2" t="str">
        <f>IFERROR(__xludf.DUMMYFUNCTION("GOOGLETRANSLATE(A76, ""nl"", ""en"")"),"m")</f>
        <v>m</v>
      </c>
    </row>
    <row r="77">
      <c r="A77" s="1" t="s">
        <v>76</v>
      </c>
      <c r="B77" s="2" t="str">
        <f>IFERROR(__xludf.DUMMYFUNCTION("GOOGLETRANSLATE(A77, ""nl"", ""en"")"),"have")</f>
        <v>have</v>
      </c>
    </row>
    <row r="78">
      <c r="A78" s="1" t="s">
        <v>77</v>
      </c>
      <c r="B78" s="2" t="str">
        <f>IFERROR(__xludf.DUMMYFUNCTION("GOOGLETRANSLATE(A78, ""nl"", ""en"")"),"bowl")</f>
        <v>bowl</v>
      </c>
    </row>
    <row r="79">
      <c r="A79" s="1" t="s">
        <v>78</v>
      </c>
      <c r="B79" s="2" t="str">
        <f>IFERROR(__xludf.DUMMYFUNCTION("GOOGLETRANSLATE(A79, ""nl"", ""en"")"),"why")</f>
        <v>why</v>
      </c>
    </row>
    <row r="80">
      <c r="A80" s="1" t="s">
        <v>79</v>
      </c>
      <c r="B80" s="2" t="str">
        <f>IFERROR(__xludf.DUMMYFUNCTION("GOOGLETRANSLATE(A80, ""nl"", ""en"")"),"more")</f>
        <v>more</v>
      </c>
    </row>
    <row r="81">
      <c r="A81" s="1" t="s">
        <v>80</v>
      </c>
      <c r="B81" s="2" t="str">
        <f>IFERROR(__xludf.DUMMYFUNCTION("GOOGLETRANSLATE(A81, ""nl"", ""en"")"),"this one")</f>
        <v>this one</v>
      </c>
    </row>
    <row r="82">
      <c r="A82" s="1" t="s">
        <v>81</v>
      </c>
      <c r="B82" s="2" t="str">
        <f>IFERROR(__xludf.DUMMYFUNCTION("GOOGLETRANSLATE(A82, ""nl"", ""en"")"),"should")</f>
        <v>should</v>
      </c>
    </row>
    <row r="83">
      <c r="A83" s="1" t="s">
        <v>82</v>
      </c>
      <c r="B83" s="2" t="str">
        <f>IFERROR(__xludf.DUMMYFUNCTION("GOOGLETRANSLATE(A83, ""nl"", ""en"")"),"t")</f>
        <v>t</v>
      </c>
    </row>
    <row r="84">
      <c r="A84" s="1" t="s">
        <v>83</v>
      </c>
      <c r="B84" s="2" t="str">
        <f>IFERROR(__xludf.DUMMYFUNCTION("GOOGLETRANSLATE(A84, ""nl"", ""en"")"),"late")</f>
        <v>late</v>
      </c>
    </row>
    <row r="85">
      <c r="A85" s="1" t="s">
        <v>84</v>
      </c>
      <c r="B85" s="2" t="str">
        <f>IFERROR(__xludf.DUMMYFUNCTION("GOOGLETRANSLATE(A85, ""nl"", ""en"")"),"can")</f>
        <v>can</v>
      </c>
    </row>
    <row r="86">
      <c r="A86" s="1" t="s">
        <v>85</v>
      </c>
      <c r="B86" s="2" t="str">
        <f>IFERROR(__xludf.DUMMYFUNCTION("GOOGLETRANSLATE(A86, ""nl"", ""en"")"),"So")</f>
        <v>So</v>
      </c>
    </row>
    <row r="87">
      <c r="A87" s="1" t="s">
        <v>86</v>
      </c>
      <c r="B87" s="2" t="str">
        <f>IFERROR(__xludf.DUMMYFUNCTION("GOOGLETRANSLATE(A87, ""nl"", ""en"")"),"you")</f>
        <v>you</v>
      </c>
    </row>
    <row r="88">
      <c r="A88" s="1" t="s">
        <v>87</v>
      </c>
      <c r="B88" s="2" t="str">
        <f>IFERROR(__xludf.DUMMYFUNCTION("GOOGLETRANSLATE(A88, ""nl"", ""en"")"),"think")</f>
        <v>think</v>
      </c>
    </row>
    <row r="89">
      <c r="A89" s="1" t="s">
        <v>88</v>
      </c>
      <c r="B89" s="2" t="str">
        <f>IFERROR(__xludf.DUMMYFUNCTION("GOOGLETRANSLATE(A89, ""nl"", ""en"")"),"Who")</f>
        <v>Who</v>
      </c>
    </row>
    <row r="90">
      <c r="A90" s="1" t="s">
        <v>89</v>
      </c>
      <c r="B90" s="2" t="str">
        <f>IFERROR(__xludf.DUMMYFUNCTION("GOOGLETRANSLATE(A90, ""nl"", ""en"")"),"everything")</f>
        <v>everything</v>
      </c>
    </row>
    <row r="91">
      <c r="A91" s="1" t="s">
        <v>90</v>
      </c>
      <c r="B91" s="2" t="str">
        <f>IFERROR(__xludf.DUMMYFUNCTION("GOOGLETRANSLATE(A91, ""nl"", ""en"")"),"for real")</f>
        <v>for real</v>
      </c>
    </row>
    <row r="92">
      <c r="A92" s="1" t="s">
        <v>91</v>
      </c>
      <c r="B92" s="2" t="str">
        <f>IFERROR(__xludf.DUMMYFUNCTION("GOOGLETRANSLATE(A92, ""nl"", ""en"")"),"do")</f>
        <v>do</v>
      </c>
    </row>
    <row r="93">
      <c r="A93" s="1" t="s">
        <v>92</v>
      </c>
      <c r="B93" s="2" t="str">
        <f>IFERROR(__xludf.DUMMYFUNCTION("GOOGLETRANSLATE(A93, ""nl"", ""en"")"),"through")</f>
        <v>through</v>
      </c>
    </row>
    <row r="94">
      <c r="A94" s="1" t="s">
        <v>93</v>
      </c>
      <c r="B94" s="2" t="str">
        <f>IFERROR(__xludf.DUMMYFUNCTION("GOOGLETRANSLATE(A94, ""nl"", ""en"")"),"only")</f>
        <v>only</v>
      </c>
    </row>
    <row r="95">
      <c r="A95" s="1" t="s">
        <v>94</v>
      </c>
      <c r="B95" s="2" t="str">
        <f>IFERROR(__xludf.DUMMYFUNCTION("GOOGLETRANSLATE(A95, ""nl"", ""en"")"),"s")</f>
        <v>s</v>
      </c>
    </row>
    <row r="96">
      <c r="A96" s="1" t="s">
        <v>95</v>
      </c>
      <c r="B96" s="2" t="str">
        <f>IFERROR(__xludf.DUMMYFUNCTION("GOOGLETRANSLATE(A96, ""nl"", ""en"")"),"However")</f>
        <v>However</v>
      </c>
    </row>
    <row r="97">
      <c r="A97" s="1" t="s">
        <v>96</v>
      </c>
      <c r="B97" s="2" t="str">
        <f>IFERROR(__xludf.DUMMYFUNCTION("GOOGLETRANSLATE(A97, ""nl"", ""en"")"),"see")</f>
        <v>see</v>
      </c>
    </row>
    <row r="98">
      <c r="A98" s="1" t="s">
        <v>97</v>
      </c>
      <c r="B98" s="2" t="str">
        <f>IFERROR(__xludf.DUMMYFUNCTION("GOOGLETRANSLATE(A98, ""nl"", ""en"")"),"away")</f>
        <v>away</v>
      </c>
    </row>
    <row r="99">
      <c r="A99" s="1" t="s">
        <v>98</v>
      </c>
      <c r="B99" s="2" t="str">
        <f>IFERROR(__xludf.DUMMYFUNCTION("GOOGLETRANSLATE(A99, ""nl"", ""en"")"),"once")</f>
        <v>once</v>
      </c>
    </row>
    <row r="100">
      <c r="A100" s="1" t="s">
        <v>99</v>
      </c>
      <c r="B100" s="2" t="str">
        <f>IFERROR(__xludf.DUMMYFUNCTION("GOOGLETRANSLATE(A100, ""nl"", ""en"")"),"man")</f>
        <v>man</v>
      </c>
    </row>
    <row r="101">
      <c r="A101" s="1" t="s">
        <v>100</v>
      </c>
      <c r="B101" s="2" t="str">
        <f>IFERROR(__xludf.DUMMYFUNCTION("GOOGLETRANSLATE(A101, ""nl"", ""en"")"),"perhaps")</f>
        <v>perhaps</v>
      </c>
    </row>
    <row r="102">
      <c r="A102" s="1" t="s">
        <v>101</v>
      </c>
      <c r="B102" s="2" t="str">
        <f>IFERROR(__xludf.DUMMYFUNCTION("GOOGLETRANSLATE(A102, ""nl"", ""en"")"),"leave")</f>
        <v>leave</v>
      </c>
    </row>
    <row r="103">
      <c r="A103" s="1" t="s">
        <v>102</v>
      </c>
      <c r="B103" s="2" t="str">
        <f>IFERROR(__xludf.DUMMYFUNCTION("GOOGLETRANSLATE(A103, ""nl"", ""en"")"),"never")</f>
        <v>never</v>
      </c>
    </row>
    <row r="104">
      <c r="A104" s="1" t="s">
        <v>103</v>
      </c>
      <c r="B104" s="2" t="str">
        <f>IFERROR(__xludf.DUMMYFUNCTION("GOOGLETRANSLATE(A104, ""nl"", ""en"")"),"Well")</f>
        <v>Well</v>
      </c>
    </row>
    <row r="105">
      <c r="A105" s="1" t="s">
        <v>104</v>
      </c>
      <c r="B105" s="2" t="str">
        <f>IFERROR(__xludf.DUMMYFUNCTION("GOOGLETRANSLATE(A105, ""nl"", ""en"")"),"said")</f>
        <v>said</v>
      </c>
    </row>
    <row r="106">
      <c r="A106" s="1" t="s">
        <v>105</v>
      </c>
      <c r="B106" s="2" t="str">
        <f>IFERROR(__xludf.DUMMYFUNCTION("GOOGLETRANSLATE(A106, ""nl"", ""en"")"),"back")</f>
        <v>back</v>
      </c>
    </row>
    <row r="107">
      <c r="A107" s="1" t="s">
        <v>106</v>
      </c>
      <c r="B107" s="2" t="str">
        <f>IFERROR(__xludf.DUMMYFUNCTION("GOOGLETRANSLATE(A107, ""nl"", ""en"")"),"Okay")</f>
        <v>Okay</v>
      </c>
    </row>
    <row r="108">
      <c r="A108" s="1" t="s">
        <v>107</v>
      </c>
      <c r="B108" s="2" t="str">
        <f>IFERROR(__xludf.DUMMYFUNCTION("GOOGLETRANSLATE(A108, ""nl"", ""en"")"),"along")</f>
        <v>along</v>
      </c>
    </row>
    <row r="109">
      <c r="A109" s="1" t="s">
        <v>108</v>
      </c>
      <c r="B109" s="2" t="str">
        <f>IFERROR(__xludf.DUMMYFUNCTION("GOOGLETRANSLATE(A109, ""nl"", ""en"")"),"nothing")</f>
        <v>nothing</v>
      </c>
    </row>
    <row r="110">
      <c r="A110" s="1" t="s">
        <v>109</v>
      </c>
      <c r="B110" s="2" t="str">
        <f>IFERROR(__xludf.DUMMYFUNCTION("GOOGLETRANSLATE(A110, ""nl"", ""en"")"),"someone")</f>
        <v>someone</v>
      </c>
    </row>
    <row r="111">
      <c r="A111" s="1" t="s">
        <v>110</v>
      </c>
      <c r="B111" s="2" t="str">
        <f>IFERROR(__xludf.DUMMYFUNCTION("GOOGLETRANSLATE(A111, ""nl"", ""en"")"),"coming")</f>
        <v>coming</v>
      </c>
    </row>
    <row r="112">
      <c r="A112" s="1" t="s">
        <v>111</v>
      </c>
      <c r="B112" s="2" t="str">
        <f>IFERROR(__xludf.DUMMYFUNCTION("GOOGLETRANSLATE(A112, ""nl"", ""en"")"),"then")</f>
        <v>then</v>
      </c>
    </row>
    <row r="113">
      <c r="A113" s="1" t="s">
        <v>112</v>
      </c>
      <c r="B113" s="2" t="str">
        <f>IFERROR(__xludf.DUMMYFUNCTION("GOOGLETRANSLATE(A113, ""nl"", ""en"")"),"a lot of")</f>
        <v>a lot of</v>
      </c>
    </row>
    <row r="114">
      <c r="A114" s="1" t="s">
        <v>113</v>
      </c>
      <c r="B114" s="2" t="str">
        <f>IFERROR(__xludf.DUMMYFUNCTION("GOOGLETRANSLATE(A114, ""nl"", ""en"")"),"for a bit")</f>
        <v>for a bit</v>
      </c>
    </row>
    <row r="115">
      <c r="A115" s="1" t="s">
        <v>114</v>
      </c>
      <c r="B115" s="2" t="str">
        <f>IFERROR(__xludf.DUMMYFUNCTION("GOOGLETRANSLATE(A115, ""nl"", ""en"")"),"our")</f>
        <v>our</v>
      </c>
    </row>
    <row r="116">
      <c r="A116" s="1" t="s">
        <v>115</v>
      </c>
      <c r="B116" s="2" t="str">
        <f>IFERROR(__xludf.DUMMYFUNCTION("GOOGLETRANSLATE(A116, ""nl"", ""en"")"),"just")</f>
        <v>just</v>
      </c>
    </row>
    <row r="117">
      <c r="A117" s="1" t="s">
        <v>116</v>
      </c>
      <c r="B117" s="2" t="str">
        <f>IFERROR(__xludf.DUMMYFUNCTION("GOOGLETRANSLATE(A117, ""nl"", ""en"")"),"know")</f>
        <v>know</v>
      </c>
    </row>
    <row r="118">
      <c r="A118" s="1" t="s">
        <v>117</v>
      </c>
      <c r="B118" s="2" t="str">
        <f>IFERROR(__xludf.DUMMYFUNCTION("GOOGLETRANSLATE(A118, ""nl"", ""en"")"),"come")</f>
        <v>come</v>
      </c>
    </row>
    <row r="119">
      <c r="A119" s="1" t="s">
        <v>118</v>
      </c>
      <c r="B119" s="2" t="str">
        <f>IFERROR(__xludf.DUMMYFUNCTION("GOOGLETRANSLATE(A119, ""nl"", ""en"")"),"required")</f>
        <v>required</v>
      </c>
    </row>
    <row r="120">
      <c r="A120" s="1" t="s">
        <v>119</v>
      </c>
      <c r="B120" s="2" t="str">
        <f>IFERROR(__xludf.DUMMYFUNCTION("GOOGLETRANSLATE(A120, ""nl"", ""en"")"),"people")</f>
        <v>people</v>
      </c>
    </row>
    <row r="121">
      <c r="A121" s="1" t="s">
        <v>120</v>
      </c>
      <c r="B121" s="2" t="str">
        <f>IFERROR(__xludf.DUMMYFUNCTION("GOOGLETRANSLATE(A121, ""nl"", ""en"")"),"until")</f>
        <v>until</v>
      </c>
    </row>
    <row r="122">
      <c r="A122" s="1" t="s">
        <v>121</v>
      </c>
      <c r="B122" s="2" t="str">
        <f>IFERROR(__xludf.DUMMYFUNCTION("GOOGLETRANSLATE(A122, ""nl"", ""en"")"),"turn into")</f>
        <v>turn into</v>
      </c>
    </row>
    <row r="123">
      <c r="A123" s="1" t="s">
        <v>122</v>
      </c>
      <c r="B123" s="2" t="str">
        <f>IFERROR(__xludf.DUMMYFUNCTION("GOOGLETRANSLATE(A123, ""nl"", ""en"")"),"say")</f>
        <v>say</v>
      </c>
    </row>
    <row r="124">
      <c r="A124" s="1" t="s">
        <v>123</v>
      </c>
      <c r="B124" s="2" t="str">
        <f>IFERROR(__xludf.DUMMYFUNCTION("GOOGLETRANSLATE(A124, ""nl"", ""en"")"),"time")</f>
        <v>time</v>
      </c>
    </row>
    <row r="125">
      <c r="A125" s="1" t="s">
        <v>124</v>
      </c>
      <c r="B125" s="2" t="str">
        <f>IFERROR(__xludf.DUMMYFUNCTION("GOOGLETRANSLATE(A125, ""nl"", ""en"")"),"weather")</f>
        <v>weather</v>
      </c>
    </row>
    <row r="126">
      <c r="A126" s="1" t="s">
        <v>125</v>
      </c>
      <c r="B126" s="2" t="str">
        <f>IFERROR(__xludf.DUMMYFUNCTION("GOOGLETRANSLATE(A126, ""nl"", ""en"")"),"life")</f>
        <v>life</v>
      </c>
    </row>
    <row r="127">
      <c r="A127" s="1" t="s">
        <v>126</v>
      </c>
      <c r="B127" s="2" t="str">
        <f>IFERROR(__xludf.DUMMYFUNCTION("GOOGLETRANSLATE(A127, ""nl"", ""en"")"),"two")</f>
        <v>two</v>
      </c>
    </row>
    <row r="128">
      <c r="A128" s="1" t="s">
        <v>127</v>
      </c>
      <c r="B128" s="2" t="str">
        <f>IFERROR(__xludf.DUMMYFUNCTION("GOOGLETRANSLATE(A128, ""nl"", ""en"")"),"just")</f>
        <v>just</v>
      </c>
    </row>
    <row r="129">
      <c r="A129" s="1" t="s">
        <v>128</v>
      </c>
      <c r="B129" s="2" t="str">
        <f>IFERROR(__xludf.DUMMYFUNCTION("GOOGLETRANSLATE(A129, ""nl"", ""en"")"),"against")</f>
        <v>against</v>
      </c>
    </row>
    <row r="130">
      <c r="A130" s="1" t="s">
        <v>129</v>
      </c>
      <c r="B130" s="2" t="str">
        <f>IFERROR(__xludf.DUMMYFUNCTION("GOOGLETRANSLATE(A130, ""nl"", ""en"")"),"to make")</f>
        <v>to make</v>
      </c>
    </row>
    <row r="131">
      <c r="A131" s="1" t="s">
        <v>130</v>
      </c>
      <c r="B131" s="2" t="str">
        <f>IFERROR(__xludf.DUMMYFUNCTION("GOOGLETRANSLATE(A131, ""nl"", ""en"")"),"your")</f>
        <v>your</v>
      </c>
    </row>
    <row r="132">
      <c r="A132" s="1" t="s">
        <v>131</v>
      </c>
      <c r="B132" s="2" t="str">
        <f>IFERROR(__xludf.DUMMYFUNCTION("GOOGLETRANSLATE(A132, ""nl"", ""en"")"),"say")</f>
        <v>say</v>
      </c>
    </row>
    <row r="133">
      <c r="A133" s="1" t="s">
        <v>132</v>
      </c>
      <c r="B133" s="2" t="str">
        <f>IFERROR(__xludf.DUMMYFUNCTION("GOOGLETRANSLATE(A133, ""nl"", ""en"")"),"because")</f>
        <v>because</v>
      </c>
    </row>
    <row r="134">
      <c r="A134" s="1" t="s">
        <v>133</v>
      </c>
      <c r="B134" s="2" t="str">
        <f>IFERROR(__xludf.DUMMYFUNCTION("GOOGLETRANSLATE(A134, ""nl"", ""en"")"),"is")</f>
        <v>is</v>
      </c>
    </row>
    <row r="135">
      <c r="A135" s="1" t="s">
        <v>134</v>
      </c>
      <c r="B135" s="2" t="str">
        <f>IFERROR(__xludf.DUMMYFUNCTION("GOOGLETRANSLATE(A135, ""nl"", ""en"")"),"is becoming")</f>
        <v>is becoming</v>
      </c>
    </row>
    <row r="136">
      <c r="A136" s="1" t="s">
        <v>135</v>
      </c>
      <c r="B136" s="2" t="str">
        <f>IFERROR(__xludf.DUMMYFUNCTION("GOOGLETRANSLATE(A136, ""nl"", ""en"")"),"z")</f>
        <v>z</v>
      </c>
    </row>
    <row r="137">
      <c r="A137" s="1" t="s">
        <v>136</v>
      </c>
      <c r="B137" s="2" t="str">
        <f>IFERROR(__xludf.DUMMYFUNCTION("GOOGLETRANSLATE(A137, ""nl"", ""en"")"),"love")</f>
        <v>love</v>
      </c>
    </row>
    <row r="138">
      <c r="A138" s="1" t="s">
        <v>137</v>
      </c>
      <c r="B138" s="2" t="str">
        <f>IFERROR(__xludf.DUMMYFUNCTION("GOOGLETRANSLATE(A138, ""nl"", ""en"")"),"look")</f>
        <v>look</v>
      </c>
    </row>
    <row r="139">
      <c r="A139" s="1" t="s">
        <v>138</v>
      </c>
      <c r="B139" s="2" t="str">
        <f>IFERROR(__xludf.DUMMYFUNCTION("GOOGLETRANSLATE(A139, ""nl"", ""en"")"),"very")</f>
        <v>very</v>
      </c>
    </row>
    <row r="140">
      <c r="A140" s="1" t="s">
        <v>139</v>
      </c>
      <c r="B140" s="2" t="str">
        <f>IFERROR(__xludf.DUMMYFUNCTION("GOOGLETRANSLATE(A140, ""nl"", ""en"")"),"we")</f>
        <v>we</v>
      </c>
    </row>
    <row r="141">
      <c r="A141" s="1" t="s">
        <v>140</v>
      </c>
      <c r="B141" s="2" t="str">
        <f>IFERROR(__xludf.DUMMYFUNCTION("GOOGLETRANSLATE(A141, ""nl"", ""en"")"),"always")</f>
        <v>always</v>
      </c>
    </row>
    <row r="142">
      <c r="A142" s="1" t="s">
        <v>141</v>
      </c>
      <c r="B142" s="2" t="str">
        <f>IFERROR(__xludf.DUMMYFUNCTION("GOOGLETRANSLATE(A142, ""nl"", ""en"")"),"allowed")</f>
        <v>allowed</v>
      </c>
    </row>
    <row r="143">
      <c r="A143" s="1" t="s">
        <v>142</v>
      </c>
      <c r="B143" s="2" t="str">
        <f>IFERROR(__xludf.DUMMYFUNCTION("GOOGLETRANSLATE(A143, ""nl"", ""en"")"),"done")</f>
        <v>done</v>
      </c>
    </row>
    <row r="144">
      <c r="A144" s="1" t="s">
        <v>143</v>
      </c>
      <c r="B144" s="2" t="str">
        <f>IFERROR(__xludf.DUMMYFUNCTION("GOOGLETRANSLATE(A144, ""nl"", ""en"")"),"death")</f>
        <v>death</v>
      </c>
    </row>
    <row r="145">
      <c r="A145" s="1" t="s">
        <v>144</v>
      </c>
      <c r="B145" s="2" t="str">
        <f>IFERROR(__xludf.DUMMYFUNCTION("GOOGLETRANSLATE(A145, ""nl"", ""en"")"),"certainly")</f>
        <v>certainly</v>
      </c>
    </row>
    <row r="146">
      <c r="A146" s="1" t="s">
        <v>145</v>
      </c>
      <c r="B146" s="2" t="str">
        <f>IFERROR(__xludf.DUMMYFUNCTION("GOOGLETRANSLATE(A146, ""nl"", ""en"")"),"down")</f>
        <v>down</v>
      </c>
    </row>
    <row r="147">
      <c r="A147" s="1" t="s">
        <v>146</v>
      </c>
      <c r="B147" s="2" t="str">
        <f>IFERROR(__xludf.DUMMYFUNCTION("GOOGLETRANSLATE(A147, ""nl"", ""en"")"),"year")</f>
        <v>year</v>
      </c>
    </row>
    <row r="148">
      <c r="A148" s="1" t="s">
        <v>147</v>
      </c>
      <c r="B148" s="2" t="str">
        <f>IFERROR(__xludf.DUMMYFUNCTION("GOOGLETRANSLATE(A148, ""nl"", ""en"")"),"their")</f>
        <v>their</v>
      </c>
    </row>
    <row r="149">
      <c r="A149" s="1" t="s">
        <v>148</v>
      </c>
      <c r="B149" s="2" t="str">
        <f>IFERROR(__xludf.DUMMYFUNCTION("GOOGLETRANSLATE(A149, ""nl"", ""en"")"),"wanted to")</f>
        <v>wanted to</v>
      </c>
    </row>
    <row r="150">
      <c r="A150" s="1" t="s">
        <v>149</v>
      </c>
      <c r="B150" s="2" t="str">
        <f>IFERROR(__xludf.DUMMYFUNCTION("GOOGLETRANSLATE(A150, ""nl"", ""en"")"),"day")</f>
        <v>day</v>
      </c>
    </row>
    <row r="151">
      <c r="A151" s="1" t="s">
        <v>150</v>
      </c>
      <c r="B151" s="2" t="str">
        <f>IFERROR(__xludf.DUMMYFUNCTION("GOOGLETRANSLATE(A151, ""nl"", ""en"")"),"all of them")</f>
        <v>all of them</v>
      </c>
    </row>
    <row r="152">
      <c r="A152" s="1" t="s">
        <v>151</v>
      </c>
      <c r="B152" s="2" t="str">
        <f>IFERROR(__xludf.DUMMYFUNCTION("GOOGLETRANSLATE(A152, ""nl"", ""en"")"),"your")</f>
        <v>your</v>
      </c>
    </row>
    <row r="153">
      <c r="A153" s="1" t="s">
        <v>152</v>
      </c>
      <c r="B153" s="2" t="str">
        <f>IFERROR(__xludf.DUMMYFUNCTION("GOOGLETRANSLATE(A153, ""nl"", ""en"")"),"House")</f>
        <v>House</v>
      </c>
    </row>
    <row r="154">
      <c r="A154" s="1" t="s">
        <v>153</v>
      </c>
      <c r="B154" s="2" t="str">
        <f>IFERROR(__xludf.DUMMYFUNCTION("GOOGLETRANSLATE(A154, ""nl"", ""en"")"),"thought")</f>
        <v>thought</v>
      </c>
    </row>
    <row r="155">
      <c r="A155" s="1" t="s">
        <v>154</v>
      </c>
      <c r="B155" s="2" t="str">
        <f>IFERROR(__xludf.DUMMYFUNCTION("GOOGLETRANSLATE(A155, ""nl"", ""en"")"),"is doing")</f>
        <v>is doing</v>
      </c>
    </row>
    <row r="156">
      <c r="A156" s="1" t="s">
        <v>155</v>
      </c>
      <c r="B156" s="2" t="str">
        <f>IFERROR(__xludf.DUMMYFUNCTION("GOOGLETRANSLATE(A156, ""nl"", ""en"")"),"father")</f>
        <v>father</v>
      </c>
    </row>
    <row r="157">
      <c r="A157" s="1" t="s">
        <v>156</v>
      </c>
      <c r="B157" s="2" t="str">
        <f>IFERROR(__xludf.DUMMYFUNCTION("GOOGLETRANSLATE(A157, ""nl"", ""en"")"),"can")</f>
        <v>can</v>
      </c>
    </row>
    <row r="158">
      <c r="A158" s="1" t="s">
        <v>157</v>
      </c>
      <c r="B158" s="2" t="str">
        <f>IFERROR(__xludf.DUMMYFUNCTION("GOOGLETRANSLATE(A158, ""nl"", ""en"")"),"wait")</f>
        <v>wait</v>
      </c>
    </row>
    <row r="159">
      <c r="A159" s="1" t="s">
        <v>158</v>
      </c>
      <c r="B159" s="2" t="str">
        <f>IFERROR(__xludf.DUMMYFUNCTION("GOOGLETRANSLATE(A159, ""nl"", ""en"")"),"see")</f>
        <v>see</v>
      </c>
    </row>
    <row r="160">
      <c r="A160" s="1" t="s">
        <v>159</v>
      </c>
      <c r="B160" s="2" t="str">
        <f>IFERROR(__xludf.DUMMYFUNCTION("GOOGLETRANSLATE(A160, ""nl"", ""en"")"),"woman")</f>
        <v>woman</v>
      </c>
    </row>
    <row r="161">
      <c r="A161" s="1" t="s">
        <v>160</v>
      </c>
      <c r="B161" s="2" t="str">
        <f>IFERROR(__xludf.DUMMYFUNCTION("GOOGLETRANSLATE(A161, ""nl"", ""en"")"),"time")</f>
        <v>time</v>
      </c>
    </row>
    <row r="162">
      <c r="A162" s="1" t="s">
        <v>161</v>
      </c>
      <c r="B162" s="2" t="str">
        <f>IFERROR(__xludf.DUMMYFUNCTION("GOOGLETRANSLATE(A162, ""nl"", ""en"")"),"Others")</f>
        <v>Others</v>
      </c>
    </row>
    <row r="163">
      <c r="A163" s="1" t="s">
        <v>162</v>
      </c>
      <c r="B163" s="2" t="str">
        <f>IFERROR(__xludf.DUMMYFUNCTION("GOOGLETRANSLATE(A163, ""nl"", ""en"")"),"as")</f>
        <v>as</v>
      </c>
    </row>
    <row r="164">
      <c r="A164" s="1" t="s">
        <v>163</v>
      </c>
      <c r="B164" s="2" t="str">
        <f>IFERROR(__xludf.DUMMYFUNCTION("GOOGLETRANSLATE(A164, ""nl"", ""en"")"),"she")</f>
        <v>she</v>
      </c>
    </row>
    <row r="165">
      <c r="A165" s="1" t="s">
        <v>164</v>
      </c>
      <c r="B165" s="2" t="str">
        <f>IFERROR(__xludf.DUMMYFUNCTION("GOOGLETRANSLATE(A165, ""nl"", ""en"")"),"thanks")</f>
        <v>thanks</v>
      </c>
    </row>
    <row r="166">
      <c r="A166" s="1" t="s">
        <v>165</v>
      </c>
      <c r="B166" s="2" t="str">
        <f>IFERROR(__xludf.DUMMYFUNCTION("GOOGLETRANSLATE(A166, ""nl"", ""en"")"),"different")</f>
        <v>different</v>
      </c>
    </row>
    <row r="167">
      <c r="A167" s="1" t="s">
        <v>166</v>
      </c>
      <c r="B167" s="2" t="str">
        <f>IFERROR(__xludf.DUMMYFUNCTION("GOOGLETRANSLATE(A167, ""nl"", ""en"")"),"give")</f>
        <v>give</v>
      </c>
    </row>
    <row r="168">
      <c r="A168" s="1" t="s">
        <v>167</v>
      </c>
      <c r="B168" s="2" t="str">
        <f>IFERROR(__xludf.DUMMYFUNCTION("GOOGLETRANSLATE(A168, ""nl"", ""en"")"),"goods")</f>
        <v>goods</v>
      </c>
    </row>
    <row r="169">
      <c r="A169" s="1" t="s">
        <v>168</v>
      </c>
      <c r="B169" s="2" t="str">
        <f>IFERROR(__xludf.DUMMYFUNCTION("GOOGLETRANSLATE(A169, ""nl"", ""en"")"),"want")</f>
        <v>want</v>
      </c>
    </row>
    <row r="170">
      <c r="A170" s="1" t="s">
        <v>169</v>
      </c>
      <c r="B170" s="2" t="str">
        <f>IFERROR(__xludf.DUMMYFUNCTION("GOOGLETRANSLATE(A170, ""nl"", ""en"")"),"herself")</f>
        <v>herself</v>
      </c>
    </row>
    <row r="171">
      <c r="A171" s="1" t="s">
        <v>170</v>
      </c>
      <c r="B171" s="2" t="str">
        <f>IFERROR(__xludf.DUMMYFUNCTION("GOOGLETRANSLATE(A171, ""nl"", ""en"")"),"thanks")</f>
        <v>thanks</v>
      </c>
    </row>
    <row r="172">
      <c r="A172" s="1" t="s">
        <v>171</v>
      </c>
      <c r="B172" s="2" t="str">
        <f>IFERROR(__xludf.DUMMYFUNCTION("GOOGLETRANSLATE(A172, ""nl"", ""en"")"),"a")</f>
        <v>a</v>
      </c>
    </row>
    <row r="173">
      <c r="A173" s="1" t="s">
        <v>172</v>
      </c>
      <c r="B173" s="2" t="str">
        <f>IFERROR(__xludf.DUMMYFUNCTION("GOOGLETRANSLATE(A173, ""nl"", ""en"")"),"mr")</f>
        <v>mr</v>
      </c>
    </row>
    <row r="174">
      <c r="A174" s="1" t="s">
        <v>173</v>
      </c>
      <c r="B174" s="2" t="str">
        <f>IFERROR(__xludf.DUMMYFUNCTION("GOOGLETRANSLATE(A174, ""nl"", ""en"")"),"very")</f>
        <v>very</v>
      </c>
    </row>
    <row r="175">
      <c r="A175" s="1" t="s">
        <v>174</v>
      </c>
      <c r="B175" s="2" t="str">
        <f>IFERROR(__xludf.DUMMYFUNCTION("GOOGLETRANSLATE(A175, ""nl"", ""en"")"),"To")</f>
        <v>To</v>
      </c>
    </row>
    <row r="176">
      <c r="A176" s="1" t="s">
        <v>175</v>
      </c>
      <c r="B176" s="2" t="str">
        <f>IFERROR(__xludf.DUMMYFUNCTION("GOOGLETRANSLATE(A176, ""nl"", ""en"")"),"to talk")</f>
        <v>to talk</v>
      </c>
    </row>
    <row r="177">
      <c r="A177" s="1" t="s">
        <v>176</v>
      </c>
      <c r="B177" s="2" t="str">
        <f>IFERROR(__xludf.DUMMYFUNCTION("GOOGLETRANSLATE(A177, ""nl"", ""en"")"),"regret")</f>
        <v>regret</v>
      </c>
    </row>
    <row r="178">
      <c r="A178" s="1" t="s">
        <v>177</v>
      </c>
      <c r="B178" s="2" t="str">
        <f>IFERROR(__xludf.DUMMYFUNCTION("GOOGLETRANSLATE(A178, ""nl"", ""en"")"),"money")</f>
        <v>money</v>
      </c>
    </row>
    <row r="179">
      <c r="A179" s="1" t="s">
        <v>178</v>
      </c>
      <c r="B179" s="2" t="str">
        <f>IFERROR(__xludf.DUMMYFUNCTION("GOOGLETRANSLATE(A179, ""nl"", ""en"")"),"could")</f>
        <v>could</v>
      </c>
    </row>
    <row r="180">
      <c r="A180" s="1" t="s">
        <v>179</v>
      </c>
      <c r="B180" s="2" t="str">
        <f>IFERROR(__xludf.DUMMYFUNCTION("GOOGLETRANSLATE(A180, ""nl"", ""en"")"),"work")</f>
        <v>work</v>
      </c>
    </row>
    <row r="181">
      <c r="A181" s="1" t="s">
        <v>180</v>
      </c>
      <c r="B181" s="2" t="str">
        <f>IFERROR(__xludf.DUMMYFUNCTION("GOOGLETRANSLATE(A181, ""nl"", ""en"")"),"Oh")</f>
        <v>Oh</v>
      </c>
    </row>
    <row r="182">
      <c r="A182" s="1" t="s">
        <v>181</v>
      </c>
      <c r="B182" s="2" t="str">
        <f>IFERROR(__xludf.DUMMYFUNCTION("GOOGLETRANSLATE(A182, ""nl"", ""en"")"),"everyone")</f>
        <v>everyone</v>
      </c>
    </row>
    <row r="183">
      <c r="A183" s="1" t="s">
        <v>182</v>
      </c>
      <c r="B183" s="2" t="str">
        <f>IFERROR(__xludf.DUMMYFUNCTION("GOOGLETRANSLATE(A183, ""nl"", ""en"")"),"better")</f>
        <v>better</v>
      </c>
    </row>
    <row r="184">
      <c r="A184" s="1" t="s">
        <v>183</v>
      </c>
      <c r="B184" s="2" t="str">
        <f>IFERROR(__xludf.DUMMYFUNCTION("GOOGLETRANSLATE(A184, ""nl"", ""en"")"),"became")</f>
        <v>became</v>
      </c>
    </row>
    <row r="185">
      <c r="A185" s="1" t="s">
        <v>184</v>
      </c>
      <c r="B185" s="2" t="str">
        <f>IFERROR(__xludf.DUMMYFUNCTION("GOOGLETRANSLATE(A185, ""nl"", ""en"")"),"mother")</f>
        <v>mother</v>
      </c>
    </row>
    <row r="186">
      <c r="A186" s="1" t="s">
        <v>185</v>
      </c>
      <c r="B186" s="2" t="str">
        <f>IFERROR(__xludf.DUMMYFUNCTION("GOOGLETRANSLATE(A186, ""nl"", ""en"")"),"no one")</f>
        <v>no one</v>
      </c>
    </row>
    <row r="187">
      <c r="A187" s="1" t="s">
        <v>186</v>
      </c>
      <c r="B187" s="2" t="str">
        <f>IFERROR(__xludf.DUMMYFUNCTION("GOOGLETRANSLATE(A187, ""nl"", ""en"")"),"find")</f>
        <v>find</v>
      </c>
    </row>
    <row r="188">
      <c r="A188" s="1" t="s">
        <v>187</v>
      </c>
      <c r="B188" s="2" t="str">
        <f>IFERROR(__xludf.DUMMYFUNCTION("GOOGLETRANSLATE(A188, ""nl"", ""en"")"),"state")</f>
        <v>state</v>
      </c>
    </row>
    <row r="189">
      <c r="A189" s="1" t="s">
        <v>188</v>
      </c>
      <c r="B189" s="2" t="str">
        <f>IFERROR(__xludf.DUMMYFUNCTION("GOOGLETRANSLATE(A189, ""nl"", ""en"")"),"seen")</f>
        <v>seen</v>
      </c>
    </row>
    <row r="190">
      <c r="A190" s="1" t="s">
        <v>189</v>
      </c>
      <c r="B190" s="2" t="str">
        <f>IFERROR(__xludf.DUMMYFUNCTION("GOOGLETRANSLATE(A190, ""nl"", ""en"")"),"nothing")</f>
        <v>nothing</v>
      </c>
    </row>
    <row r="191">
      <c r="A191" s="1" t="s">
        <v>190</v>
      </c>
      <c r="B191" s="2" t="str">
        <f>IFERROR(__xludf.DUMMYFUNCTION("GOOGLETRANSLATE(A191, ""nl"", ""en"")"),"within")</f>
        <v>within</v>
      </c>
    </row>
    <row r="192">
      <c r="A192" s="1" t="s">
        <v>191</v>
      </c>
      <c r="B192" s="2" t="str">
        <f>IFERROR(__xludf.DUMMYFUNCTION("GOOGLETRANSLATE(A192, ""nl"", ""en"")"),"to sit")</f>
        <v>to sit</v>
      </c>
    </row>
    <row r="193">
      <c r="A193" s="1" t="s">
        <v>192</v>
      </c>
      <c r="B193" s="2" t="str">
        <f>IFERROR(__xludf.DUMMYFUNCTION("GOOGLETRANSLATE(A193, ""nl"", ""en"")"),"shall")</f>
        <v>shall</v>
      </c>
    </row>
    <row r="194">
      <c r="A194" s="1" t="s">
        <v>193</v>
      </c>
      <c r="B194" s="2" t="str">
        <f>IFERROR(__xludf.DUMMYFUNCTION("GOOGLETRANSLATE(A194, ""nl"", ""en"")"),"after")</f>
        <v>after</v>
      </c>
    </row>
    <row r="195">
      <c r="A195" s="1" t="s">
        <v>194</v>
      </c>
      <c r="B195" s="2" t="str">
        <f>IFERROR(__xludf.DUMMYFUNCTION("GOOGLETRANSLATE(A195, ""nl"", ""en"")"),"help out")</f>
        <v>help out</v>
      </c>
    </row>
    <row r="196">
      <c r="A196" s="1" t="s">
        <v>195</v>
      </c>
      <c r="B196" s="2" t="str">
        <f>IFERROR(__xludf.DUMMYFUNCTION("GOOGLETRANSLATE(A196, ""nl"", ""en"")"),"knew")</f>
        <v>knew</v>
      </c>
    </row>
    <row r="197">
      <c r="A197" s="1" t="s">
        <v>196</v>
      </c>
      <c r="B197" s="2" t="str">
        <f>IFERROR(__xludf.DUMMYFUNCTION("GOOGLETRANSLATE(A197, ""nl"", ""en"")"),"find")</f>
        <v>find</v>
      </c>
    </row>
    <row r="198">
      <c r="A198" s="1" t="s">
        <v>197</v>
      </c>
      <c r="B198" s="2" t="str">
        <f>IFERROR(__xludf.DUMMYFUNCTION("GOOGLETRANSLATE(A198, ""nl"", ""en"")"),"enough")</f>
        <v>enough</v>
      </c>
    </row>
    <row r="199">
      <c r="A199" s="1" t="s">
        <v>198</v>
      </c>
      <c r="B199" s="2" t="str">
        <f>IFERROR(__xludf.DUMMYFUNCTION("GOOGLETRANSLATE(A199, ""nl"", ""en"")"),"Sorry")</f>
        <v>Sorry</v>
      </c>
    </row>
    <row r="200">
      <c r="A200" s="1" t="s">
        <v>199</v>
      </c>
      <c r="B200" s="2" t="str">
        <f>IFERROR(__xludf.DUMMYFUNCTION("GOOGLETRANSLATE(A200, ""nl"", ""en"")"),"fixed")</f>
        <v>fixed</v>
      </c>
    </row>
    <row r="201">
      <c r="A201" s="1" t="s">
        <v>200</v>
      </c>
      <c r="B201" s="2" t="str">
        <f>IFERROR(__xludf.DUMMYFUNCTION("GOOGLETRANSLATE(A201, ""nl"", ""en"")"),"each other")</f>
        <v>each other</v>
      </c>
    </row>
    <row r="202">
      <c r="A202" s="1" t="s">
        <v>201</v>
      </c>
      <c r="B202" s="2" t="str">
        <f>IFERROR(__xludf.DUMMYFUNCTION("GOOGLETRANSLATE(A202, ""nl"", ""en"")"),"went")</f>
        <v>went</v>
      </c>
    </row>
    <row r="203">
      <c r="A203" s="1" t="s">
        <v>202</v>
      </c>
      <c r="B203" s="2" t="str">
        <f>IFERROR(__xludf.DUMMYFUNCTION("GOOGLETRANSLATE(A203, ""nl"", ""en"")"),"hour")</f>
        <v>hour</v>
      </c>
    </row>
    <row r="204">
      <c r="A204" s="1" t="s">
        <v>203</v>
      </c>
      <c r="B204" s="2" t="str">
        <f>IFERROR(__xludf.DUMMYFUNCTION("GOOGLETRANSLATE(A204, ""nl"", ""en"")"),"ready")</f>
        <v>ready</v>
      </c>
    </row>
    <row r="205">
      <c r="A205" s="1" t="s">
        <v>204</v>
      </c>
      <c r="B205" s="2" t="str">
        <f>IFERROR(__xludf.DUMMYFUNCTION("GOOGLETRANSLATE(A205, ""nl"", ""en"")"),"all")</f>
        <v>all</v>
      </c>
    </row>
    <row r="206">
      <c r="A206" s="1" t="s">
        <v>205</v>
      </c>
      <c r="B206" s="2" t="str">
        <f>IFERROR(__xludf.DUMMYFUNCTION("GOOGLETRANSLATE(A206, ""nl"", ""en"")"),"take")</f>
        <v>take</v>
      </c>
    </row>
    <row r="207">
      <c r="A207" s="1" t="s">
        <v>206</v>
      </c>
      <c r="B207" s="2" t="str">
        <f>IFERROR(__xludf.DUMMYFUNCTION("GOOGLETRANSLATE(A207, ""nl"", ""en"")"),"fun")</f>
        <v>fun</v>
      </c>
    </row>
    <row r="208">
      <c r="A208" s="1" t="s">
        <v>207</v>
      </c>
      <c r="B208" s="2" t="str">
        <f>IFERROR(__xludf.DUMMYFUNCTION("GOOGLETRANSLATE(A208, ""nl"", ""en"")"),"of course")</f>
        <v>of course</v>
      </c>
    </row>
    <row r="209">
      <c r="A209" s="1" t="s">
        <v>208</v>
      </c>
      <c r="B209" s="2" t="str">
        <f>IFERROR(__xludf.DUMMYFUNCTION("GOOGLETRANSLATE(A209, ""nl"", ""en"")"),"all")</f>
        <v>all</v>
      </c>
    </row>
    <row r="210">
      <c r="A210" s="1" t="s">
        <v>209</v>
      </c>
      <c r="B210" s="2" t="str">
        <f>IFERROR(__xludf.DUMMYFUNCTION("GOOGLETRANSLATE(A210, ""nl"", ""en"")"),"God")</f>
        <v>God</v>
      </c>
    </row>
    <row r="211">
      <c r="A211" s="1" t="s">
        <v>210</v>
      </c>
      <c r="B211" s="2" t="str">
        <f>IFERROR(__xludf.DUMMYFUNCTION("GOOGLETRANSLATE(A211, ""nl"", ""en"")"),"making")</f>
        <v>making</v>
      </c>
    </row>
    <row r="212">
      <c r="A212" s="1" t="s">
        <v>211</v>
      </c>
      <c r="B212" s="2" t="str">
        <f>IFERROR(__xludf.DUMMYFUNCTION("GOOGLETRANSLATE(A212, ""nl"", ""en"")"),"long")</f>
        <v>long</v>
      </c>
    </row>
    <row r="213">
      <c r="A213" s="1" t="s">
        <v>212</v>
      </c>
      <c r="B213" s="2" t="str">
        <f>IFERROR(__xludf.DUMMYFUNCTION("GOOGLETRANSLATE(A213, ""nl"", ""en"")"),"came")</f>
        <v>came</v>
      </c>
    </row>
    <row r="214">
      <c r="A214" s="1" t="s">
        <v>213</v>
      </c>
      <c r="B214" s="2" t="str">
        <f>IFERROR(__xludf.DUMMYFUNCTION("GOOGLETRANSLATE(A214, ""nl"", ""en"")"),"gladly")</f>
        <v>gladly</v>
      </c>
    </row>
    <row r="215">
      <c r="A215" s="1" t="s">
        <v>214</v>
      </c>
      <c r="B215" s="2" t="str">
        <f>IFERROR(__xludf.DUMMYFUNCTION("GOOGLETRANSLATE(A215, ""nl"", ""en"")"),"Hey")</f>
        <v>Hey</v>
      </c>
    </row>
    <row r="216">
      <c r="A216" s="1" t="s">
        <v>215</v>
      </c>
      <c r="B216" s="2" t="str">
        <f>IFERROR(__xludf.DUMMYFUNCTION("GOOGLETRANSLATE(A216, ""nl"", ""en"")"),"to")</f>
        <v>to</v>
      </c>
    </row>
    <row r="217">
      <c r="A217" s="1" t="s">
        <v>216</v>
      </c>
      <c r="B217" s="2" t="str">
        <f>IFERROR(__xludf.DUMMYFUNCTION("GOOGLETRANSLATE(A217, ""nl"", ""en"")"),"three")</f>
        <v>three</v>
      </c>
    </row>
    <row r="218">
      <c r="A218" s="1" t="s">
        <v>217</v>
      </c>
      <c r="B218" s="2" t="str">
        <f>IFERROR(__xludf.DUMMYFUNCTION("GOOGLETRANSLATE(A218, ""nl"", ""en"")"),"says")</f>
        <v>says</v>
      </c>
    </row>
    <row r="219">
      <c r="A219" s="1" t="s">
        <v>218</v>
      </c>
      <c r="B219" s="2" t="str">
        <f>IFERROR(__xludf.DUMMYFUNCTION("GOOGLETRANSLATE(A219, ""nl"", ""en"")"),"mean")</f>
        <v>mean</v>
      </c>
    </row>
    <row r="220">
      <c r="A220" s="1" t="s">
        <v>219</v>
      </c>
      <c r="B220" s="2" t="str">
        <f>IFERROR(__xludf.DUMMYFUNCTION("GOOGLETRANSLATE(A220, ""nl"", ""en"")"),"did")</f>
        <v>did</v>
      </c>
    </row>
    <row r="221">
      <c r="A221" s="1" t="s">
        <v>220</v>
      </c>
      <c r="B221" s="2" t="str">
        <f>IFERROR(__xludf.DUMMYFUNCTION("GOOGLETRANSLATE(A221, ""nl"", ""en"")"),"stuff")</f>
        <v>stuff</v>
      </c>
    </row>
    <row r="222">
      <c r="A222" s="1" t="s">
        <v>221</v>
      </c>
      <c r="B222" s="2" t="str">
        <f>IFERROR(__xludf.DUMMYFUNCTION("GOOGLETRANSLATE(A222, ""nl"", ""en"")"),"makes")</f>
        <v>makes</v>
      </c>
    </row>
    <row r="223">
      <c r="A223" s="1" t="s">
        <v>222</v>
      </c>
      <c r="B223" s="2" t="str">
        <f>IFERROR(__xludf.DUMMYFUNCTION("GOOGLETRANSLATE(A223, ""nl"", ""en"")"),"please")</f>
        <v>please</v>
      </c>
    </row>
    <row r="224">
      <c r="A224" s="1" t="s">
        <v>223</v>
      </c>
      <c r="B224" s="2" t="str">
        <f>IFERROR(__xludf.DUMMYFUNCTION("GOOGLETRANSLATE(A224, ""nl"", ""en"")"),"first")</f>
        <v>first</v>
      </c>
    </row>
    <row r="225">
      <c r="A225" s="1" t="s">
        <v>224</v>
      </c>
      <c r="B225" s="2" t="str">
        <f>IFERROR(__xludf.DUMMYFUNCTION("GOOGLETRANSLATE(A225, ""nl"", ""en"")"),"to get")</f>
        <v>to get</v>
      </c>
    </row>
    <row r="226">
      <c r="A226" s="1" t="s">
        <v>225</v>
      </c>
      <c r="B226" s="2" t="str">
        <f>IFERROR(__xludf.DUMMYFUNCTION("GOOGLETRANSLATE(A226, ""nl"", ""en"")"),"without")</f>
        <v>without</v>
      </c>
    </row>
    <row r="227">
      <c r="A227" s="1" t="s">
        <v>226</v>
      </c>
      <c r="B227" s="2" t="str">
        <f>IFERROR(__xludf.DUMMYFUNCTION("GOOGLETRANSLATE(A227, ""nl"", ""en"")"),"ever")</f>
        <v>ever</v>
      </c>
    </row>
    <row r="228">
      <c r="A228" s="1" t="s">
        <v>227</v>
      </c>
      <c r="B228" s="2" t="str">
        <f>IFERROR(__xludf.DUMMYFUNCTION("GOOGLETRANSLATE(A228, ""nl"", ""en"")"),"Hey")</f>
        <v>Hey</v>
      </c>
    </row>
    <row r="229">
      <c r="A229" s="1" t="s">
        <v>228</v>
      </c>
      <c r="B229" s="2" t="str">
        <f>IFERROR(__xludf.DUMMYFUNCTION("GOOGLETRANSLATE(A229, ""nl"", ""en"")"),"to keep")</f>
        <v>to keep</v>
      </c>
    </row>
    <row r="230">
      <c r="A230" s="1" t="s">
        <v>229</v>
      </c>
      <c r="B230" s="2" t="str">
        <f>IFERROR(__xludf.DUMMYFUNCTION("GOOGLETRANSLATE(A230, ""nl"", ""en"")"),"to tell")</f>
        <v>to tell</v>
      </c>
    </row>
    <row r="231">
      <c r="A231" s="1" t="s">
        <v>230</v>
      </c>
      <c r="B231" s="2" t="str">
        <f>IFERROR(__xludf.DUMMYFUNCTION("GOOGLETRANSLATE(A231, ""nl"", ""en"")"),"sees")</f>
        <v>sees</v>
      </c>
    </row>
    <row r="232">
      <c r="A232" s="1" t="s">
        <v>231</v>
      </c>
      <c r="B232" s="2" t="str">
        <f>IFERROR(__xludf.DUMMYFUNCTION("GOOGLETRANSLATE(A232, ""nl"", ""en"")"),"idea")</f>
        <v>idea</v>
      </c>
    </row>
    <row r="233">
      <c r="A233" s="1" t="s">
        <v>232</v>
      </c>
      <c r="B233" s="2" t="str">
        <f>IFERROR(__xludf.DUMMYFUNCTION("GOOGLETRANSLATE(A233, ""nl"", ""en"")"),"to give")</f>
        <v>to give</v>
      </c>
    </row>
    <row r="234">
      <c r="A234" s="1" t="s">
        <v>233</v>
      </c>
      <c r="B234" s="2" t="str">
        <f>IFERROR(__xludf.DUMMYFUNCTION("GOOGLETRANSLATE(A234, ""nl"", ""en"")"),"behind")</f>
        <v>behind</v>
      </c>
    </row>
    <row r="235">
      <c r="A235" s="1" t="s">
        <v>234</v>
      </c>
      <c r="B235" s="2" t="str">
        <f>IFERROR(__xludf.DUMMYFUNCTION("GOOGLETRANSLATE(A235, ""nl"", ""en"")"),"been")</f>
        <v>been</v>
      </c>
    </row>
    <row r="236">
      <c r="A236" s="1" t="s">
        <v>235</v>
      </c>
      <c r="B236" s="2" t="str">
        <f>IFERROR(__xludf.DUMMYFUNCTION("GOOGLETRANSLATE(A236, ""nl"", ""en"")"),"stay")</f>
        <v>stay</v>
      </c>
    </row>
    <row r="237">
      <c r="A237" s="1" t="s">
        <v>236</v>
      </c>
      <c r="B237" s="2" t="str">
        <f>IFERROR(__xludf.DUMMYFUNCTION("GOOGLETRANSLATE(A237, ""nl"", ""en"")"),"all the way")</f>
        <v>all the way</v>
      </c>
    </row>
    <row r="238">
      <c r="A238" s="1" t="s">
        <v>237</v>
      </c>
      <c r="B238" s="2" t="str">
        <f>IFERROR(__xludf.DUMMYFUNCTION("GOOGLETRANSLATE(A238, ""nl"", ""en"")"),"beautiful")</f>
        <v>beautiful</v>
      </c>
    </row>
    <row r="239">
      <c r="A239" s="1" t="s">
        <v>238</v>
      </c>
      <c r="B239" s="2" t="str">
        <f>IFERROR(__xludf.DUMMYFUNCTION("GOOGLETRANSLATE(A239, ""nl"", ""en"")"),"below")</f>
        <v>below</v>
      </c>
    </row>
    <row r="240">
      <c r="A240" s="1" t="s">
        <v>239</v>
      </c>
      <c r="B240" s="2" t="str">
        <f>IFERROR(__xludf.DUMMYFUNCTION("GOOGLETRANSLATE(A240, ""nl"", ""en"")"),"look")</f>
        <v>look</v>
      </c>
    </row>
    <row r="241">
      <c r="A241" s="1" t="s">
        <v>240</v>
      </c>
      <c r="B241" s="2" t="str">
        <f>IFERROR(__xludf.DUMMYFUNCTION("GOOGLETRANSLATE(A241, ""nl"", ""en"")"),"saw")</f>
        <v>saw</v>
      </c>
    </row>
    <row r="242">
      <c r="A242" s="1" t="s">
        <v>241</v>
      </c>
      <c r="B242" s="2" t="str">
        <f>IFERROR(__xludf.DUMMYFUNCTION("GOOGLETRANSLATE(A242, ""nl"", ""en"")"),"well")</f>
        <v>well</v>
      </c>
    </row>
    <row r="243">
      <c r="A243" s="1" t="s">
        <v>242</v>
      </c>
      <c r="B243" s="2" t="str">
        <f>IFERROR(__xludf.DUMMYFUNCTION("GOOGLETRANSLATE(A243, ""nl"", ""en"")"),"name")</f>
        <v>name</v>
      </c>
    </row>
    <row r="244">
      <c r="A244" s="1" t="s">
        <v>243</v>
      </c>
      <c r="B244" s="2" t="str">
        <f>IFERROR(__xludf.DUMMYFUNCTION("GOOGLETRANSLATE(A244, ""nl"", ""en"")"),"had to")</f>
        <v>had to</v>
      </c>
    </row>
    <row r="245">
      <c r="A245" s="1" t="s">
        <v>244</v>
      </c>
      <c r="B245" s="2" t="str">
        <f>IFERROR(__xludf.DUMMYFUNCTION("GOOGLETRANSLATE(A245, ""nl"", ""en"")"),"stay")</f>
        <v>stay</v>
      </c>
    </row>
    <row r="246">
      <c r="A246" s="1" t="s">
        <v>245</v>
      </c>
      <c r="B246" s="2" t="str">
        <f>IFERROR(__xludf.DUMMYFUNCTION("GOOGLETRANSLATE(A246, ""nl"", ""en"")"),"you")</f>
        <v>you</v>
      </c>
    </row>
    <row r="247">
      <c r="A247" s="1" t="s">
        <v>246</v>
      </c>
      <c r="B247" s="2" t="str">
        <f>IFERROR(__xludf.DUMMYFUNCTION("GOOGLETRANSLATE(A247, ""nl"", ""en"")"),"car")</f>
        <v>car</v>
      </c>
    </row>
    <row r="248">
      <c r="A248" s="1" t="s">
        <v>247</v>
      </c>
      <c r="B248" s="2" t="str">
        <f>IFERROR(__xludf.DUMMYFUNCTION("GOOGLETRANSLATE(A248, ""nl"", ""en"")"),"listen")</f>
        <v>listen</v>
      </c>
    </row>
    <row r="249">
      <c r="A249" s="1" t="s">
        <v>248</v>
      </c>
      <c r="B249" s="2" t="str">
        <f>IFERROR(__xludf.DUMMYFUNCTION("GOOGLETRANSLATE(A249, ""nl"", ""en"")"),"great")</f>
        <v>great</v>
      </c>
    </row>
    <row r="250">
      <c r="A250" s="1" t="s">
        <v>249</v>
      </c>
      <c r="B250" s="2" t="str">
        <f>IFERROR(__xludf.DUMMYFUNCTION("GOOGLETRANSLATE(A250, ""nl"", ""en"")"),"seems")</f>
        <v>seems</v>
      </c>
    </row>
    <row r="251">
      <c r="A251" s="1" t="s">
        <v>250</v>
      </c>
      <c r="B251" s="2" t="str">
        <f>IFERROR(__xludf.DUMMYFUNCTION("GOOGLETRANSLATE(A251, ""nl"", ""en"")"),"fast")</f>
        <v>fast</v>
      </c>
    </row>
    <row r="252">
      <c r="A252" s="1" t="s">
        <v>251</v>
      </c>
      <c r="B252" s="2" t="str">
        <f>IFERROR(__xludf.DUMMYFUNCTION("GOOGLETRANSLATE(A252, ""nl"", ""en"")"),"ever")</f>
        <v>ever</v>
      </c>
    </row>
    <row r="253">
      <c r="A253" s="1" t="s">
        <v>252</v>
      </c>
      <c r="B253" s="2" t="str">
        <f>IFERROR(__xludf.DUMMYFUNCTION("GOOGLETRANSLATE(A253, ""nl"", ""en"")"),"questions")</f>
        <v>questions</v>
      </c>
    </row>
    <row r="254">
      <c r="A254" s="1" t="s">
        <v>253</v>
      </c>
      <c r="B254" s="2" t="str">
        <f>IFERROR(__xludf.DUMMYFUNCTION("GOOGLETRANSLATE(A254, ""nl"", ""en"")"),"couple")</f>
        <v>couple</v>
      </c>
    </row>
    <row r="255">
      <c r="A255" s="1" t="s">
        <v>254</v>
      </c>
      <c r="B255" s="2" t="str">
        <f>IFERROR(__xludf.DUMMYFUNCTION("GOOGLETRANSLATE(A255, ""nl"", ""en"")"),"when")</f>
        <v>when</v>
      </c>
    </row>
    <row r="256">
      <c r="A256" s="1" t="s">
        <v>255</v>
      </c>
      <c r="B256" s="2" t="str">
        <f>IFERROR(__xludf.DUMMYFUNCTION("GOOGLETRANSLATE(A256, ""nl"", ""en"")"),"because")</f>
        <v>because</v>
      </c>
    </row>
    <row r="257">
      <c r="A257" s="1" t="s">
        <v>256</v>
      </c>
      <c r="B257" s="2" t="str">
        <f>IFERROR(__xludf.DUMMYFUNCTION("GOOGLETRANSLATE(A257, ""nl"", ""en"")"),"Mr.")</f>
        <v>Mr.</v>
      </c>
    </row>
    <row r="258">
      <c r="A258" s="1" t="s">
        <v>257</v>
      </c>
      <c r="B258" s="2" t="str">
        <f>IFERROR(__xludf.DUMMYFUNCTION("GOOGLETRANSLATE(A258, ""nl"", ""en"")"),"new ones")</f>
        <v>new ones</v>
      </c>
    </row>
    <row r="259">
      <c r="A259" s="1" t="s">
        <v>258</v>
      </c>
      <c r="B259" s="2" t="str">
        <f>IFERROR(__xludf.DUMMYFUNCTION("GOOGLETRANSLATE(A259, ""nl"", ""en"")"),"happened")</f>
        <v>happened</v>
      </c>
    </row>
    <row r="260">
      <c r="A260" s="1" t="s">
        <v>259</v>
      </c>
      <c r="B260" s="2" t="str">
        <f>IFERROR(__xludf.DUMMYFUNCTION("GOOGLETRANSLATE(A260, ""nl"", ""en"")"),"to care")</f>
        <v>to care</v>
      </c>
    </row>
    <row r="261">
      <c r="A261" s="1" t="s">
        <v>260</v>
      </c>
      <c r="B261" s="2" t="str">
        <f>IFERROR(__xludf.DUMMYFUNCTION("GOOGLETRANSLATE(A261, ""nl"", ""en"")"),"friend")</f>
        <v>friend</v>
      </c>
    </row>
    <row r="262">
      <c r="A262" s="1" t="s">
        <v>261</v>
      </c>
      <c r="B262" s="2" t="str">
        <f>IFERROR(__xludf.DUMMYFUNCTION("GOOGLETRANSLATE(A262, ""nl"", ""en"")"),"bit")</f>
        <v>bit</v>
      </c>
    </row>
    <row r="263">
      <c r="A263" s="1" t="s">
        <v>262</v>
      </c>
      <c r="B263" s="2" t="str">
        <f>IFERROR(__xludf.DUMMYFUNCTION("GOOGLETRANSLATE(A263, ""nl"", ""en"")"),"children")</f>
        <v>children</v>
      </c>
    </row>
    <row r="264">
      <c r="A264" s="1" t="s">
        <v>263</v>
      </c>
      <c r="B264" s="2" t="str">
        <f>IFERROR(__xludf.DUMMYFUNCTION("GOOGLETRANSLATE(A264, ""nl"", ""en"")"),"crazy")</f>
        <v>crazy</v>
      </c>
    </row>
    <row r="265">
      <c r="A265" s="1" t="s">
        <v>264</v>
      </c>
      <c r="B265" s="2" t="str">
        <f>IFERROR(__xludf.DUMMYFUNCTION("GOOGLETRANSLATE(A265, ""nl"", ""en"")"),"hand")</f>
        <v>hand</v>
      </c>
    </row>
    <row r="266">
      <c r="A266" s="1" t="s">
        <v>265</v>
      </c>
      <c r="B266" s="2" t="str">
        <f>IFERROR(__xludf.DUMMYFUNCTION("GOOGLETRANSLATE(A266, ""nl"", ""en"")"),"ask")</f>
        <v>ask</v>
      </c>
    </row>
    <row r="267">
      <c r="A267" s="1" t="s">
        <v>266</v>
      </c>
      <c r="B267" s="2" t="str">
        <f>IFERROR(__xludf.DUMMYFUNCTION("GOOGLETRANSLATE(A267, ""nl"", ""en"")"),"last")</f>
        <v>last</v>
      </c>
    </row>
    <row r="268">
      <c r="A268" s="1" t="s">
        <v>267</v>
      </c>
      <c r="B268" s="2" t="str">
        <f>IFERROR(__xludf.DUMMYFUNCTION("GOOGLETRANSLATE(A268, ""nl"", ""en"")"),"awesome")</f>
        <v>awesome</v>
      </c>
    </row>
    <row r="269">
      <c r="A269" s="1" t="s">
        <v>268</v>
      </c>
      <c r="B269" s="2" t="str">
        <f>IFERROR(__xludf.DUMMYFUNCTION("GOOGLETRANSLATE(A269, ""nl"", ""en"")"),"had")</f>
        <v>had</v>
      </c>
    </row>
    <row r="270">
      <c r="A270" s="1" t="s">
        <v>269</v>
      </c>
      <c r="B270" s="2" t="str">
        <f>IFERROR(__xludf.DUMMYFUNCTION("GOOGLETRANSLATE(A270, ""nl"", ""en"")"),"even")</f>
        <v>even</v>
      </c>
    </row>
    <row r="271">
      <c r="A271" s="1" t="s">
        <v>270</v>
      </c>
      <c r="B271" s="2" t="str">
        <f>IFERROR(__xludf.DUMMYFUNCTION("GOOGLETRANSLATE(A271, ""nl"", ""en"")"),"some")</f>
        <v>some</v>
      </c>
    </row>
    <row r="272">
      <c r="A272" s="1" t="s">
        <v>271</v>
      </c>
      <c r="B272" s="2" t="str">
        <f>IFERROR(__xludf.DUMMYFUNCTION("GOOGLETRANSLATE(A272, ""nl"", ""en"")"),"anxious")</f>
        <v>anxious</v>
      </c>
    </row>
    <row r="273">
      <c r="A273" s="1" t="s">
        <v>272</v>
      </c>
      <c r="B273" s="2" t="str">
        <f>IFERROR(__xludf.DUMMYFUNCTION("GOOGLETRANSLATE(A273, ""nl"", ""en"")"),"take")</f>
        <v>take</v>
      </c>
    </row>
    <row r="274">
      <c r="A274" s="1" t="s">
        <v>273</v>
      </c>
      <c r="B274" s="2" t="str">
        <f>IFERROR(__xludf.DUMMYFUNCTION("GOOGLETRANSLATE(A274, ""nl"", ""en"")"),"together")</f>
        <v>together</v>
      </c>
    </row>
    <row r="275">
      <c r="A275" s="1" t="s">
        <v>274</v>
      </c>
      <c r="B275" s="2" t="str">
        <f>IFERROR(__xludf.DUMMYFUNCTION("GOOGLETRANSLATE(A275, ""nl"", ""en"")"),"food")</f>
        <v>food</v>
      </c>
    </row>
    <row r="276">
      <c r="A276" s="1" t="s">
        <v>275</v>
      </c>
      <c r="B276" s="2" t="str">
        <f>IFERROR(__xludf.DUMMYFUNCTION("GOOGLETRANSLATE(A276, ""nl"", ""en"")"),"O")</f>
        <v>O</v>
      </c>
    </row>
    <row r="277">
      <c r="A277" s="1" t="s">
        <v>276</v>
      </c>
      <c r="B277" s="2" t="str">
        <f>IFERROR(__xludf.DUMMYFUNCTION("GOOGLETRANSLATE(A277, ""nl"", ""en"")"),"self")</f>
        <v>self</v>
      </c>
    </row>
    <row r="278">
      <c r="A278" s="1" t="s">
        <v>277</v>
      </c>
      <c r="B278" s="2" t="str">
        <f>IFERROR(__xludf.DUMMYFUNCTION("GOOGLETRANSLATE(A278, ""nl"", ""en"")"),"hear")</f>
        <v>hear</v>
      </c>
    </row>
    <row r="279">
      <c r="A279" s="1" t="s">
        <v>278</v>
      </c>
      <c r="B279" s="2" t="str">
        <f>IFERROR(__xludf.DUMMYFUNCTION("GOOGLETRANSLATE(A279, ""nl"", ""en"")"),"ago")</f>
        <v>ago</v>
      </c>
    </row>
    <row r="280">
      <c r="A280" s="1" t="s">
        <v>279</v>
      </c>
      <c r="B280" s="2" t="str">
        <f>IFERROR(__xludf.DUMMYFUNCTION("GOOGLETRANSLATE(A280, ""nl"", ""en"")"),"stand")</f>
        <v>stand</v>
      </c>
    </row>
    <row r="281">
      <c r="A281" s="1" t="s">
        <v>280</v>
      </c>
      <c r="B281" s="2" t="str">
        <f>IFERROR(__xludf.DUMMYFUNCTION("GOOGLETRANSLATE(A281, ""nl"", ""en"")"),"found it")</f>
        <v>found it</v>
      </c>
    </row>
    <row r="282">
      <c r="A282" s="1" t="s">
        <v>281</v>
      </c>
      <c r="B282" s="2" t="str">
        <f>IFERROR(__xludf.DUMMYFUNCTION("GOOGLETRANSLATE(A282, ""nl"", ""en"")"),"boy")</f>
        <v>boy</v>
      </c>
    </row>
    <row r="283">
      <c r="A283" s="1" t="s">
        <v>282</v>
      </c>
      <c r="B283" s="2" t="str">
        <f>IFERROR(__xludf.DUMMYFUNCTION("GOOGLETRANSLATE(A283, ""nl"", ""en"")"),"to think")</f>
        <v>to think</v>
      </c>
    </row>
    <row r="284">
      <c r="A284" s="1" t="s">
        <v>283</v>
      </c>
      <c r="B284" s="2" t="str">
        <f>IFERROR(__xludf.DUMMYFUNCTION("GOOGLETRANSLATE(A284, ""nl"", ""en"")"),"today")</f>
        <v>today</v>
      </c>
    </row>
    <row r="285">
      <c r="A285" s="1" t="s">
        <v>284</v>
      </c>
      <c r="B285" s="2" t="str">
        <f>IFERROR(__xludf.DUMMYFUNCTION("GOOGLETRANSLATE(A285, ""nl"", ""en"")"),"think")</f>
        <v>think</v>
      </c>
    </row>
    <row r="286">
      <c r="A286" s="1" t="s">
        <v>285</v>
      </c>
      <c r="B286" s="2" t="str">
        <f>IFERROR(__xludf.DUMMYFUNCTION("GOOGLETRANSLATE(A286, ""nl"", ""en"")"),"Best")</f>
        <v>Best</v>
      </c>
    </row>
    <row r="287">
      <c r="A287" s="1" t="s">
        <v>286</v>
      </c>
      <c r="B287" s="2" t="str">
        <f>IFERROR(__xludf.DUMMYFUNCTION("GOOGLETRANSLATE(A287, ""nl"", ""en"")"),"said")</f>
        <v>said</v>
      </c>
    </row>
    <row r="288">
      <c r="A288" s="1" t="s">
        <v>287</v>
      </c>
      <c r="B288" s="2" t="str">
        <f>IFERROR(__xludf.DUMMYFUNCTION("GOOGLETRANSLATE(A288, ""nl"", ""en"")"),"home")</f>
        <v>home</v>
      </c>
    </row>
    <row r="289">
      <c r="A289" s="1" t="s">
        <v>288</v>
      </c>
      <c r="B289" s="2" t="str">
        <f>IFERROR(__xludf.DUMMYFUNCTION("GOOGLETRANSLATE(A289, ""nl"", ""en"")"),"world")</f>
        <v>world</v>
      </c>
    </row>
    <row r="290">
      <c r="A290" s="1" t="s">
        <v>289</v>
      </c>
      <c r="B290" s="2" t="str">
        <f>IFERROR(__xludf.DUMMYFUNCTION("GOOGLETRANSLATE(A290, ""nl"", ""en"")"),"boys")</f>
        <v>boys</v>
      </c>
    </row>
    <row r="291">
      <c r="A291" s="1" t="s">
        <v>290</v>
      </c>
      <c r="B291" s="2" t="str">
        <f>IFERROR(__xludf.DUMMYFUNCTION("GOOGLETRANSLATE(A291, ""nl"", ""en"")"),"away")</f>
        <v>away</v>
      </c>
    </row>
    <row r="292">
      <c r="A292" s="1" t="s">
        <v>291</v>
      </c>
      <c r="B292" s="2" t="str">
        <f>IFERROR(__xludf.DUMMYFUNCTION("GOOGLETRANSLATE(A292, ""nl"", ""en"")"),"ken")</f>
        <v>ken</v>
      </c>
    </row>
    <row r="293">
      <c r="A293" s="1" t="s">
        <v>292</v>
      </c>
      <c r="B293" s="2" t="str">
        <f>IFERROR(__xludf.DUMMYFUNCTION("GOOGLETRANSLATE(A293, ""nl"", ""en"")"),"them")</f>
        <v>them</v>
      </c>
    </row>
    <row r="294">
      <c r="A294" s="1" t="s">
        <v>293</v>
      </c>
      <c r="B294" s="2" t="str">
        <f>IFERROR(__xludf.DUMMYFUNCTION("GOOGLETRANSLATE(A294, ""nl"", ""en"")"),"first")</f>
        <v>first</v>
      </c>
    </row>
    <row r="295">
      <c r="A295" s="1" t="s">
        <v>294</v>
      </c>
      <c r="B295" s="2" t="str">
        <f>IFERROR(__xludf.DUMMYFUNCTION("GOOGLETRANSLATE(A295, ""nl"", ""en"")"),"own")</f>
        <v>own</v>
      </c>
    </row>
    <row r="296">
      <c r="A296" s="1" t="s">
        <v>295</v>
      </c>
      <c r="B296" s="2" t="str">
        <f>IFERROR(__xludf.DUMMYFUNCTION("GOOGLETRANSLATE(A296, ""nl"", ""en"")"),"son")</f>
        <v>son</v>
      </c>
    </row>
    <row r="297">
      <c r="A297" s="1" t="s">
        <v>296</v>
      </c>
      <c r="B297" s="2" t="str">
        <f>IFERROR(__xludf.DUMMYFUNCTION("GOOGLETRANSLATE(A297, ""nl"", ""en"")"),"equal")</f>
        <v>equal</v>
      </c>
    </row>
    <row r="298">
      <c r="A298" s="1" t="s">
        <v>297</v>
      </c>
      <c r="B298" s="2" t="str">
        <f>IFERROR(__xludf.DUMMYFUNCTION("GOOGLETRANSLATE(A298, ""nl"", ""en"")"),"Outside")</f>
        <v>Outside</v>
      </c>
    </row>
    <row r="299">
      <c r="A299" s="1" t="s">
        <v>298</v>
      </c>
      <c r="B299" s="2" t="str">
        <f>IFERROR(__xludf.DUMMYFUNCTION("GOOGLETRANSLATE(A299, ""nl"", ""en"")"),"tell")</f>
        <v>tell</v>
      </c>
    </row>
    <row r="300">
      <c r="A300" s="1" t="s">
        <v>299</v>
      </c>
      <c r="B300" s="2" t="str">
        <f>IFERROR(__xludf.DUMMYFUNCTION("GOOGLETRANSLATE(A300, ""nl"", ""en"")"),"tomorrow")</f>
        <v>tomorrow</v>
      </c>
    </row>
    <row r="301">
      <c r="A301" s="1" t="s">
        <v>300</v>
      </c>
      <c r="B301" s="2" t="str">
        <f>IFERROR(__xludf.DUMMYFUNCTION("GOOGLETRANSLATE(A301, ""nl"", ""en"")"),"girl")</f>
        <v>girl</v>
      </c>
    </row>
    <row r="302">
      <c r="A302" s="1" t="s">
        <v>301</v>
      </c>
      <c r="B302" s="2" t="str">
        <f>IFERROR(__xludf.DUMMYFUNCTION("GOOGLETRANSLATE(A302, ""nl"", ""en"")"),"problem")</f>
        <v>problem</v>
      </c>
    </row>
    <row r="303">
      <c r="A303" s="1" t="s">
        <v>302</v>
      </c>
      <c r="B303" s="2" t="str">
        <f>IFERROR(__xludf.DUMMYFUNCTION("GOOGLETRANSLATE(A303, ""nl"", ""en"")"),"as if")</f>
        <v>as if</v>
      </c>
    </row>
    <row r="304">
      <c r="A304" s="1" t="s">
        <v>303</v>
      </c>
      <c r="B304" s="2" t="str">
        <f>IFERROR(__xludf.DUMMYFUNCTION("GOOGLETRANSLATE(A304, ""nl"", ""en"")"),"faith")</f>
        <v>faith</v>
      </c>
    </row>
    <row r="305">
      <c r="A305" s="1" t="s">
        <v>304</v>
      </c>
      <c r="B305" s="2" t="str">
        <f>IFERROR(__xludf.DUMMYFUNCTION("GOOGLETRANSLATE(A305, ""nl"", ""en"")"),"get")</f>
        <v>get</v>
      </c>
    </row>
    <row r="306">
      <c r="A306" s="1" t="s">
        <v>305</v>
      </c>
      <c r="B306" s="2" t="str">
        <f>IFERROR(__xludf.DUMMYFUNCTION("GOOGLETRANSLATE(A306, ""nl"", ""en"")"),"family")</f>
        <v>family</v>
      </c>
    </row>
    <row r="307">
      <c r="A307" s="1" t="s">
        <v>306</v>
      </c>
      <c r="B307" s="2" t="str">
        <f>IFERROR(__xludf.DUMMYFUNCTION("GOOGLETRANSLATE(A307, ""nl"", ""en"")"),"each")</f>
        <v>each</v>
      </c>
    </row>
    <row r="308">
      <c r="A308" s="1" t="s">
        <v>307</v>
      </c>
      <c r="B308" s="2" t="str">
        <f>IFERROR(__xludf.DUMMYFUNCTION("GOOGLETRANSLATE(A308, ""nl"", ""en"")"),"would")</f>
        <v>would</v>
      </c>
    </row>
    <row r="309">
      <c r="A309" s="1" t="s">
        <v>308</v>
      </c>
      <c r="B309" s="2" t="str">
        <f>IFERROR(__xludf.DUMMYFUNCTION("GOOGLETRANSLATE(A309, ""nl"", ""en"")"),"hope")</f>
        <v>hope</v>
      </c>
    </row>
    <row r="310">
      <c r="A310" s="1" t="s">
        <v>309</v>
      </c>
      <c r="B310" s="2" t="str">
        <f>IFERROR(__xludf.DUMMYFUNCTION("GOOGLETRANSLATE(A310, ""nl"", ""en"")"),"Police")</f>
        <v>Police</v>
      </c>
    </row>
    <row r="311">
      <c r="A311" s="1" t="s">
        <v>310</v>
      </c>
      <c r="B311" s="2" t="str">
        <f>IFERROR(__xludf.DUMMYFUNCTION("GOOGLETRANSLATE(A311, ""nl"", ""en"")"),"men")</f>
        <v>men</v>
      </c>
    </row>
    <row r="312">
      <c r="A312" s="1" t="s">
        <v>311</v>
      </c>
      <c r="B312" s="2" t="str">
        <f>IFERROR(__xludf.DUMMYFUNCTION("GOOGLETRANSLATE(A312, ""nl"", ""en"")"),"almost")</f>
        <v>almost</v>
      </c>
    </row>
    <row r="313">
      <c r="A313" s="1" t="s">
        <v>312</v>
      </c>
      <c r="B313" s="2" t="str">
        <f>IFERROR(__xludf.DUMMYFUNCTION("GOOGLETRANSLATE(A313, ""nl"", ""en"")"),"murdered")</f>
        <v>murdered</v>
      </c>
    </row>
    <row r="314">
      <c r="A314" s="1" t="s">
        <v>313</v>
      </c>
      <c r="B314" s="2" t="str">
        <f>IFERROR(__xludf.DUMMYFUNCTION("GOOGLETRANSLATE(A314, ""nl"", ""en"")"),"actually")</f>
        <v>actually</v>
      </c>
    </row>
    <row r="315">
      <c r="A315" s="1" t="s">
        <v>314</v>
      </c>
      <c r="B315" s="2" t="str">
        <f>IFERROR(__xludf.DUMMYFUNCTION("GOOGLETRANSLATE(A315, ""nl"", ""en"")"),"to work")</f>
        <v>to work</v>
      </c>
    </row>
    <row r="316">
      <c r="A316" s="1" t="s">
        <v>315</v>
      </c>
      <c r="B316" s="2" t="str">
        <f>IFERROR(__xludf.DUMMYFUNCTION("GOOGLETRANSLATE(A316, ""nl"", ""en"")"),"damn")</f>
        <v>damn</v>
      </c>
    </row>
    <row r="317">
      <c r="A317" s="1" t="s">
        <v>316</v>
      </c>
      <c r="B317" s="2" t="str">
        <f>IFERROR(__xludf.DUMMYFUNCTION("GOOGLETRANSLATE(A317, ""nl"", ""en"")"),"to hear")</f>
        <v>to hear</v>
      </c>
    </row>
    <row r="318">
      <c r="A318" s="1" t="s">
        <v>317</v>
      </c>
      <c r="B318" s="2" t="str">
        <f>IFERROR(__xludf.DUMMYFUNCTION("GOOGLETRANSLATE(A318, ""nl"", ""en"")"),"way")</f>
        <v>way</v>
      </c>
    </row>
    <row r="319">
      <c r="A319" s="1" t="s">
        <v>318</v>
      </c>
      <c r="B319" s="2" t="str">
        <f>IFERROR(__xludf.DUMMYFUNCTION("GOOGLETRANSLATE(A319, ""nl"", ""en"")"),"was sitting")</f>
        <v>was sitting</v>
      </c>
    </row>
    <row r="320">
      <c r="A320" s="1" t="s">
        <v>319</v>
      </c>
      <c r="B320" s="2" t="str">
        <f>IFERROR(__xludf.DUMMYFUNCTION("GOOGLETRANSLATE(A320, ""nl"", ""en"")"),"friends")</f>
        <v>friends</v>
      </c>
    </row>
    <row r="321">
      <c r="A321" s="1" t="s">
        <v>320</v>
      </c>
      <c r="B321" s="2" t="str">
        <f>IFERROR(__xludf.DUMMYFUNCTION("GOOGLETRANSLATE(A321, ""nl"", ""en"")"),"exactly")</f>
        <v>exactly</v>
      </c>
    </row>
    <row r="322">
      <c r="A322" s="1" t="s">
        <v>321</v>
      </c>
      <c r="B322" s="2" t="str">
        <f>IFERROR(__xludf.DUMMYFUNCTION("GOOGLETRANSLATE(A322, ""nl"", ""en"")"),"child")</f>
        <v>child</v>
      </c>
    </row>
    <row r="323">
      <c r="A323" s="1" t="s">
        <v>322</v>
      </c>
      <c r="B323" s="2" t="str">
        <f>IFERROR(__xludf.DUMMYFUNCTION("GOOGLETRANSLATE(A323, ""nl"", ""en"")"),"Hey")</f>
        <v>Hey</v>
      </c>
    </row>
    <row r="324">
      <c r="A324" s="1" t="s">
        <v>323</v>
      </c>
      <c r="B324" s="2" t="str">
        <f>IFERROR(__xludf.DUMMYFUNCTION("GOOGLETRANSLATE(A324, ""nl"", ""en"")"),"little")</f>
        <v>little</v>
      </c>
    </row>
    <row r="325">
      <c r="A325" s="1" t="s">
        <v>324</v>
      </c>
      <c r="B325" s="2" t="str">
        <f>IFERROR(__xludf.DUMMYFUNCTION("GOOGLETRANSLATE(A325, ""nl"", ""en"")"),"understandable")</f>
        <v>understandable</v>
      </c>
    </row>
    <row r="326">
      <c r="A326" s="1" t="s">
        <v>325</v>
      </c>
      <c r="B326" s="2" t="str">
        <f>IFERROR(__xludf.DUMMYFUNCTION("GOOGLETRANSLATE(A326, ""nl"", ""en"")"),"wanted")</f>
        <v>wanted</v>
      </c>
    </row>
    <row r="327">
      <c r="A327" s="1" t="s">
        <v>326</v>
      </c>
      <c r="B327" s="2" t="str">
        <f>IFERROR(__xludf.DUMMYFUNCTION("GOOGLETRANSLATE(A327, ""nl"", ""en"")"),"gives")</f>
        <v>gives</v>
      </c>
    </row>
    <row r="328">
      <c r="A328" s="1" t="s">
        <v>327</v>
      </c>
      <c r="B328" s="2" t="str">
        <f>IFERROR(__xludf.DUMMYFUNCTION("GOOGLETRANSLATE(A328, ""nl"", ""en"")"),"order")</f>
        <v>order</v>
      </c>
    </row>
    <row r="329">
      <c r="A329" s="1" t="s">
        <v>328</v>
      </c>
      <c r="B329" s="2" t="str">
        <f>IFERROR(__xludf.DUMMYFUNCTION("GOOGLETRANSLATE(A329, ""nl"", ""en"")"),"keeps")</f>
        <v>keeps</v>
      </c>
    </row>
    <row r="330">
      <c r="A330" s="1" t="s">
        <v>329</v>
      </c>
      <c r="B330" s="2" t="str">
        <f>IFERROR(__xludf.DUMMYFUNCTION("GOOGLETRANSLATE(A330, ""nl"", ""en"")"),"further")</f>
        <v>further</v>
      </c>
    </row>
    <row r="331">
      <c r="A331" s="1" t="s">
        <v>330</v>
      </c>
      <c r="B331" s="2" t="str">
        <f>IFERROR(__xludf.DUMMYFUNCTION("GOOGLETRANSLATE(A331, ""nl"", ""en"")"),"early")</f>
        <v>early</v>
      </c>
    </row>
    <row r="332">
      <c r="A332" s="1" t="s">
        <v>331</v>
      </c>
      <c r="B332" s="2" t="str">
        <f>IFERROR(__xludf.DUMMYFUNCTION("GOOGLETRANSLATE(A332, ""nl"", ""en"")"),"Stop")</f>
        <v>Stop</v>
      </c>
    </row>
    <row r="333">
      <c r="A333" s="1" t="s">
        <v>332</v>
      </c>
      <c r="B333" s="2" t="str">
        <f>IFERROR(__xludf.DUMMYFUNCTION("GOOGLETRANSLATE(A333, ""nl"", ""en"")"),"to wait")</f>
        <v>to wait</v>
      </c>
    </row>
    <row r="334">
      <c r="A334" s="1" t="s">
        <v>333</v>
      </c>
      <c r="B334" s="2" t="str">
        <f>IFERROR(__xludf.DUMMYFUNCTION("GOOGLETRANSLATE(A334, ""nl"", ""en"")"),"quiet")</f>
        <v>quiet</v>
      </c>
    </row>
    <row r="335">
      <c r="A335" s="1" t="s">
        <v>334</v>
      </c>
      <c r="B335" s="2" t="str">
        <f>IFERROR(__xludf.DUMMYFUNCTION("GOOGLETRANSLATE(A335, ""nl"", ""en"")"),"head")</f>
        <v>head</v>
      </c>
    </row>
    <row r="336">
      <c r="A336" s="1" t="s">
        <v>335</v>
      </c>
      <c r="B336" s="2" t="str">
        <f>IFERROR(__xludf.DUMMYFUNCTION("GOOGLETRANSLATE(A336, ""nl"", ""en"")"),"receive")</f>
        <v>receive</v>
      </c>
    </row>
    <row r="337">
      <c r="A337" s="1" t="s">
        <v>336</v>
      </c>
      <c r="B337" s="2" t="str">
        <f>IFERROR(__xludf.DUMMYFUNCTION("GOOGLETRANSLATE(A337, ""nl"", ""en"")"),"therefore")</f>
        <v>therefore</v>
      </c>
    </row>
    <row r="338">
      <c r="A338" s="1" t="s">
        <v>337</v>
      </c>
      <c r="B338" s="2" t="str">
        <f>IFERROR(__xludf.DUMMYFUNCTION("GOOGLETRANSLATE(A338, ""nl"", ""en"")"),"happens")</f>
        <v>happens</v>
      </c>
    </row>
    <row r="339">
      <c r="A339" s="1" t="s">
        <v>338</v>
      </c>
      <c r="B339" s="2" t="str">
        <f>IFERROR(__xludf.DUMMYFUNCTION("GOOGLETRANSLATE(A339, ""nl"", ""en"")"),"sometimes")</f>
        <v>sometimes</v>
      </c>
    </row>
    <row r="340">
      <c r="A340" s="1" t="s">
        <v>339</v>
      </c>
      <c r="B340" s="2" t="str">
        <f>IFERROR(__xludf.DUMMYFUNCTION("GOOGLETRANSLATE(A340, ""nl"", ""en"")"),"according to")</f>
        <v>according to</v>
      </c>
    </row>
    <row r="341">
      <c r="A341" s="1" t="s">
        <v>340</v>
      </c>
      <c r="B341" s="2" t="str">
        <f>IFERROR(__xludf.DUMMYFUNCTION("GOOGLETRANSLATE(A341, ""nl"", ""en"")"),"days")</f>
        <v>days</v>
      </c>
    </row>
    <row r="342">
      <c r="A342" s="1" t="s">
        <v>341</v>
      </c>
      <c r="B342" s="2" t="str">
        <f>IFERROR(__xludf.DUMMYFUNCTION("GOOGLETRANSLATE(A342, ""nl"", ""en"")"),"found")</f>
        <v>found</v>
      </c>
    </row>
    <row r="343">
      <c r="A343" s="1" t="s">
        <v>342</v>
      </c>
      <c r="B343" s="2" t="str">
        <f>IFERROR(__xludf.DUMMYFUNCTION("GOOGLETRANSLATE(A343, ""nl"", ""en"")"),"gets")</f>
        <v>gets</v>
      </c>
    </row>
    <row r="344">
      <c r="A344" s="1" t="s">
        <v>343</v>
      </c>
      <c r="B344" s="2" t="str">
        <f>IFERROR(__xludf.DUMMYFUNCTION("GOOGLETRANSLATE(A344, ""nl"", ""en"")"),"made")</f>
        <v>made</v>
      </c>
    </row>
    <row r="345">
      <c r="A345" s="1" t="s">
        <v>344</v>
      </c>
      <c r="B345" s="2" t="str">
        <f>IFERROR(__xludf.DUMMYFUNCTION("GOOGLETRANSLATE(A345, ""nl"", ""en"")"),"side")</f>
        <v>side</v>
      </c>
    </row>
    <row r="346">
      <c r="A346" s="1" t="s">
        <v>345</v>
      </c>
      <c r="B346" s="2" t="str">
        <f>IFERROR(__xludf.DUMMYFUNCTION("GOOGLETRANSLATE(A346, ""nl"", ""en"")"),"works")</f>
        <v>works</v>
      </c>
    </row>
    <row r="347">
      <c r="A347" s="1" t="s">
        <v>346</v>
      </c>
      <c r="B347" s="2" t="str">
        <f>IFERROR(__xludf.DUMMYFUNCTION("GOOGLETRANSLATE(A347, ""nl"", ""en"")"),"Open")</f>
        <v>Open</v>
      </c>
    </row>
    <row r="348">
      <c r="A348" s="1" t="s">
        <v>347</v>
      </c>
      <c r="B348" s="2" t="str">
        <f>IFERROR(__xludf.DUMMYFUNCTION("GOOGLETRANSLATE(A348, ""nl"", ""en"")"),"had")</f>
        <v>had</v>
      </c>
    </row>
    <row r="349">
      <c r="A349" s="1" t="s">
        <v>348</v>
      </c>
      <c r="B349" s="2" t="str">
        <f>IFERROR(__xludf.DUMMYFUNCTION("GOOGLETRANSLATE(A349, ""nl"", ""en"")"),"feel")</f>
        <v>feel</v>
      </c>
    </row>
    <row r="350">
      <c r="A350" s="1" t="s">
        <v>349</v>
      </c>
      <c r="B350" s="2" t="str">
        <f>IFERROR(__xludf.DUMMYFUNCTION("GOOGLETRANSLATE(A350, ""nl"", ""en"")"),"matter")</f>
        <v>matter</v>
      </c>
    </row>
    <row r="351">
      <c r="A351" s="1" t="s">
        <v>350</v>
      </c>
      <c r="B351" s="2" t="str">
        <f>IFERROR(__xludf.DUMMYFUNCTION("GOOGLETRANSLATE(A351, ""nl"", ""en"")"),"happy")</f>
        <v>happy</v>
      </c>
    </row>
    <row r="352">
      <c r="A352" s="1" t="s">
        <v>351</v>
      </c>
      <c r="B352" s="2" t="str">
        <f>IFERROR(__xludf.DUMMYFUNCTION("GOOGLETRANSLATE(A352, ""nl"", ""en"")"),"next one")</f>
        <v>next one</v>
      </c>
    </row>
    <row r="353">
      <c r="A353" s="1" t="s">
        <v>352</v>
      </c>
      <c r="B353" s="2" t="str">
        <f>IFERROR(__xludf.DUMMYFUNCTION("GOOGLETRANSLATE(A353, ""nl"", ""en"")"),"Search")</f>
        <v>Search</v>
      </c>
    </row>
    <row r="354">
      <c r="A354" s="1" t="s">
        <v>353</v>
      </c>
      <c r="B354" s="2" t="str">
        <f>IFERROR(__xludf.DUMMYFUNCTION("GOOGLETRANSLATE(A354, ""nl"", ""en"")"),"opportunity")</f>
        <v>opportunity</v>
      </c>
    </row>
    <row r="355">
      <c r="A355" s="1" t="s">
        <v>354</v>
      </c>
      <c r="B355" s="2" t="str">
        <f>IFERROR(__xludf.DUMMYFUNCTION("GOOGLETRANSLATE(A355, ""nl"", ""en"")"),"tonight")</f>
        <v>tonight</v>
      </c>
    </row>
    <row r="356">
      <c r="A356" s="1" t="s">
        <v>355</v>
      </c>
      <c r="B356" s="2" t="str">
        <f>IFERROR(__xludf.DUMMYFUNCTION("GOOGLETRANSLATE(A356, ""nl"", ""en"")"),"bell")</f>
        <v>bell</v>
      </c>
    </row>
    <row r="357">
      <c r="A357" s="1" t="s">
        <v>356</v>
      </c>
      <c r="B357" s="2" t="str">
        <f>IFERROR(__xludf.DUMMYFUNCTION("GOOGLETRANSLATE(A357, ""nl"", ""en"")"),"try")</f>
        <v>try</v>
      </c>
    </row>
    <row r="358">
      <c r="A358" s="1" t="s">
        <v>357</v>
      </c>
      <c r="B358" s="2" t="str">
        <f>IFERROR(__xludf.DUMMYFUNCTION("GOOGLETRANSLATE(A358, ""nl"", ""en"")"),"Search")</f>
        <v>Search</v>
      </c>
    </row>
    <row r="359">
      <c r="A359" s="1" t="s">
        <v>358</v>
      </c>
      <c r="B359" s="2" t="str">
        <f>IFERROR(__xludf.DUMMYFUNCTION("GOOGLETRANSLATE(A359, ""nl"", ""en"")"),"old")</f>
        <v>old</v>
      </c>
    </row>
    <row r="360">
      <c r="A360" s="1" t="s">
        <v>359</v>
      </c>
      <c r="B360" s="2" t="str">
        <f>IFERROR(__xludf.DUMMYFUNCTION("GOOGLETRANSLATE(A360, ""nl"", ""en"")"),"thing")</f>
        <v>thing</v>
      </c>
    </row>
    <row r="361">
      <c r="A361" s="1" t="s">
        <v>360</v>
      </c>
      <c r="B361" s="2" t="str">
        <f>IFERROR(__xludf.DUMMYFUNCTION("GOOGLETRANSLATE(A361, ""nl"", ""en"")"),"moment")</f>
        <v>moment</v>
      </c>
    </row>
    <row r="362">
      <c r="A362" s="1" t="s">
        <v>361</v>
      </c>
      <c r="B362" s="2" t="str">
        <f>IFERROR(__xludf.DUMMYFUNCTION("GOOGLETRANSLATE(A362, ""nl"", ""en"")"),"best")</f>
        <v>best</v>
      </c>
    </row>
    <row r="363">
      <c r="A363" s="1" t="s">
        <v>362</v>
      </c>
      <c r="B363" s="2" t="str">
        <f>IFERROR(__xludf.DUMMYFUNCTION("GOOGLETRANSLATE(A363, ""nl"", ""en"")"),"between")</f>
        <v>between</v>
      </c>
    </row>
    <row r="364">
      <c r="A364" s="1" t="s">
        <v>363</v>
      </c>
      <c r="B364" s="2" t="str">
        <f>IFERROR(__xludf.DUMMYFUNCTION("GOOGLETRANSLATE(A364, ""nl"", ""en"")"),"place")</f>
        <v>place</v>
      </c>
    </row>
    <row r="365">
      <c r="A365" s="1" t="s">
        <v>364</v>
      </c>
      <c r="B365" s="2" t="str">
        <f>IFERROR(__xludf.DUMMYFUNCTION("GOOGLETRANSLATE(A365, ""nl"", ""en"")"),"only")</f>
        <v>only</v>
      </c>
    </row>
    <row r="366">
      <c r="A366" s="1" t="s">
        <v>365</v>
      </c>
      <c r="B366" s="2" t="str">
        <f>IFERROR(__xludf.DUMMYFUNCTION("GOOGLETRANSLATE(A366, ""nl"", ""en"")"),"heard")</f>
        <v>heard</v>
      </c>
    </row>
    <row r="367">
      <c r="A367" s="1" t="s">
        <v>366</v>
      </c>
      <c r="B367" s="2" t="str">
        <f>IFERROR(__xludf.DUMMYFUNCTION("GOOGLETRANSLATE(A367, ""nl"", ""en"")"),"five")</f>
        <v>five</v>
      </c>
    </row>
    <row r="368">
      <c r="A368" s="1" t="s">
        <v>367</v>
      </c>
      <c r="B368" s="2" t="str">
        <f>IFERROR(__xludf.DUMMYFUNCTION("GOOGLETRANSLATE(A368, ""nl"", ""en"")"),"told")</f>
        <v>told</v>
      </c>
    </row>
    <row r="369">
      <c r="A369" s="1" t="s">
        <v>368</v>
      </c>
      <c r="B369" s="2" t="str">
        <f>IFERROR(__xludf.DUMMYFUNCTION("GOOGLETRANSLATE(A369, ""nl"", ""en"")"),"move")</f>
        <v>move</v>
      </c>
    </row>
    <row r="370">
      <c r="A370" s="1" t="s">
        <v>369</v>
      </c>
      <c r="B370" s="2" t="str">
        <f>IFERROR(__xludf.DUMMYFUNCTION("GOOGLETRANSLATE(A370, ""nl"", ""en"")"),"fine")</f>
        <v>fine</v>
      </c>
    </row>
    <row r="371">
      <c r="A371" s="1" t="s">
        <v>370</v>
      </c>
      <c r="B371" s="2" t="str">
        <f>IFERROR(__xludf.DUMMYFUNCTION("GOOGLETRANSLATE(A371, ""nl"", ""en"")"),"help")</f>
        <v>help</v>
      </c>
    </row>
    <row r="372">
      <c r="A372" s="1" t="s">
        <v>371</v>
      </c>
      <c r="B372" s="2" t="str">
        <f>IFERROR(__xludf.DUMMYFUNCTION("GOOGLETRANSLATE(A372, ""nl"", ""en"")"),"city")</f>
        <v>city</v>
      </c>
    </row>
    <row r="373">
      <c r="A373" s="1" t="s">
        <v>372</v>
      </c>
      <c r="B373" s="2" t="str">
        <f>IFERROR(__xludf.DUMMYFUNCTION("GOOGLETRANSLATE(A373, ""nl"", ""en"")"),"finds")</f>
        <v>finds</v>
      </c>
    </row>
    <row r="374">
      <c r="A374" s="1" t="s">
        <v>373</v>
      </c>
      <c r="B374" s="2" t="str">
        <f>IFERROR(__xludf.DUMMYFUNCTION("GOOGLETRANSLATE(A374, ""nl"", ""en"")"),"bring")</f>
        <v>bring</v>
      </c>
    </row>
    <row r="375">
      <c r="A375" s="1" t="s">
        <v>374</v>
      </c>
      <c r="B375" s="2" t="str">
        <f>IFERROR(__xludf.DUMMYFUNCTION("GOOGLETRANSLATE(A375, ""nl"", ""en"")"),"pain")</f>
        <v>pain</v>
      </c>
    </row>
    <row r="376">
      <c r="A376" s="1" t="s">
        <v>375</v>
      </c>
      <c r="B376" s="2" t="str">
        <f>IFERROR(__xludf.DUMMYFUNCTION("GOOGLETRANSLATE(A376, ""nl"", ""en"")"),"bad")</f>
        <v>bad</v>
      </c>
    </row>
    <row r="377">
      <c r="A377" s="1" t="s">
        <v>376</v>
      </c>
      <c r="B377" s="2" t="str">
        <f>IFERROR(__xludf.DUMMYFUNCTION("GOOGLETRANSLATE(A377, ""nl"", ""en"")"),"to believe")</f>
        <v>to believe</v>
      </c>
    </row>
    <row r="378">
      <c r="A378" s="1" t="s">
        <v>377</v>
      </c>
      <c r="B378" s="2" t="str">
        <f>IFERROR(__xludf.DUMMYFUNCTION("GOOGLETRANSLATE(A378, ""nl"", ""en"")"),"get out")</f>
        <v>get out</v>
      </c>
    </row>
    <row r="379">
      <c r="A379" s="1" t="s">
        <v>378</v>
      </c>
      <c r="B379" s="2" t="str">
        <f>IFERROR(__xludf.DUMMYFUNCTION("GOOGLETRANSLATE(A379, ""nl"", ""en"")"),"minutes")</f>
        <v>minutes</v>
      </c>
    </row>
    <row r="380">
      <c r="A380" s="1" t="s">
        <v>379</v>
      </c>
      <c r="B380" s="2" t="str">
        <f>IFERROR(__xludf.DUMMYFUNCTION("GOOGLETRANSLATE(A380, ""nl"", ""en"")"),"school")</f>
        <v>school</v>
      </c>
    </row>
    <row r="381">
      <c r="A381" s="1" t="s">
        <v>380</v>
      </c>
      <c r="B381" s="2" t="str">
        <f>IFERROR(__xludf.DUMMYFUNCTION("GOOGLETRANSLATE(A381, ""nl"", ""en"")"),"plan")</f>
        <v>plan</v>
      </c>
    </row>
    <row r="382">
      <c r="A382" s="1" t="s">
        <v>381</v>
      </c>
      <c r="B382" s="2" t="str">
        <f>IFERROR(__xludf.DUMMYFUNCTION("GOOGLETRANSLATE(A382, ""nl"", ""en"")"),"brother")</f>
        <v>brother</v>
      </c>
    </row>
    <row r="383">
      <c r="A383" s="1" t="s">
        <v>382</v>
      </c>
      <c r="B383" s="2" t="str">
        <f>IFERROR(__xludf.DUMMYFUNCTION("GOOGLETRANSLATE(A383, ""nl"", ""en"")"),"business suit")</f>
        <v>business suit</v>
      </c>
    </row>
    <row r="384">
      <c r="A384" s="1" t="s">
        <v>383</v>
      </c>
      <c r="B384" s="2" t="str">
        <f>IFERROR(__xludf.DUMMYFUNCTION("GOOGLETRANSLATE(A384, ""nl"", ""en"")"),"yourself")</f>
        <v>yourself</v>
      </c>
    </row>
    <row r="385">
      <c r="A385" s="1" t="s">
        <v>384</v>
      </c>
      <c r="B385" s="2" t="str">
        <f>IFERROR(__xludf.DUMMYFUNCTION("GOOGLETRANSLATE(A385, ""nl"", ""en"")"),"How much")</f>
        <v>How much</v>
      </c>
    </row>
    <row r="386">
      <c r="A386" s="1" t="s">
        <v>385</v>
      </c>
      <c r="B386" s="2" t="str">
        <f>IFERROR(__xludf.DUMMYFUNCTION("GOOGLETRANSLATE(A386, ""nl"", ""en"")"),"room")</f>
        <v>room</v>
      </c>
    </row>
    <row r="387">
      <c r="A387" s="1" t="s">
        <v>386</v>
      </c>
      <c r="B387" s="2" t="str">
        <f>IFERROR(__xludf.DUMMYFUNCTION("GOOGLETRANSLATE(A387, ""nl"", ""en"")"),"means")</f>
        <v>means</v>
      </c>
    </row>
    <row r="388">
      <c r="A388" s="1" t="s">
        <v>387</v>
      </c>
      <c r="B388" s="2" t="str">
        <f>IFERROR(__xludf.DUMMYFUNCTION("GOOGLETRANSLATE(A388, ""nl"", ""en"")"),"to speak")</f>
        <v>to speak</v>
      </c>
    </row>
    <row r="389">
      <c r="A389" s="1" t="s">
        <v>388</v>
      </c>
      <c r="B389" s="2" t="str">
        <f>IFERROR(__xludf.DUMMYFUNCTION("GOOGLETRANSLATE(A389, ""nl"", ""en"")"),"right")</f>
        <v>right</v>
      </c>
    </row>
    <row r="390">
      <c r="A390" s="1" t="s">
        <v>389</v>
      </c>
      <c r="B390" s="2" t="str">
        <f>IFERROR(__xludf.DUMMYFUNCTION("GOOGLETRANSLATE(A390, ""nl"", ""en"")"),"hot")</f>
        <v>hot</v>
      </c>
    </row>
    <row r="391">
      <c r="A391" s="1" t="s">
        <v>390</v>
      </c>
      <c r="B391" s="2" t="str">
        <f>IFERROR(__xludf.DUMMYFUNCTION("GOOGLETRANSLATE(A391, ""nl"", ""en"")"),"kind")</f>
        <v>kind</v>
      </c>
    </row>
    <row r="392">
      <c r="A392" s="1" t="s">
        <v>391</v>
      </c>
      <c r="B392" s="2" t="str">
        <f>IFERROR(__xludf.DUMMYFUNCTION("GOOGLETRANSLATE(A392, ""nl"", ""en"")"),"get")</f>
        <v>get</v>
      </c>
    </row>
    <row r="393">
      <c r="A393" s="1" t="s">
        <v>392</v>
      </c>
      <c r="B393" s="2" t="str">
        <f>IFERROR(__xludf.DUMMYFUNCTION("GOOGLETRANSLATE(A393, ""nl"", ""en"")"),"somewhere")</f>
        <v>somewhere</v>
      </c>
    </row>
    <row r="394">
      <c r="A394" s="1" t="s">
        <v>393</v>
      </c>
      <c r="B394" s="2" t="str">
        <f>IFERROR(__xludf.DUMMYFUNCTION("GOOGLETRANSLATE(A394, ""nl"", ""en"")"),"four")</f>
        <v>four</v>
      </c>
    </row>
    <row r="395">
      <c r="A395" s="1" t="s">
        <v>394</v>
      </c>
      <c r="B395" s="2" t="str">
        <f>IFERROR(__xludf.DUMMYFUNCTION("GOOGLETRANSLATE(A395, ""nl"", ""en"")"),"use")</f>
        <v>use</v>
      </c>
    </row>
    <row r="396">
      <c r="A396" s="1" t="s">
        <v>395</v>
      </c>
      <c r="B396" s="2" t="str">
        <f>IFERROR(__xludf.DUMMYFUNCTION("GOOGLETRANSLATE(A396, ""nl"", ""en"")"),"lies")</f>
        <v>lies</v>
      </c>
    </row>
    <row r="397">
      <c r="A397" s="1" t="s">
        <v>396</v>
      </c>
      <c r="B397" s="2" t="str">
        <f>IFERROR(__xludf.DUMMYFUNCTION("GOOGLETRANSLATE(A397, ""nl"", ""en"")"),"continues")</f>
        <v>continues</v>
      </c>
    </row>
    <row r="398">
      <c r="A398" s="1" t="s">
        <v>397</v>
      </c>
      <c r="B398" s="2" t="str">
        <f>IFERROR(__xludf.DUMMYFUNCTION("GOOGLETRANSLATE(A398, ""nl"", ""en"")"),"which")</f>
        <v>which</v>
      </c>
    </row>
    <row r="399">
      <c r="A399" s="1" t="s">
        <v>398</v>
      </c>
      <c r="B399" s="2" t="str">
        <f>IFERROR(__xludf.DUMMYFUNCTION("GOOGLETRANSLATE(A399, ""nl"", ""en"")"),"to attempt")</f>
        <v>to attempt</v>
      </c>
    </row>
    <row r="400">
      <c r="A400" s="1" t="s">
        <v>399</v>
      </c>
      <c r="B400" s="2" t="str">
        <f>IFERROR(__xludf.DUMMYFUNCTION("GOOGLETRANSLATE(A400, ""nl"", ""en"")"),"doctor")</f>
        <v>doctor</v>
      </c>
    </row>
    <row r="401">
      <c r="A401" s="1" t="s">
        <v>400</v>
      </c>
      <c r="B401" s="2" t="str">
        <f>IFERROR(__xludf.DUMMYFUNCTION("GOOGLETRANSLATE(A401, ""nl"", ""en"")"),"agent")</f>
        <v>agent</v>
      </c>
    </row>
    <row r="402">
      <c r="A402" s="1" t="s">
        <v>401</v>
      </c>
      <c r="B402" s="2" t="str">
        <f>IFERROR(__xludf.DUMMYFUNCTION("GOOGLETRANSLATE(A402, ""nl"", ""en"")"),"Help")</f>
        <v>Help</v>
      </c>
    </row>
    <row r="403">
      <c r="A403" s="1" t="s">
        <v>402</v>
      </c>
      <c r="B403" s="2" t="str">
        <f>IFERROR(__xludf.DUMMYFUNCTION("GOOGLETRANSLATE(A403, ""nl"", ""en"")"),"later on")</f>
        <v>later on</v>
      </c>
    </row>
    <row r="404">
      <c r="A404" s="1" t="s">
        <v>403</v>
      </c>
      <c r="B404" s="2" t="str">
        <f>IFERROR(__xludf.DUMMYFUNCTION("GOOGLETRANSLATE(A404, ""nl"", ""en"")"),"prior to")</f>
        <v>prior to</v>
      </c>
    </row>
    <row r="405">
      <c r="A405" s="1" t="s">
        <v>404</v>
      </c>
      <c r="B405" s="2" t="str">
        <f>IFERROR(__xludf.DUMMYFUNCTION("GOOGLETRANSLATE(A405, ""nl"", ""en"")"),"eyes")</f>
        <v>eyes</v>
      </c>
    </row>
    <row r="406">
      <c r="A406" s="1" t="s">
        <v>405</v>
      </c>
      <c r="B406" s="2" t="str">
        <f>IFERROR(__xludf.DUMMYFUNCTION("GOOGLETRANSLATE(A406, ""nl"", ""en"")"),"free")</f>
        <v>free</v>
      </c>
    </row>
    <row r="407">
      <c r="A407" s="1" t="s">
        <v>406</v>
      </c>
      <c r="B407" s="2" t="str">
        <f>IFERROR(__xludf.DUMMYFUNCTION("GOOGLETRANSLATE(A407, ""nl"", ""en"")"),"right")</f>
        <v>right</v>
      </c>
    </row>
    <row r="408">
      <c r="A408" s="1" t="s">
        <v>407</v>
      </c>
      <c r="B408" s="2" t="str">
        <f>IFERROR(__xludf.DUMMYFUNCTION("GOOGLETRANSLATE(A408, ""nl"", ""en"")"),"gave")</f>
        <v>gave</v>
      </c>
    </row>
    <row r="409">
      <c r="A409" s="1" t="s">
        <v>408</v>
      </c>
      <c r="B409" s="2" t="str">
        <f>IFERROR(__xludf.DUMMYFUNCTION("GOOGLETRANSLATE(A409, ""nl"", ""en"")"),"photo")</f>
        <v>photo</v>
      </c>
    </row>
    <row r="410">
      <c r="A410" s="1" t="s">
        <v>409</v>
      </c>
      <c r="B410" s="2" t="str">
        <f>IFERROR(__xludf.DUMMYFUNCTION("GOOGLETRANSLATE(A410, ""nl"", ""en"")"),"become")</f>
        <v>become</v>
      </c>
    </row>
    <row r="411">
      <c r="A411" s="1" t="s">
        <v>410</v>
      </c>
      <c r="B411" s="2" t="str">
        <f>IFERROR(__xludf.DUMMYFUNCTION("GOOGLETRANSLATE(A411, ""nl"", ""en"")"),"so that")</f>
        <v>so that</v>
      </c>
    </row>
    <row r="412">
      <c r="A412" s="1" t="s">
        <v>411</v>
      </c>
      <c r="B412" s="2" t="str">
        <f>IFERROR(__xludf.DUMMYFUNCTION("GOOGLETRANSLATE(A412, ""nl"", ""en"")"),"daughter")</f>
        <v>daughter</v>
      </c>
    </row>
    <row r="413">
      <c r="A413" s="1" t="s">
        <v>412</v>
      </c>
      <c r="B413" s="2" t="str">
        <f>IFERROR(__xludf.DUMMYFUNCTION("GOOGLETRANSLATE(A413, ""nl"", ""en"")"),"issues")</f>
        <v>issues</v>
      </c>
    </row>
    <row r="414">
      <c r="A414" s="1" t="s">
        <v>413</v>
      </c>
      <c r="B414" s="2" t="str">
        <f>IFERROR(__xludf.DUMMYFUNCTION("GOOGLETRANSLATE(A414, ""nl"", ""en"")"),"place")</f>
        <v>place</v>
      </c>
    </row>
    <row r="415">
      <c r="A415" s="1" t="s">
        <v>414</v>
      </c>
      <c r="B415" s="2" t="str">
        <f>IFERROR(__xludf.DUMMYFUNCTION("GOOGLETRANSLATE(A415, ""nl"", ""en"")"),"water")</f>
        <v>water</v>
      </c>
    </row>
    <row r="416">
      <c r="A416" s="1" t="s">
        <v>415</v>
      </c>
      <c r="B416" s="2" t="str">
        <f>IFERROR(__xludf.DUMMYFUNCTION("GOOGLETRANSLATE(A416, ""nl"", ""en"")"),"knows")</f>
        <v>knows</v>
      </c>
    </row>
    <row r="417">
      <c r="A417" s="1" t="s">
        <v>416</v>
      </c>
      <c r="B417" s="2" t="str">
        <f>IFERROR(__xludf.DUMMYFUNCTION("GOOGLETRANSLATE(A417, ""nl"", ""en"")"),"week")</f>
        <v>week</v>
      </c>
    </row>
    <row r="418">
      <c r="A418" s="1" t="s">
        <v>417</v>
      </c>
      <c r="B418" s="2" t="str">
        <f>IFERROR(__xludf.DUMMYFUNCTION("GOOGLETRANSLATE(A418, ""nl"", ""en"")"),"to start")</f>
        <v>to start</v>
      </c>
    </row>
    <row r="419">
      <c r="A419" s="1" t="s">
        <v>418</v>
      </c>
      <c r="B419" s="2" t="str">
        <f>IFERROR(__xludf.DUMMYFUNCTION("GOOGLETRANSLATE(A419, ""nl"", ""en"")"),"talking")</f>
        <v>talking</v>
      </c>
    </row>
    <row r="420">
      <c r="A420" s="1" t="s">
        <v>419</v>
      </c>
      <c r="B420" s="2" t="str">
        <f>IFERROR(__xludf.DUMMYFUNCTION("GOOGLETRANSLATE(A420, ""nl"", ""en"")"),"earlier")</f>
        <v>earlier</v>
      </c>
    </row>
    <row r="421">
      <c r="A421" s="1" t="s">
        <v>420</v>
      </c>
      <c r="B421" s="2" t="str">
        <f>IFERROR(__xludf.DUMMYFUNCTION("GOOGLETRANSLATE(A421, ""nl"", ""en"")"),"l")</f>
        <v>l</v>
      </c>
    </row>
    <row r="422">
      <c r="A422" s="1" t="s">
        <v>421</v>
      </c>
      <c r="B422" s="2" t="str">
        <f>IFERROR(__xludf.DUMMYFUNCTION("GOOGLETRANSLATE(A422, ""nl"", ""en"")"),"wrong")</f>
        <v>wrong</v>
      </c>
    </row>
    <row r="423">
      <c r="A423" s="1" t="s">
        <v>422</v>
      </c>
      <c r="B423" s="2" t="str">
        <f>IFERROR(__xludf.DUMMYFUNCTION("GOOGLETRANSLATE(A423, ""nl"", ""en"")"),"hands")</f>
        <v>hands</v>
      </c>
    </row>
    <row r="424">
      <c r="A424" s="1" t="s">
        <v>423</v>
      </c>
      <c r="B424" s="2" t="str">
        <f>IFERROR(__xludf.DUMMYFUNCTION("GOOGLETRANSLATE(A424, ""nl"", ""en"")"),"door")</f>
        <v>door</v>
      </c>
    </row>
    <row r="425">
      <c r="A425" s="1" t="s">
        <v>424</v>
      </c>
      <c r="B425" s="2" t="str">
        <f>IFERROR(__xludf.DUMMYFUNCTION("GOOGLETRANSLATE(A425, ""nl"", ""en"")"),"baby")</f>
        <v>baby</v>
      </c>
    </row>
    <row r="426">
      <c r="A426" s="1" t="s">
        <v>425</v>
      </c>
      <c r="B426" s="2" t="str">
        <f>IFERROR(__xludf.DUMMYFUNCTION("GOOGLETRANSLATE(A426, ""nl"", ""en"")"),"dial")</f>
        <v>dial</v>
      </c>
    </row>
    <row r="427">
      <c r="A427" s="1" t="s">
        <v>426</v>
      </c>
      <c r="B427" s="2" t="str">
        <f>IFERROR(__xludf.DUMMYFUNCTION("GOOGLETRANSLATE(A427, ""nl"", ""en"")"),"above")</f>
        <v>above</v>
      </c>
    </row>
    <row r="428">
      <c r="A428" s="1" t="s">
        <v>427</v>
      </c>
      <c r="B428" s="2" t="str">
        <f>IFERROR(__xludf.DUMMYFUNCTION("GOOGLETRANSLATE(A428, ""nl"", ""en"")"),"big")</f>
        <v>big</v>
      </c>
    </row>
    <row r="429">
      <c r="A429" s="1" t="s">
        <v>428</v>
      </c>
      <c r="B429" s="2" t="str">
        <f>IFERROR(__xludf.DUMMYFUNCTION("GOOGLETRANSLATE(A429, ""nl"", ""en"")"),"real")</f>
        <v>real</v>
      </c>
    </row>
    <row r="430">
      <c r="A430" s="1" t="s">
        <v>429</v>
      </c>
      <c r="B430" s="2" t="str">
        <f>IFERROR(__xludf.DUMMYFUNCTION("GOOGLETRANSLATE(A430, ""nl"", ""en"")"),"need")</f>
        <v>need</v>
      </c>
    </row>
    <row r="431">
      <c r="A431" s="1" t="s">
        <v>430</v>
      </c>
      <c r="B431" s="2" t="str">
        <f>IFERROR(__xludf.DUMMYFUNCTION("GOOGLETRANSLATE(A431, ""nl"", ""en"")"),"ie")</f>
        <v>ie</v>
      </c>
    </row>
    <row r="432">
      <c r="A432" s="1" t="s">
        <v>431</v>
      </c>
      <c r="B432" s="2" t="str">
        <f>IFERROR(__xludf.DUMMYFUNCTION("GOOGLETRANSLATE(A432, ""nl"", ""en"")"),"kill")</f>
        <v>kill</v>
      </c>
    </row>
    <row r="433">
      <c r="A433" s="1" t="s">
        <v>432</v>
      </c>
      <c r="B433" s="2" t="str">
        <f>IFERROR(__xludf.DUMMYFUNCTION("GOOGLETRANSLATE(A433, ""nl"", ""en"")"),"stop")</f>
        <v>stop</v>
      </c>
    </row>
    <row r="434">
      <c r="A434" s="1" t="s">
        <v>433</v>
      </c>
      <c r="B434" s="2" t="str">
        <f>IFERROR(__xludf.DUMMYFUNCTION("GOOGLETRANSLATE(A434, ""nl"", ""en"")"),"difficult")</f>
        <v>difficult</v>
      </c>
    </row>
    <row r="435">
      <c r="A435" s="1" t="s">
        <v>434</v>
      </c>
      <c r="B435" s="2" t="str">
        <f>IFERROR(__xludf.DUMMYFUNCTION("GOOGLETRANSLATE(A435, ""nl"", ""en"")"),"dr")</f>
        <v>dr</v>
      </c>
    </row>
    <row r="436">
      <c r="A436" s="1" t="s">
        <v>435</v>
      </c>
      <c r="B436" s="2" t="str">
        <f>IFERROR(__xludf.DUMMYFUNCTION("GOOGLETRANSLATE(A436, ""nl"", ""en"")"),"since")</f>
        <v>since</v>
      </c>
    </row>
    <row r="437">
      <c r="A437" s="1" t="s">
        <v>436</v>
      </c>
      <c r="B437" s="2" t="str">
        <f>IFERROR(__xludf.DUMMYFUNCTION("GOOGLETRANSLATE(A437, ""nl"", ""en"")"),"country")</f>
        <v>country</v>
      </c>
    </row>
    <row r="438">
      <c r="A438" s="1" t="s">
        <v>437</v>
      </c>
      <c r="B438" s="2" t="str">
        <f>IFERROR(__xludf.DUMMYFUNCTION("GOOGLETRANSLATE(A438, ""nl"", ""en"")"),"play")</f>
        <v>play</v>
      </c>
    </row>
    <row r="439">
      <c r="A439" s="1" t="s">
        <v>438</v>
      </c>
      <c r="B439" s="2" t="str">
        <f>IFERROR(__xludf.DUMMYFUNCTION("GOOGLETRANSLATE(A439, ""nl"", ""en"")"),"that much")</f>
        <v>that much</v>
      </c>
    </row>
    <row r="440">
      <c r="A440" s="1" t="s">
        <v>439</v>
      </c>
      <c r="B440" s="2" t="str">
        <f>IFERROR(__xludf.DUMMYFUNCTION("GOOGLETRANSLATE(A440, ""nl"", ""en"")"),"the same")</f>
        <v>the same</v>
      </c>
    </row>
    <row r="441">
      <c r="A441" s="1" t="s">
        <v>440</v>
      </c>
      <c r="B441" s="2" t="str">
        <f>IFERROR(__xludf.DUMMYFUNCTION("GOOGLETRANSLATE(A441, ""nl"", ""en"")"),"Mrs.")</f>
        <v>Mrs.</v>
      </c>
    </row>
    <row r="442">
      <c r="A442" s="1" t="s">
        <v>441</v>
      </c>
      <c r="B442" s="2" t="str">
        <f>IFERROR(__xludf.DUMMYFUNCTION("GOOGLETRANSLATE(A442, ""nl"", ""en"")"),"snap")</f>
        <v>snap</v>
      </c>
    </row>
    <row r="443">
      <c r="A443" s="1" t="s">
        <v>442</v>
      </c>
      <c r="B443" s="2" t="str">
        <f>IFERROR(__xludf.DUMMYFUNCTION("GOOGLETRANSLATE(A443, ""nl"", ""en"")"),"bring")</f>
        <v>bring</v>
      </c>
    </row>
    <row r="444">
      <c r="A444" s="1" t="s">
        <v>443</v>
      </c>
      <c r="B444" s="2" t="str">
        <f>IFERROR(__xludf.DUMMYFUNCTION("GOOGLETRANSLATE(A444, ""nl"", ""en"")"),"to grab")</f>
        <v>to grab</v>
      </c>
    </row>
    <row r="445">
      <c r="A445" s="1" t="s">
        <v>444</v>
      </c>
      <c r="B445" s="2" t="str">
        <f>IFERROR(__xludf.DUMMYFUNCTION("GOOGLETRANSLATE(A445, ""nl"", ""en"")"),"pressure")</f>
        <v>pressure</v>
      </c>
    </row>
    <row r="446">
      <c r="A446" s="1" t="s">
        <v>445</v>
      </c>
      <c r="B446" s="2" t="str">
        <f>IFERROR(__xludf.DUMMYFUNCTION("GOOGLETRANSLATE(A446, ""nl"", ""en"")"),"story")</f>
        <v>story</v>
      </c>
    </row>
    <row r="447">
      <c r="A447" s="1" t="s">
        <v>446</v>
      </c>
      <c r="B447" s="2" t="str">
        <f>IFERROR(__xludf.DUMMYFUNCTION("GOOGLETRANSLATE(A447, ""nl"", ""en"")"),"yummy")</f>
        <v>yummy</v>
      </c>
    </row>
    <row r="448">
      <c r="A448" s="1" t="s">
        <v>447</v>
      </c>
      <c r="B448" s="2" t="str">
        <f>IFERROR(__xludf.DUMMYFUNCTION("GOOGLETRANSLATE(A448, ""nl"", ""en"")"),"women")</f>
        <v>women</v>
      </c>
    </row>
    <row r="449">
      <c r="A449" s="1" t="s">
        <v>448</v>
      </c>
      <c r="B449" s="2" t="str">
        <f>IFERROR(__xludf.DUMMYFUNCTION("GOOGLETRANSLATE(A449, ""nl"", ""en"")"),"treasure")</f>
        <v>treasure</v>
      </c>
    </row>
    <row r="450">
      <c r="A450" s="1" t="s">
        <v>449</v>
      </c>
      <c r="B450" s="2" t="str">
        <f>IFERROR(__xludf.DUMMYFUNCTION("GOOGLETRANSLATE(A450, ""nl"", ""en"")"),"forget")</f>
        <v>forget</v>
      </c>
    </row>
    <row r="451">
      <c r="A451" s="1" t="s">
        <v>450</v>
      </c>
      <c r="B451" s="2" t="str">
        <f>IFERROR(__xludf.DUMMYFUNCTION("GOOGLETRANSLATE(A451, ""nl"", ""en"")"),"to happen")</f>
        <v>to happen</v>
      </c>
    </row>
    <row r="452">
      <c r="A452" s="1" t="s">
        <v>451</v>
      </c>
      <c r="B452" s="2" t="str">
        <f>IFERROR(__xludf.DUMMYFUNCTION("GOOGLETRANSLATE(A452, ""nl"", ""en"")"),"it")</f>
        <v>it</v>
      </c>
    </row>
    <row r="453">
      <c r="A453" s="1" t="s">
        <v>452</v>
      </c>
      <c r="B453" s="2" t="str">
        <f>IFERROR(__xludf.DUMMYFUNCTION("GOOGLETRANSLATE(A453, ""nl"", ""en"")"),"received")</f>
        <v>received</v>
      </c>
    </row>
    <row r="454">
      <c r="A454" s="1" t="s">
        <v>453</v>
      </c>
      <c r="B454" s="2" t="str">
        <f>IFERROR(__xludf.DUMMYFUNCTION("GOOGLETRANSLATE(A454, ""nl"", ""en"")"),"probably")</f>
        <v>probably</v>
      </c>
    </row>
    <row r="455">
      <c r="A455" s="1" t="s">
        <v>454</v>
      </c>
      <c r="B455" s="2" t="str">
        <f>IFERROR(__xludf.DUMMYFUNCTION("GOOGLETRANSLATE(A455, ""nl"", ""en"")"),"Hi")</f>
        <v>Hi</v>
      </c>
    </row>
    <row r="456">
      <c r="A456" s="1" t="s">
        <v>455</v>
      </c>
      <c r="B456" s="2" t="str">
        <f>IFERROR(__xludf.DUMMYFUNCTION("GOOGLETRANSLATE(A456, ""nl"", ""en"")"),"possible")</f>
        <v>possible</v>
      </c>
    </row>
    <row r="457">
      <c r="A457" s="1" t="s">
        <v>456</v>
      </c>
      <c r="B457" s="2" t="str">
        <f>IFERROR(__xludf.DUMMYFUNCTION("GOOGLETRANSLATE(A457, ""nl"", ""en"")"),"beautiful")</f>
        <v>beautiful</v>
      </c>
    </row>
    <row r="458">
      <c r="A458" s="1" t="s">
        <v>457</v>
      </c>
      <c r="B458" s="2" t="str">
        <f>IFERROR(__xludf.DUMMYFUNCTION("GOOGLETRANSLATE(A458, ""nl"", ""en"")"),"blood")</f>
        <v>blood</v>
      </c>
    </row>
    <row r="459">
      <c r="A459" s="1" t="s">
        <v>458</v>
      </c>
      <c r="B459" s="2" t="str">
        <f>IFERROR(__xludf.DUMMYFUNCTION("GOOGLETRANSLATE(A459, ""nl"", ""en"")"),"orphan")</f>
        <v>orphan</v>
      </c>
    </row>
    <row r="460">
      <c r="A460" s="1" t="s">
        <v>459</v>
      </c>
      <c r="B460" s="2" t="str">
        <f>IFERROR(__xludf.DUMMYFUNCTION("GOOGLETRANSLATE(A460, ""nl"", ""en"")"),"night")</f>
        <v>night</v>
      </c>
    </row>
    <row r="461">
      <c r="A461" s="1" t="s">
        <v>460</v>
      </c>
      <c r="B461" s="2" t="str">
        <f>IFERROR(__xludf.DUMMYFUNCTION("GOOGLETRANSLATE(A461, ""nl"", ""en"")"),"news")</f>
        <v>news</v>
      </c>
    </row>
    <row r="462">
      <c r="A462" s="1" t="s">
        <v>461</v>
      </c>
      <c r="B462" s="2" t="str">
        <f>IFERROR(__xludf.DUMMYFUNCTION("GOOGLETRANSLATE(A462, ""nl"", ""en"")"),"bed")</f>
        <v>bed</v>
      </c>
    </row>
    <row r="463">
      <c r="A463" s="1" t="s">
        <v>462</v>
      </c>
      <c r="B463" s="2" t="str">
        <f>IFERROR(__xludf.DUMMYFUNCTION("GOOGLETRANSLATE(A463, ""nl"", ""en"")"),"showed")</f>
        <v>showed</v>
      </c>
    </row>
    <row r="464">
      <c r="A464" s="1" t="s">
        <v>463</v>
      </c>
      <c r="B464" s="2" t="str">
        <f>IFERROR(__xludf.DUMMYFUNCTION("GOOGLETRANSLATE(A464, ""nl"", ""en"")"),"walk")</f>
        <v>walk</v>
      </c>
    </row>
    <row r="465">
      <c r="A465" s="1" t="s">
        <v>464</v>
      </c>
      <c r="B465" s="2" t="str">
        <f>IFERROR(__xludf.DUMMYFUNCTION("GOOGLETRANSLATE(A465, ""nl"", ""en"")"),"happy")</f>
        <v>happy</v>
      </c>
    </row>
    <row r="466">
      <c r="A466" s="1" t="s">
        <v>465</v>
      </c>
      <c r="B466" s="2" t="str">
        <f>IFERROR(__xludf.DUMMYFUNCTION("GOOGLETRANSLATE(A466, ""nl"", ""en"")"),"truth")</f>
        <v>truth</v>
      </c>
    </row>
    <row r="467">
      <c r="A467" s="1" t="s">
        <v>466</v>
      </c>
      <c r="B467" s="2" t="str">
        <f>IFERROR(__xludf.DUMMYFUNCTION("GOOGLETRANSLATE(A467, ""nl"", ""en"")"),"reason")</f>
        <v>reason</v>
      </c>
    </row>
    <row r="468">
      <c r="A468" s="1" t="s">
        <v>467</v>
      </c>
      <c r="B468" s="2" t="str">
        <f>IFERROR(__xludf.DUMMYFUNCTION("GOOGLETRANSLATE(A468, ""nl"", ""en"")"),"Daddy")</f>
        <v>Daddy</v>
      </c>
    </row>
    <row r="469">
      <c r="A469" s="1" t="s">
        <v>468</v>
      </c>
      <c r="B469" s="2" t="str">
        <f>IFERROR(__xludf.DUMMYFUNCTION("GOOGLETRANSLATE(A469, ""nl"", ""en"")"),"heard")</f>
        <v>heard</v>
      </c>
    </row>
    <row r="470">
      <c r="A470" s="1" t="s">
        <v>469</v>
      </c>
      <c r="B470" s="2" t="str">
        <f>IFERROR(__xludf.DUMMYFUNCTION("GOOGLETRANSLATE(A470, ""nl"", ""en"")"),"sounds")</f>
        <v>sounds</v>
      </c>
    </row>
    <row r="471">
      <c r="A471" s="1" t="s">
        <v>470</v>
      </c>
      <c r="B471" s="2" t="str">
        <f>IFERROR(__xludf.DUMMYFUNCTION("GOOGLETRANSLATE(A471, ""nl"", ""en"")"),"months")</f>
        <v>months</v>
      </c>
    </row>
    <row r="472">
      <c r="A472" s="1" t="s">
        <v>471</v>
      </c>
      <c r="B472" s="2" t="str">
        <f>IFERROR(__xludf.DUMMYFUNCTION("GOOGLETRANSLATE(A472, ""nl"", ""en"")"),"murder")</f>
        <v>murder</v>
      </c>
    </row>
    <row r="473">
      <c r="A473" s="1" t="s">
        <v>472</v>
      </c>
      <c r="B473" s="2" t="str">
        <f>IFERROR(__xludf.DUMMYFUNCTION("GOOGLETRANSLATE(A473, ""nl"", ""en"")"),"care")</f>
        <v>care</v>
      </c>
    </row>
    <row r="474">
      <c r="A474" s="1" t="s">
        <v>473</v>
      </c>
      <c r="B474" s="2" t="str">
        <f>IFERROR(__xludf.DUMMYFUNCTION("GOOGLETRANSLATE(A474, ""nl"", ""en"")"),"dollar")</f>
        <v>dollar</v>
      </c>
    </row>
    <row r="475">
      <c r="A475" s="1" t="s">
        <v>474</v>
      </c>
      <c r="B475" s="2" t="str">
        <f>IFERROR(__xludf.DUMMYFUNCTION("GOOGLETRANSLATE(A475, ""nl"", ""en"")"),"busy")</f>
        <v>busy</v>
      </c>
    </row>
    <row r="476">
      <c r="A476" s="1" t="s">
        <v>475</v>
      </c>
      <c r="B476" s="2" t="str">
        <f>IFERROR(__xludf.DUMMYFUNCTION("GOOGLETRANSLATE(A476, ""nl"", ""en"")"),"past")</f>
        <v>past</v>
      </c>
    </row>
    <row r="477">
      <c r="A477" s="1" t="s">
        <v>476</v>
      </c>
      <c r="B477" s="2" t="str">
        <f>IFERROR(__xludf.DUMMYFUNCTION("GOOGLETRANSLATE(A477, ""nl"", ""en"")"),"while")</f>
        <v>while</v>
      </c>
    </row>
    <row r="478">
      <c r="A478" s="1" t="s">
        <v>477</v>
      </c>
      <c r="B478" s="2" t="str">
        <f>IFERROR(__xludf.DUMMYFUNCTION("GOOGLETRANSLATE(A478, ""nl"", ""en"")"),"sta")</f>
        <v>sta</v>
      </c>
    </row>
    <row r="479">
      <c r="A479" s="1" t="s">
        <v>478</v>
      </c>
      <c r="B479" s="2" t="str">
        <f>IFERROR(__xludf.DUMMYFUNCTION("GOOGLETRANSLATE(A479, ""nl"", ""en"")"),"Affairs")</f>
        <v>Affairs</v>
      </c>
    </row>
    <row r="480">
      <c r="A480" s="1" t="s">
        <v>479</v>
      </c>
      <c r="B480" s="2" t="str">
        <f>IFERROR(__xludf.DUMMYFUNCTION("GOOGLETRANSLATE(A480, ""nl"", ""en"")"),"evening")</f>
        <v>evening</v>
      </c>
    </row>
    <row r="481">
      <c r="A481" s="1" t="s">
        <v>480</v>
      </c>
      <c r="B481" s="2" t="str">
        <f>IFERROR(__xludf.DUMMYFUNCTION("GOOGLETRANSLATE(A481, ""nl"", ""en"")"),"ten")</f>
        <v>ten</v>
      </c>
    </row>
    <row r="482">
      <c r="A482" s="1" t="s">
        <v>481</v>
      </c>
      <c r="B482" s="2" t="str">
        <f>IFERROR(__xludf.DUMMYFUNCTION("GOOGLETRANSLATE(A482, ""nl"", ""en"")"),"debt")</f>
        <v>debt</v>
      </c>
    </row>
    <row r="483">
      <c r="A483" s="1" t="s">
        <v>482</v>
      </c>
      <c r="B483" s="2" t="str">
        <f>IFERROR(__xludf.DUMMYFUNCTION("GOOGLETRANSLATE(A483, ""nl"", ""en"")"),"safe")</f>
        <v>safe</v>
      </c>
    </row>
    <row r="484">
      <c r="A484" s="1" t="s">
        <v>483</v>
      </c>
      <c r="B484" s="2" t="str">
        <f>IFERROR(__xludf.DUMMYFUNCTION("GOOGLETRANSLATE(A484, ""nl"", ""en"")"),"to rescue")</f>
        <v>to rescue</v>
      </c>
    </row>
    <row r="485">
      <c r="A485" s="1" t="s">
        <v>484</v>
      </c>
      <c r="B485" s="2" t="str">
        <f>IFERROR(__xludf.DUMMYFUNCTION("GOOGLETRANSLATE(A485, ""nl"", ""en"")"),"heart")</f>
        <v>heart</v>
      </c>
    </row>
    <row r="486">
      <c r="A486" s="1" t="s">
        <v>485</v>
      </c>
      <c r="B486" s="2" t="str">
        <f>IFERROR(__xludf.DUMMYFUNCTION("GOOGLETRANSLATE(A486, ""nl"", ""en"")"),"shall")</f>
        <v>shall</v>
      </c>
    </row>
    <row r="487">
      <c r="A487" s="1" t="s">
        <v>486</v>
      </c>
      <c r="B487" s="2" t="str">
        <f>IFERROR(__xludf.DUMMYFUNCTION("GOOGLETRANSLATE(A487, ""nl"", ""en"")"),"clearly")</f>
        <v>clearly</v>
      </c>
    </row>
    <row r="488">
      <c r="A488" s="1" t="s">
        <v>487</v>
      </c>
      <c r="B488" s="2" t="str">
        <f>IFERROR(__xludf.DUMMYFUNCTION("GOOGLETRANSLATE(A488, ""nl"", ""en"")"),"set")</f>
        <v>set</v>
      </c>
    </row>
    <row r="489">
      <c r="A489" s="1" t="s">
        <v>488</v>
      </c>
      <c r="B489" s="2" t="str">
        <f>IFERROR(__xludf.DUMMYFUNCTION("GOOGLETRANSLATE(A489, ""nl"", ""en"")"),"the")</f>
        <v>the</v>
      </c>
    </row>
    <row r="490">
      <c r="A490" s="1" t="s">
        <v>489</v>
      </c>
      <c r="B490" s="2" t="str">
        <f>IFERROR(__xludf.DUMMYFUNCTION("GOOGLETRANSLATE(A490, ""nl"", ""en"")"),"shoot")</f>
        <v>shoot</v>
      </c>
    </row>
    <row r="491">
      <c r="A491" s="1" t="s">
        <v>490</v>
      </c>
      <c r="B491" s="2" t="str">
        <f>IFERROR(__xludf.DUMMYFUNCTION("GOOGLETRANSLATE(A491, ""nl"", ""en"")"),"it")</f>
        <v>it</v>
      </c>
    </row>
    <row r="492">
      <c r="A492" s="1" t="s">
        <v>491</v>
      </c>
      <c r="B492" s="2" t="str">
        <f>IFERROR(__xludf.DUMMYFUNCTION("GOOGLETRANSLATE(A492, ""nl"", ""en"")"),"six")</f>
        <v>six</v>
      </c>
    </row>
    <row r="493">
      <c r="A493" s="1" t="s">
        <v>492</v>
      </c>
      <c r="B493" s="2" t="str">
        <f>IFERROR(__xludf.DUMMYFUNCTION("GOOGLETRANSLATE(A493, ""nl"", ""en"")"),"get started")</f>
        <v>get started</v>
      </c>
    </row>
    <row r="494">
      <c r="A494" s="1" t="s">
        <v>493</v>
      </c>
      <c r="B494" s="2" t="str">
        <f>IFERROR(__xludf.DUMMYFUNCTION("GOOGLETRANSLATE(A494, ""nl"", ""en"")"),"come")</f>
        <v>come</v>
      </c>
    </row>
    <row r="495">
      <c r="A495" s="1" t="s">
        <v>494</v>
      </c>
      <c r="B495" s="2" t="str">
        <f>IFERROR(__xludf.DUMMYFUNCTION("GOOGLETRANSLATE(A495, ""nl"", ""en"")"),"full")</f>
        <v>full</v>
      </c>
    </row>
    <row r="496">
      <c r="A496" s="1" t="s">
        <v>495</v>
      </c>
      <c r="B496" s="2" t="str">
        <f>IFERROR(__xludf.DUMMYFUNCTION("GOOGLETRANSLATE(A496, ""nl"", ""en"")"),"girlfriend")</f>
        <v>girlfriend</v>
      </c>
    </row>
    <row r="497">
      <c r="A497" s="1" t="s">
        <v>496</v>
      </c>
      <c r="B497" s="2" t="str">
        <f>IFERROR(__xludf.DUMMYFUNCTION("GOOGLETRANSLATE(A497, ""nl"", ""en"")"),"round")</f>
        <v>round</v>
      </c>
    </row>
    <row r="498">
      <c r="A498" s="1" t="s">
        <v>497</v>
      </c>
      <c r="B498" s="2" t="str">
        <f>IFERROR(__xludf.DUMMYFUNCTION("GOOGLETRANSLATE(A498, ""nl"", ""en"")"),"feels")</f>
        <v>feels</v>
      </c>
    </row>
    <row r="499">
      <c r="A499" s="1" t="s">
        <v>498</v>
      </c>
      <c r="B499" s="2" t="str">
        <f>IFERROR(__xludf.DUMMYFUNCTION("GOOGLETRANSLATE(A499, ""nl"", ""en"")"),"boss")</f>
        <v>boss</v>
      </c>
    </row>
    <row r="500">
      <c r="A500" s="1" t="s">
        <v>499</v>
      </c>
      <c r="B500" s="2" t="str">
        <f>IFERROR(__xludf.DUMMYFUNCTION("GOOGLETRANSLATE(A500, ""nl"", ""en"")"),"murder")</f>
        <v>murder</v>
      </c>
    </row>
    <row r="501">
      <c r="A501" s="1" t="s">
        <v>500</v>
      </c>
      <c r="B501" s="2" t="str">
        <f>IFERROR(__xludf.DUMMYFUNCTION("GOOGLETRANSLATE(A501, ""nl"", ""en"")"),"other")</f>
        <v>other</v>
      </c>
    </row>
    <row r="502">
      <c r="A502" s="1" t="s">
        <v>501</v>
      </c>
      <c r="B502" s="2" t="str">
        <f>IFERROR(__xludf.DUMMYFUNCTION("GOOGLETRANSLATE(A502, ""nl"", ""en"")"),"small")</f>
        <v>small</v>
      </c>
    </row>
    <row r="503">
      <c r="A503" s="1" t="s">
        <v>502</v>
      </c>
      <c r="B503" s="2" t="str">
        <f>IFERROR(__xludf.DUMMYFUNCTION("GOOGLETRANSLATE(A503, ""nl"", ""en"")"),"nice")</f>
        <v>nice</v>
      </c>
    </row>
    <row r="504">
      <c r="A504" s="1" t="s">
        <v>503</v>
      </c>
      <c r="B504" s="2" t="str">
        <f>IFERROR(__xludf.DUMMYFUNCTION("GOOGLETRANSLATE(A504, ""nl"", ""en"")"),"years")</f>
        <v>years</v>
      </c>
    </row>
    <row r="505">
      <c r="A505" s="1" t="s">
        <v>504</v>
      </c>
      <c r="B505" s="2" t="str">
        <f>IFERROR(__xludf.DUMMYFUNCTION("GOOGLETRANSLATE(A505, ""nl"", ""en"")"),"mam")</f>
        <v>mam</v>
      </c>
    </row>
    <row r="506">
      <c r="A506" s="1" t="s">
        <v>505</v>
      </c>
      <c r="B506" s="2" t="str">
        <f>IFERROR(__xludf.DUMMYFUNCTION("GOOGLETRANSLATE(A506, ""nl"", ""en"")"),"body")</f>
        <v>body</v>
      </c>
    </row>
    <row r="507">
      <c r="A507" s="1" t="s">
        <v>506</v>
      </c>
      <c r="B507" s="2" t="str">
        <f>IFERROR(__xludf.DUMMYFUNCTION("GOOGLETRANSLATE(A507, ""nl"", ""en"")"),"fair")</f>
        <v>fair</v>
      </c>
    </row>
    <row r="508">
      <c r="A508" s="1" t="s">
        <v>507</v>
      </c>
      <c r="B508" s="2" t="str">
        <f>IFERROR(__xludf.DUMMYFUNCTION("GOOGLETRANSLATE(A508, ""nl"", ""en"")"),"face")</f>
        <v>face</v>
      </c>
    </row>
    <row r="509">
      <c r="A509" s="1" t="s">
        <v>508</v>
      </c>
      <c r="B509" s="2" t="str">
        <f>IFERROR(__xludf.DUMMYFUNCTION("GOOGLETRANSLATE(A509, ""nl"", ""en"")"),"far")</f>
        <v>far</v>
      </c>
    </row>
    <row r="510">
      <c r="A510" s="1" t="s">
        <v>509</v>
      </c>
      <c r="B510" s="2" t="str">
        <f>IFERROR(__xludf.DUMMYFUNCTION("GOOGLETRANSLATE(A510, ""nl"", ""en"")"),"awake")</f>
        <v>awake</v>
      </c>
    </row>
    <row r="511">
      <c r="A511" s="1" t="s">
        <v>510</v>
      </c>
      <c r="B511" s="2" t="str">
        <f>IFERROR(__xludf.DUMMYFUNCTION("GOOGLETRANSLATE(A511, ""nl"", ""en"")"),"parents")</f>
        <v>parents</v>
      </c>
    </row>
    <row r="512">
      <c r="A512" s="1" t="s">
        <v>511</v>
      </c>
      <c r="B512" s="2" t="str">
        <f>IFERROR(__xludf.DUMMYFUNCTION("GOOGLETRANSLATE(A512, ""nl"", ""en"")"),"something")</f>
        <v>something</v>
      </c>
    </row>
    <row r="513">
      <c r="A513" s="1" t="s">
        <v>512</v>
      </c>
      <c r="B513" s="2" t="str">
        <f>IFERROR(__xludf.DUMMYFUNCTION("GOOGLETRANSLATE(A513, ""nl"", ""en"")"),"to learn")</f>
        <v>to learn</v>
      </c>
    </row>
    <row r="514">
      <c r="A514" s="1" t="s">
        <v>513</v>
      </c>
      <c r="B514" s="2" t="str">
        <f>IFERROR(__xludf.DUMMYFUNCTION("GOOGLETRANSLATE(A514, ""nl"", ""en"")"),"phone")</f>
        <v>phone</v>
      </c>
    </row>
    <row r="515">
      <c r="A515" s="1" t="s">
        <v>514</v>
      </c>
      <c r="B515" s="2" t="str">
        <f>IFERROR(__xludf.DUMMYFUNCTION("GOOGLETRANSLATE(A515, ""nl"", ""en"")"),"loose")</f>
        <v>loose</v>
      </c>
    </row>
    <row r="516">
      <c r="A516" s="1" t="s">
        <v>515</v>
      </c>
      <c r="B516" s="2" t="str">
        <f>IFERROR(__xludf.DUMMYFUNCTION("GOOGLETRANSLATE(A516, ""nl"", ""en"")"),"per")</f>
        <v>per</v>
      </c>
    </row>
    <row r="517">
      <c r="A517" s="1" t="s">
        <v>516</v>
      </c>
      <c r="B517" s="2" t="str">
        <f>IFERROR(__xludf.DUMMYFUNCTION("GOOGLETRANSLATE(A517, ""nl"", ""en"")"),"mom")</f>
        <v>mom</v>
      </c>
    </row>
    <row r="518">
      <c r="A518" s="1" t="s">
        <v>517</v>
      </c>
      <c r="B518" s="2" t="str">
        <f>IFERROR(__xludf.DUMMYFUNCTION("GOOGLETRANSLATE(A518, ""nl"", ""en"")"),"number")</f>
        <v>number</v>
      </c>
    </row>
    <row r="519">
      <c r="A519" s="1" t="s">
        <v>518</v>
      </c>
      <c r="B519" s="2" t="str">
        <f>IFERROR(__xludf.DUMMYFUNCTION("GOOGLETRANSLATE(A519, ""nl"", ""en"")"),"wrong")</f>
        <v>wrong</v>
      </c>
    </row>
    <row r="520">
      <c r="A520" s="1" t="s">
        <v>519</v>
      </c>
      <c r="B520" s="2" t="str">
        <f>IFERROR(__xludf.DUMMYFUNCTION("GOOGLETRANSLATE(A520, ""nl"", ""en"")"),"be allowed to")</f>
        <v>be allowed to</v>
      </c>
    </row>
    <row r="521">
      <c r="A521" s="1" t="s">
        <v>520</v>
      </c>
      <c r="B521" s="2" t="str">
        <f>IFERROR(__xludf.DUMMYFUNCTION("GOOGLETRANSLATE(A521, ""nl"", ""en"")"),"right away")</f>
        <v>right away</v>
      </c>
    </row>
    <row r="522">
      <c r="A522" s="1" t="s">
        <v>521</v>
      </c>
      <c r="B522" s="2" t="str">
        <f>IFERROR(__xludf.DUMMYFUNCTION("GOOGLETRANSLATE(A522, ""nl"", ""en"")"),"to sleep")</f>
        <v>to sleep</v>
      </c>
    </row>
    <row r="523">
      <c r="A523" s="1" t="s">
        <v>522</v>
      </c>
      <c r="B523" s="2" t="str">
        <f>IFERROR(__xludf.DUMMYFUNCTION("GOOGLETRANSLATE(A523, ""nl"", ""en"")"),"very")</f>
        <v>very</v>
      </c>
    </row>
    <row r="524">
      <c r="A524" s="1" t="s">
        <v>523</v>
      </c>
      <c r="B524" s="2" t="str">
        <f>IFERROR(__xludf.DUMMYFUNCTION("GOOGLETRANSLATE(A524, ""nl"", ""en"")"),"the same")</f>
        <v>the same</v>
      </c>
    </row>
    <row r="525">
      <c r="A525" s="1" t="s">
        <v>524</v>
      </c>
      <c r="B525" s="2" t="str">
        <f>IFERROR(__xludf.DUMMYFUNCTION("GOOGLETRANSLATE(A525, ""nl"", ""en"")"),"love")</f>
        <v>love</v>
      </c>
    </row>
    <row r="526">
      <c r="A526" s="1" t="s">
        <v>525</v>
      </c>
      <c r="B526" s="2" t="str">
        <f>IFERROR(__xludf.DUMMYFUNCTION("GOOGLETRANSLATE(A526, ""nl"", ""en"")"),"Please")</f>
        <v>Please</v>
      </c>
    </row>
    <row r="527">
      <c r="A527" s="1" t="s">
        <v>526</v>
      </c>
      <c r="B527" s="2" t="str">
        <f>IFERROR(__xludf.DUMMYFUNCTION("GOOGLETRANSLATE(A527, ""nl"", ""en"")"),"part")</f>
        <v>part</v>
      </c>
    </row>
    <row r="528">
      <c r="A528" s="1" t="s">
        <v>527</v>
      </c>
      <c r="B528" s="2" t="str">
        <f>IFERROR(__xludf.DUMMYFUNCTION("GOOGLETRANSLATE(A528, ""nl"", ""en"")"),"lie")</f>
        <v>lie</v>
      </c>
    </row>
    <row r="529">
      <c r="A529" s="1" t="s">
        <v>528</v>
      </c>
      <c r="B529" s="2" t="str">
        <f>IFERROR(__xludf.DUMMYFUNCTION("GOOGLETRANSLATE(A529, ""nl"", ""en"")"),"on")</f>
        <v>on</v>
      </c>
    </row>
    <row r="530">
      <c r="A530" s="1" t="s">
        <v>529</v>
      </c>
      <c r="B530" s="2" t="str">
        <f>IFERROR(__xludf.DUMMYFUNCTION("GOOGLETRANSLATE(A530, ""nl"", ""en"")"),"often")</f>
        <v>often</v>
      </c>
    </row>
    <row r="531">
      <c r="A531" s="1" t="s">
        <v>530</v>
      </c>
      <c r="B531" s="2" t="str">
        <f>IFERROR(__xludf.DUMMYFUNCTION("GOOGLETRANSLATE(A531, ""nl"", ""en"")"),"fall")</f>
        <v>fall</v>
      </c>
    </row>
    <row r="532">
      <c r="A532" s="1" t="s">
        <v>531</v>
      </c>
      <c r="B532" s="2" t="str">
        <f>IFERROR(__xludf.DUMMYFUNCTION("GOOGLETRANSLATE(A532, ""nl"", ""en"")"),"important")</f>
        <v>important</v>
      </c>
    </row>
    <row r="533">
      <c r="A533" s="1" t="s">
        <v>532</v>
      </c>
      <c r="B533" s="2" t="str">
        <f>IFERROR(__xludf.DUMMYFUNCTION("GOOGLETRANSLATE(A533, ""nl"", ""en"")"),"to die")</f>
        <v>to die</v>
      </c>
    </row>
    <row r="534">
      <c r="A534" s="1" t="s">
        <v>533</v>
      </c>
      <c r="B534" s="2" t="str">
        <f>IFERROR(__xludf.DUMMYFUNCTION("GOOGLETRANSLATE(A534, ""nl"", ""en"")"),"old")</f>
        <v>old</v>
      </c>
    </row>
    <row r="535">
      <c r="A535" s="1" t="s">
        <v>534</v>
      </c>
      <c r="B535" s="2" t="str">
        <f>IFERROR(__xludf.DUMMYFUNCTION("GOOGLETRANSLATE(A535, ""nl"", ""en"")"),"down")</f>
        <v>down</v>
      </c>
    </row>
    <row r="536">
      <c r="A536" s="1" t="s">
        <v>535</v>
      </c>
      <c r="B536" s="2" t="str">
        <f>IFERROR(__xludf.DUMMYFUNCTION("GOOGLETRANSLATE(A536, ""nl"", ""en"")"),"neighborhood")</f>
        <v>neighborhood</v>
      </c>
    </row>
    <row r="537">
      <c r="A537" s="1" t="s">
        <v>536</v>
      </c>
      <c r="B537" s="2" t="str">
        <f>IFERROR(__xludf.DUMMYFUNCTION("GOOGLETRANSLATE(A537, ""nl"", ""en"")"),"along")</f>
        <v>along</v>
      </c>
    </row>
    <row r="538">
      <c r="A538" s="1" t="s">
        <v>537</v>
      </c>
      <c r="B538" s="2" t="str">
        <f>IFERROR(__xludf.DUMMYFUNCTION("GOOGLETRANSLATE(A538, ""nl"", ""en"")"),"love")</f>
        <v>love</v>
      </c>
    </row>
    <row r="539">
      <c r="A539" s="1" t="s">
        <v>538</v>
      </c>
      <c r="B539" s="2" t="str">
        <f>IFERROR(__xludf.DUMMYFUNCTION("GOOGLETRANSLATE(A539, ""nl"", ""en"")"),"rest")</f>
        <v>rest</v>
      </c>
    </row>
    <row r="540">
      <c r="A540" s="1" t="s">
        <v>539</v>
      </c>
      <c r="B540" s="2" t="str">
        <f>IFERROR(__xludf.DUMMYFUNCTION("GOOGLETRANSLATE(A540, ""nl"", ""en"")"),"was standing")</f>
        <v>was standing</v>
      </c>
    </row>
    <row r="541">
      <c r="A541" s="1" t="s">
        <v>540</v>
      </c>
      <c r="B541" s="2" t="str">
        <f>IFERROR(__xludf.DUMMYFUNCTION("GOOGLETRANSLATE(A541, ""nl"", ""en"")"),"sir")</f>
        <v>sir</v>
      </c>
    </row>
    <row r="542">
      <c r="A542" s="1" t="s">
        <v>541</v>
      </c>
      <c r="B542" s="2" t="str">
        <f>IFERROR(__xludf.DUMMYFUNCTION("GOOGLETRANSLATE(A542, ""nl"", ""en"")"),"understood")</f>
        <v>understood</v>
      </c>
    </row>
    <row r="543">
      <c r="A543" s="1" t="s">
        <v>542</v>
      </c>
      <c r="B543" s="2" t="str">
        <f>IFERROR(__xludf.DUMMYFUNCTION("GOOGLETRANSLATE(A543, ""nl"", ""en"")"),"drink")</f>
        <v>drink</v>
      </c>
    </row>
    <row r="544">
      <c r="A544" s="1" t="s">
        <v>543</v>
      </c>
      <c r="B544" s="2" t="str">
        <f>IFERROR(__xludf.DUMMYFUNCTION("GOOGLETRANSLATE(A544, ""nl"", ""en"")"),"team")</f>
        <v>team</v>
      </c>
    </row>
    <row r="545">
      <c r="A545" s="1" t="s">
        <v>544</v>
      </c>
      <c r="B545" s="2" t="str">
        <f>IFERROR(__xludf.DUMMYFUNCTION("GOOGLETRANSLATE(A545, ""nl"", ""en"")"),"told")</f>
        <v>told</v>
      </c>
    </row>
    <row r="546">
      <c r="A546" s="1" t="s">
        <v>545</v>
      </c>
      <c r="B546" s="2" t="str">
        <f>IFERROR(__xludf.DUMMYFUNCTION("GOOGLETRANSLATE(A546, ""nl"", ""en"")"),"down")</f>
        <v>down</v>
      </c>
    </row>
    <row r="547">
      <c r="A547" s="1" t="s">
        <v>546</v>
      </c>
      <c r="B547" s="2" t="str">
        <f>IFERROR(__xludf.DUMMYFUNCTION("GOOGLETRANSLATE(A547, ""nl"", ""en"")"),"forgets")</f>
        <v>forgets</v>
      </c>
    </row>
    <row r="548">
      <c r="A548" s="1" t="s">
        <v>547</v>
      </c>
      <c r="B548" s="2" t="str">
        <f>IFERROR(__xludf.DUMMYFUNCTION("GOOGLETRANSLATE(A548, ""nl"", ""en"")"),"forward")</f>
        <v>forward</v>
      </c>
    </row>
    <row r="549">
      <c r="A549" s="1" t="s">
        <v>548</v>
      </c>
      <c r="B549" s="2" t="str">
        <f>IFERROR(__xludf.DUMMYFUNCTION("GOOGLETRANSLATE(A549, ""nl"", ""en"")"),"mrs")</f>
        <v>mrs</v>
      </c>
    </row>
    <row r="550">
      <c r="A550" s="1" t="s">
        <v>549</v>
      </c>
      <c r="B550" s="2" t="str">
        <f>IFERROR(__xludf.DUMMYFUNCTION("GOOGLETRANSLATE(A550, ""nl"", ""en"")"),"hears")</f>
        <v>hears</v>
      </c>
    </row>
    <row r="551">
      <c r="A551" s="1" t="s">
        <v>550</v>
      </c>
      <c r="B551" s="2" t="str">
        <f>IFERROR(__xludf.DUMMYFUNCTION("GOOGLETRANSLATE(A551, ""nl"", ""en"")"),"job")</f>
        <v>job</v>
      </c>
    </row>
    <row r="552">
      <c r="A552" s="1" t="s">
        <v>551</v>
      </c>
      <c r="B552" s="2" t="str">
        <f>IFERROR(__xludf.DUMMYFUNCTION("GOOGLETRANSLATE(A552, ""nl"", ""en"")"),"close")</f>
        <v>close</v>
      </c>
    </row>
    <row r="553">
      <c r="A553" s="1" t="s">
        <v>552</v>
      </c>
      <c r="B553" s="2" t="str">
        <f>IFERROR(__xludf.DUMMYFUNCTION("GOOGLETRANSLATE(A553, ""nl"", ""en"")"),"indeed")</f>
        <v>indeed</v>
      </c>
    </row>
    <row r="554">
      <c r="A554" s="1" t="s">
        <v>553</v>
      </c>
      <c r="B554" s="2" t="str">
        <f>IFERROR(__xludf.DUMMYFUNCTION("GOOGLETRANSLATE(A554, ""nl"", ""en"")"),"case")</f>
        <v>case</v>
      </c>
    </row>
    <row r="555">
      <c r="A555" s="1" t="s">
        <v>554</v>
      </c>
      <c r="B555" s="2" t="str">
        <f>IFERROR(__xludf.DUMMYFUNCTION("GOOGLETRANSLATE(A555, ""nl"", ""en"")"),"put")</f>
        <v>put</v>
      </c>
    </row>
    <row r="556">
      <c r="A556" s="1" t="s">
        <v>555</v>
      </c>
      <c r="B556" s="2" t="str">
        <f>IFERROR(__xludf.DUMMYFUNCTION("GOOGLETRANSLATE(A556, ""nl"", ""en"")"),"war")</f>
        <v>war</v>
      </c>
    </row>
    <row r="557">
      <c r="A557" s="1" t="s">
        <v>556</v>
      </c>
      <c r="B557" s="2" t="str">
        <f>IFERROR(__xludf.DUMMYFUNCTION("GOOGLETRANSLATE(A557, ""nl"", ""en"")"),"myself")</f>
        <v>myself</v>
      </c>
    </row>
    <row r="558">
      <c r="A558" s="1" t="s">
        <v>557</v>
      </c>
      <c r="B558" s="2" t="str">
        <f>IFERROR(__xludf.DUMMYFUNCTION("GOOGLETRANSLATE(A558, ""nl"", ""en"")"),"while")</f>
        <v>while</v>
      </c>
    </row>
    <row r="559">
      <c r="A559" s="1" t="s">
        <v>558</v>
      </c>
      <c r="B559" s="2" t="str">
        <f>IFERROR(__xludf.DUMMYFUNCTION("GOOGLETRANSLATE(A559, ""nl"", ""en"")"),"John")</f>
        <v>John</v>
      </c>
    </row>
    <row r="560">
      <c r="A560" s="1" t="s">
        <v>559</v>
      </c>
      <c r="B560" s="2" t="str">
        <f>IFERROR(__xludf.DUMMYFUNCTION("GOOGLETRANSLATE(A560, ""nl"", ""en"")"),"made")</f>
        <v>made</v>
      </c>
    </row>
    <row r="561">
      <c r="A561" s="1" t="s">
        <v>560</v>
      </c>
      <c r="B561" s="2" t="str">
        <f>IFERROR(__xludf.DUMMYFUNCTION("GOOGLETRANSLATE(A561, ""nl"", ""en"")"),"know")</f>
        <v>know</v>
      </c>
    </row>
    <row r="562">
      <c r="A562" s="1" t="s">
        <v>561</v>
      </c>
      <c r="B562" s="2" t="str">
        <f>IFERROR(__xludf.DUMMYFUNCTION("GOOGLETRANSLATE(A562, ""nl"", ""en"")"),"used")</f>
        <v>used</v>
      </c>
    </row>
    <row r="563">
      <c r="A563" s="1" t="s">
        <v>562</v>
      </c>
      <c r="B563" s="2" t="str">
        <f>IFERROR(__xludf.DUMMYFUNCTION("GOOGLETRANSLATE(A563, ""nl"", ""en"")"),"Okay")</f>
        <v>Okay</v>
      </c>
    </row>
    <row r="564">
      <c r="A564" s="1" t="s">
        <v>563</v>
      </c>
      <c r="B564" s="2" t="str">
        <f>IFERROR(__xludf.DUMMYFUNCTION("GOOGLETRANSLATE(A564, ""nl"", ""en"")"),"luck")</f>
        <v>luck</v>
      </c>
    </row>
    <row r="565">
      <c r="A565" s="1" t="s">
        <v>564</v>
      </c>
      <c r="B565" s="2" t="str">
        <f>IFERROR(__xludf.DUMMYFUNCTION("GOOGLETRANSLATE(A565, ""nl"", ""en"")"),"hey")</f>
        <v>hey</v>
      </c>
    </row>
    <row r="566">
      <c r="A566" s="1" t="s">
        <v>565</v>
      </c>
      <c r="B566" s="2" t="str">
        <f>IFERROR(__xludf.DUMMYFUNCTION("GOOGLETRANSLATE(A566, ""nl"", ""en"")"),"held")</f>
        <v>held</v>
      </c>
    </row>
    <row r="567">
      <c r="A567" s="1" t="s">
        <v>566</v>
      </c>
      <c r="B567" s="2" t="str">
        <f>IFERROR(__xludf.DUMMYFUNCTION("GOOGLETRANSLATE(A567, ""nl"", ""en"")"),"weapon")</f>
        <v>weapon</v>
      </c>
    </row>
    <row r="568">
      <c r="A568" s="1" t="s">
        <v>567</v>
      </c>
      <c r="B568" s="2" t="str">
        <f>IFERROR(__xludf.DUMMYFUNCTION("GOOGLETRANSLATE(A568, ""nl"", ""en"")"),"head")</f>
        <v>head</v>
      </c>
    </row>
    <row r="569">
      <c r="A569" s="1" t="s">
        <v>568</v>
      </c>
      <c r="B569" s="2" t="str">
        <f>IFERROR(__xludf.DUMMYFUNCTION("GOOGLETRANSLATE(A569, ""nl"", ""en"")"),"trust")</f>
        <v>trust</v>
      </c>
    </row>
    <row r="570">
      <c r="A570" s="1" t="s">
        <v>569</v>
      </c>
      <c r="B570" s="2" t="str">
        <f>IFERROR(__xludf.DUMMYFUNCTION("GOOGLETRANSLATE(A570, ""nl"", ""en"")"),"peace")</f>
        <v>peace</v>
      </c>
    </row>
    <row r="571">
      <c r="A571" s="1" t="s">
        <v>570</v>
      </c>
      <c r="B571" s="2" t="str">
        <f>IFERROR(__xludf.DUMMYFUNCTION("GOOGLETRANSLATE(A571, ""nl"", ""en"")"),"mouth")</f>
        <v>mouth</v>
      </c>
    </row>
    <row r="572">
      <c r="A572" s="1" t="s">
        <v>571</v>
      </c>
      <c r="B572" s="2" t="str">
        <f>IFERROR(__xludf.DUMMYFUNCTION("GOOGLETRANSLATE(A572, ""nl"", ""en"")"),"weeks")</f>
        <v>weeks</v>
      </c>
    </row>
    <row r="573">
      <c r="A573" s="1" t="s">
        <v>572</v>
      </c>
      <c r="B573" s="2" t="str">
        <f>IFERROR(__xludf.DUMMYFUNCTION("GOOGLETRANSLATE(A573, ""nl"", ""en"")"),"each")</f>
        <v>each</v>
      </c>
    </row>
    <row r="574">
      <c r="A574" s="1" t="s">
        <v>573</v>
      </c>
      <c r="B574" s="2" t="str">
        <f>IFERROR(__xludf.DUMMYFUNCTION("GOOGLETRANSLATE(A574, ""nl"", ""en"")"),"Pay")</f>
        <v>Pay</v>
      </c>
    </row>
    <row r="575">
      <c r="A575" s="1" t="s">
        <v>574</v>
      </c>
      <c r="B575" s="2" t="str">
        <f>IFERROR(__xludf.DUMMYFUNCTION("GOOGLETRANSLATE(A575, ""nl"", ""en"")"),"others")</f>
        <v>others</v>
      </c>
    </row>
    <row r="576">
      <c r="A576" s="1" t="s">
        <v>575</v>
      </c>
      <c r="B576" s="2" t="str">
        <f>IFERROR(__xludf.DUMMYFUNCTION("GOOGLETRANSLATE(A576, ""nl"", ""en"")"),"take")</f>
        <v>take</v>
      </c>
    </row>
    <row r="577">
      <c r="A577" s="1" t="s">
        <v>576</v>
      </c>
      <c r="B577" s="2" t="str">
        <f>IFERROR(__xludf.DUMMYFUNCTION("GOOGLETRANSLATE(A577, ""nl"", ""en"")"),"straight")</f>
        <v>straight</v>
      </c>
    </row>
    <row r="578">
      <c r="A578" s="1" t="s">
        <v>577</v>
      </c>
      <c r="B578" s="2" t="str">
        <f>IFERROR(__xludf.DUMMYFUNCTION("GOOGLETRANSLATE(A578, ""nl"", ""en"")"),"took")</f>
        <v>took</v>
      </c>
    </row>
    <row r="579">
      <c r="A579" s="1" t="s">
        <v>578</v>
      </c>
      <c r="B579" s="2" t="str">
        <f>IFERROR(__xludf.DUMMYFUNCTION("GOOGLETRANSLATE(A579, ""nl"", ""en"")"),"jack")</f>
        <v>jack</v>
      </c>
    </row>
    <row r="580">
      <c r="A580" s="1" t="s">
        <v>579</v>
      </c>
      <c r="B580" s="2" t="str">
        <f>IFERROR(__xludf.DUMMYFUNCTION("GOOGLETRANSLATE(A580, ""nl"", ""en"")"),"office")</f>
        <v>office</v>
      </c>
    </row>
    <row r="581">
      <c r="A581" s="1" t="s">
        <v>580</v>
      </c>
      <c r="B581" s="2" t="str">
        <f>IFERROR(__xludf.DUMMYFUNCTION("GOOGLETRANSLATE(A581, ""nl"", ""en"")"),"given")</f>
        <v>given</v>
      </c>
    </row>
    <row r="582">
      <c r="A582" s="1" t="s">
        <v>581</v>
      </c>
      <c r="B582" s="2" t="str">
        <f>IFERROR(__xludf.DUMMYFUNCTION("GOOGLETRANSLATE(A582, ""nl"", ""en"")"),"it")</f>
        <v>it</v>
      </c>
    </row>
    <row r="583">
      <c r="A583" s="1" t="s">
        <v>582</v>
      </c>
      <c r="B583" s="2" t="str">
        <f>IFERROR(__xludf.DUMMYFUNCTION("GOOGLETRANSLATE(A583, ""nl"", ""en"")"),"everywhere")</f>
        <v>everywhere</v>
      </c>
    </row>
    <row r="584">
      <c r="A584" s="1" t="s">
        <v>583</v>
      </c>
      <c r="B584" s="2" t="str">
        <f>IFERROR(__xludf.DUMMYFUNCTION("GOOGLETRANSLATE(A584, ""nl"", ""en"")"),"a")</f>
        <v>a</v>
      </c>
    </row>
    <row r="585">
      <c r="A585" s="1" t="s">
        <v>584</v>
      </c>
      <c r="B585" s="2" t="str">
        <f>IFERROR(__xludf.DUMMYFUNCTION("GOOGLETRANSLATE(A585, ""nl"", ""en"")"),"afterwards")</f>
        <v>afterwards</v>
      </c>
    </row>
    <row r="586">
      <c r="A586" s="1" t="s">
        <v>585</v>
      </c>
      <c r="B586" s="2" t="str">
        <f>IFERROR(__xludf.DUMMYFUNCTION("GOOGLETRANSLATE(A586, ""nl"", ""en"")"),"second")</f>
        <v>second</v>
      </c>
    </row>
    <row r="587">
      <c r="A587" s="1" t="s">
        <v>586</v>
      </c>
      <c r="B587" s="2" t="str">
        <f>IFERROR(__xludf.DUMMYFUNCTION("GOOGLETRANSLATE(A587, ""nl"", ""en"")"),"research")</f>
        <v>research</v>
      </c>
    </row>
    <row r="588">
      <c r="A588" s="1" t="s">
        <v>587</v>
      </c>
      <c r="B588" s="2" t="str">
        <f>IFERROR(__xludf.DUMMYFUNCTION("GOOGLETRANSLATE(A588, ""nl"", ""en"")"),"welcome")</f>
        <v>welcome</v>
      </c>
    </row>
    <row r="589">
      <c r="A589" s="1" t="s">
        <v>588</v>
      </c>
      <c r="B589" s="2" t="str">
        <f>IFERROR(__xludf.DUMMYFUNCTION("GOOGLETRANSLATE(A589, ""nl"", ""en"")"),"hard")</f>
        <v>hard</v>
      </c>
    </row>
    <row r="590">
      <c r="A590" s="1" t="s">
        <v>589</v>
      </c>
      <c r="B590" s="2" t="str">
        <f>IFERROR(__xludf.DUMMYFUNCTION("GOOGLETRANSLATE(A590, ""nl"", ""en"")"),"rather")</f>
        <v>rather</v>
      </c>
    </row>
    <row r="591">
      <c r="A591" s="1" t="s">
        <v>590</v>
      </c>
      <c r="B591" s="2" t="str">
        <f>IFERROR(__xludf.DUMMYFUNCTION("GOOGLETRANSLATE(A591, ""nl"", ""en"")"),"proof")</f>
        <v>proof</v>
      </c>
    </row>
    <row r="592">
      <c r="A592" s="1" t="s">
        <v>591</v>
      </c>
      <c r="B592" s="2" t="str">
        <f>IFERROR(__xludf.DUMMYFUNCTION("GOOGLETRANSLATE(A592, ""nl"", ""en"")"),"from")</f>
        <v>from</v>
      </c>
    </row>
    <row r="593">
      <c r="A593" s="1" t="s">
        <v>592</v>
      </c>
      <c r="B593" s="2" t="str">
        <f>IFERROR(__xludf.DUMMYFUNCTION("GOOGLETRANSLATE(A593, ""nl"", ""en"")"),"nice")</f>
        <v>nice</v>
      </c>
    </row>
    <row r="594">
      <c r="A594" s="1" t="s">
        <v>593</v>
      </c>
      <c r="B594" s="2" t="str">
        <f>IFERROR(__xludf.DUMMYFUNCTION("GOOGLETRANSLATE(A594, ""nl"", ""en"")"),"asshole")</f>
        <v>asshole</v>
      </c>
    </row>
    <row r="595">
      <c r="A595" s="1" t="s">
        <v>594</v>
      </c>
      <c r="B595" s="2" t="str">
        <f>IFERROR(__xludf.DUMMYFUNCTION("GOOGLETRANSLATE(A595, ""nl"", ""en"")"),"piece")</f>
        <v>piece</v>
      </c>
    </row>
    <row r="596">
      <c r="A596" s="1" t="s">
        <v>595</v>
      </c>
      <c r="B596" s="2" t="str">
        <f>IFERROR(__xludf.DUMMYFUNCTION("GOOGLETRANSLATE(A596, ""nl"", ""en"")"),"word")</f>
        <v>word</v>
      </c>
    </row>
    <row r="597">
      <c r="A597" s="1" t="s">
        <v>596</v>
      </c>
      <c r="B597" s="2" t="str">
        <f>IFERROR(__xludf.DUMMYFUNCTION("GOOGLETRANSLATE(A597, ""nl"", ""en"")"),"change")</f>
        <v>change</v>
      </c>
    </row>
    <row r="598">
      <c r="A598" s="1" t="s">
        <v>597</v>
      </c>
      <c r="B598" s="2" t="str">
        <f>IFERROR(__xludf.DUMMYFUNCTION("GOOGLETRANSLATE(A598, ""nl"", ""en"")"),"sentence")</f>
        <v>sentence</v>
      </c>
    </row>
    <row r="599">
      <c r="A599" s="1" t="s">
        <v>598</v>
      </c>
      <c r="B599" s="2" t="str">
        <f>IFERROR(__xludf.DUMMYFUNCTION("GOOGLETRANSLATE(A599, ""nl"", ""en"")"),"later")</f>
        <v>later</v>
      </c>
    </row>
    <row r="600">
      <c r="A600" s="1" t="s">
        <v>599</v>
      </c>
      <c r="B600" s="2" t="str">
        <f>IFERROR(__xludf.DUMMYFUNCTION("GOOGLETRANSLATE(A600, ""nl"", ""en"")"),"guy")</f>
        <v>guy</v>
      </c>
    </row>
    <row r="601">
      <c r="A601" s="1" t="s">
        <v>600</v>
      </c>
      <c r="B601" s="2" t="str">
        <f>IFERROR(__xludf.DUMMYFUNCTION("GOOGLETRANSLATE(A601, ""nl"", ""en"")"),"sister")</f>
        <v>sister</v>
      </c>
    </row>
    <row r="602">
      <c r="A602" s="1" t="s">
        <v>601</v>
      </c>
      <c r="B602" s="2" t="str">
        <f>IFERROR(__xludf.DUMMYFUNCTION("GOOGLETRANSLATE(A602, ""nl"", ""en"")"),"hate")</f>
        <v>hate</v>
      </c>
    </row>
    <row r="603">
      <c r="A603" s="1" t="s">
        <v>602</v>
      </c>
      <c r="B603" s="2" t="str">
        <f>IFERROR(__xludf.DUMMYFUNCTION("GOOGLETRANSLATE(A603, ""nl"", ""en"")"),"from")</f>
        <v>from</v>
      </c>
    </row>
    <row r="604">
      <c r="A604" s="1" t="s">
        <v>603</v>
      </c>
      <c r="B604" s="2" t="str">
        <f>IFERROR(__xludf.DUMMYFUNCTION("GOOGLETRANSLATE(A604, ""nl"", ""en"")"),"miss")</f>
        <v>miss</v>
      </c>
    </row>
    <row r="605">
      <c r="A605" s="1" t="s">
        <v>604</v>
      </c>
      <c r="B605" s="2" t="str">
        <f>IFERROR(__xludf.DUMMYFUNCTION("GOOGLETRANSLATE(A605, ""nl"", ""en"")"),"darling")</f>
        <v>darling</v>
      </c>
    </row>
    <row r="606">
      <c r="A606" s="1" t="s">
        <v>605</v>
      </c>
      <c r="B606" s="2" t="str">
        <f>IFERROR(__xludf.DUMMYFUNCTION("GOOGLETRANSLATE(A606, ""nl"", ""en"")"),"himself")</f>
        <v>himself</v>
      </c>
    </row>
    <row r="607">
      <c r="A607" s="1" t="s">
        <v>606</v>
      </c>
      <c r="B607" s="2" t="str">
        <f>IFERROR(__xludf.DUMMYFUNCTION("GOOGLETRANSLATE(A607, ""nl"", ""en"")"),"new")</f>
        <v>new</v>
      </c>
    </row>
    <row r="608">
      <c r="A608" s="1" t="s">
        <v>607</v>
      </c>
      <c r="B608" s="2" t="str">
        <f>IFERROR(__xludf.DUMMYFUNCTION("GOOGLETRANSLATE(A608, ""nl"", ""en"")"),"Meet")</f>
        <v>Meet</v>
      </c>
    </row>
    <row r="609">
      <c r="A609" s="1" t="s">
        <v>608</v>
      </c>
      <c r="B609" s="2" t="str">
        <f>IFERROR(__xludf.DUMMYFUNCTION("GOOGLETRANSLATE(A609, ""nl"", ""en"")"),"were")</f>
        <v>were</v>
      </c>
    </row>
    <row r="610">
      <c r="A610" s="1" t="s">
        <v>609</v>
      </c>
      <c r="B610" s="2" t="str">
        <f>IFERROR(__xludf.DUMMYFUNCTION("GOOGLETRANSLATE(A610, ""nl"", ""en"")"),"both")</f>
        <v>both</v>
      </c>
    </row>
    <row r="611">
      <c r="A611" s="1" t="s">
        <v>610</v>
      </c>
      <c r="B611" s="2" t="str">
        <f>IFERROR(__xludf.DUMMYFUNCTION("GOOGLETRANSLATE(A611, ""nl"", ""en"")"),"less")</f>
        <v>less</v>
      </c>
    </row>
    <row r="612">
      <c r="A612" s="1" t="s">
        <v>611</v>
      </c>
      <c r="B612" s="2" t="str">
        <f>IFERROR(__xludf.DUMMYFUNCTION("GOOGLETRANSLATE(A612, ""nl"", ""en"")"),"dad")</f>
        <v>dad</v>
      </c>
    </row>
    <row r="613">
      <c r="A613" s="1" t="s">
        <v>612</v>
      </c>
      <c r="B613" s="2" t="str">
        <f>IFERROR(__xludf.DUMMYFUNCTION("GOOGLETRANSLATE(A613, ""nl"", ""en"")"),"nowhere")</f>
        <v>nowhere</v>
      </c>
    </row>
    <row r="614">
      <c r="A614" s="1" t="s">
        <v>613</v>
      </c>
      <c r="B614" s="2" t="str">
        <f>IFERROR(__xludf.DUMMYFUNCTION("GOOGLETRANSLATE(A614, ""nl"", ""en"")"),"pissed off")</f>
        <v>pissed off</v>
      </c>
    </row>
    <row r="615">
      <c r="A615" s="1" t="s">
        <v>614</v>
      </c>
      <c r="B615" s="2" t="str">
        <f>IFERROR(__xludf.DUMMYFUNCTION("GOOGLETRANSLATE(A615, ""nl"", ""en"")"),"sam")</f>
        <v>sam</v>
      </c>
    </row>
    <row r="616">
      <c r="A616" s="1" t="s">
        <v>615</v>
      </c>
      <c r="B616" s="2" t="str">
        <f>IFERROR(__xludf.DUMMYFUNCTION("GOOGLETRANSLATE(A616, ""nl"", ""en"")"),"it")</f>
        <v>it</v>
      </c>
    </row>
    <row r="617">
      <c r="A617" s="1" t="s">
        <v>616</v>
      </c>
      <c r="B617" s="2" t="str">
        <f>IFERROR(__xludf.DUMMYFUNCTION("GOOGLETRANSLATE(A617, ""nl"", ""en"")"),"before")</f>
        <v>before</v>
      </c>
    </row>
    <row r="618">
      <c r="A618" s="1" t="s">
        <v>617</v>
      </c>
      <c r="B618" s="2" t="str">
        <f>IFERROR(__xludf.DUMMYFUNCTION("GOOGLETRANSLATE(A618, ""nl"", ""en"")"),"dude")</f>
        <v>dude</v>
      </c>
    </row>
    <row r="619">
      <c r="A619" s="1" t="s">
        <v>618</v>
      </c>
      <c r="B619" s="2" t="str">
        <f>IFERROR(__xludf.DUMMYFUNCTION("GOOGLETRANSLATE(A619, ""nl"", ""en"")"),"yesterday")</f>
        <v>yesterday</v>
      </c>
    </row>
    <row r="620">
      <c r="A620" s="1" t="s">
        <v>619</v>
      </c>
      <c r="B620" s="2" t="str">
        <f>IFERROR(__xludf.DUMMYFUNCTION("GOOGLETRANSLATE(A620, ""nl"", ""en"")"),"meets")</f>
        <v>meets</v>
      </c>
    </row>
    <row r="621">
      <c r="A621" s="1" t="s">
        <v>620</v>
      </c>
      <c r="B621" s="2" t="str">
        <f>IFERROR(__xludf.DUMMYFUNCTION("GOOGLETRANSLATE(A621, ""nl"", ""en"")"),"million")</f>
        <v>million</v>
      </c>
    </row>
    <row r="622">
      <c r="A622" s="1" t="s">
        <v>621</v>
      </c>
      <c r="B622" s="2" t="str">
        <f>IFERROR(__xludf.DUMMYFUNCTION("GOOGLETRANSLATE(A622, ""nl"", ""en"")"),"OK")</f>
        <v>OK</v>
      </c>
    </row>
    <row r="623">
      <c r="A623" s="1" t="s">
        <v>622</v>
      </c>
      <c r="B623" s="2" t="str">
        <f>IFERROR(__xludf.DUMMYFUNCTION("GOOGLETRANSLATE(A623, ""nl"", ""en"")"),"movie")</f>
        <v>movie</v>
      </c>
    </row>
    <row r="624">
      <c r="A624" s="1" t="s">
        <v>623</v>
      </c>
      <c r="B624" s="2" t="str">
        <f>IFERROR(__xludf.DUMMYFUNCTION("GOOGLETRANSLATE(A624, ""nl"", ""en"")"),"lost")</f>
        <v>lost</v>
      </c>
    </row>
    <row r="625">
      <c r="A625" s="1" t="s">
        <v>624</v>
      </c>
      <c r="B625" s="2" t="str">
        <f>IFERROR(__xludf.DUMMYFUNCTION("GOOGLETRANSLATE(A625, ""nl"", ""en"")"),"attempted")</f>
        <v>attempted</v>
      </c>
    </row>
    <row r="626">
      <c r="A626" s="1" t="s">
        <v>625</v>
      </c>
      <c r="B626" s="2" t="str">
        <f>IFERROR(__xludf.DUMMYFUNCTION("GOOGLETRANSLATE(A626, ""nl"", ""en"")"),"called")</f>
        <v>called</v>
      </c>
    </row>
    <row r="627">
      <c r="A627" s="1" t="s">
        <v>626</v>
      </c>
      <c r="B627" s="2" t="str">
        <f>IFERROR(__xludf.DUMMYFUNCTION("GOOGLETRANSLATE(A627, ""nl"", ""en"")"),"new")</f>
        <v>new</v>
      </c>
    </row>
    <row r="628">
      <c r="A628" s="1" t="s">
        <v>627</v>
      </c>
      <c r="B628" s="2" t="str">
        <f>IFERROR(__xludf.DUMMYFUNCTION("GOOGLETRANSLATE(A628, ""nl"", ""en"")"),"answer")</f>
        <v>answer</v>
      </c>
    </row>
    <row r="629">
      <c r="A629" s="1" t="s">
        <v>628</v>
      </c>
      <c r="B629" s="2" t="str">
        <f>IFERROR(__xludf.DUMMYFUNCTION("GOOGLETRANSLATE(A629, ""nl"", ""en"")"),"to mention")</f>
        <v>to mention</v>
      </c>
    </row>
    <row r="630">
      <c r="A630" s="1" t="s">
        <v>629</v>
      </c>
      <c r="B630" s="2" t="str">
        <f>IFERROR(__xludf.DUMMYFUNCTION("GOOGLETRANSLATE(A630, ""nl"", ""en"")"),"information")</f>
        <v>information</v>
      </c>
    </row>
    <row r="631">
      <c r="A631" s="1" t="s">
        <v>630</v>
      </c>
      <c r="B631" s="2" t="str">
        <f>IFERROR(__xludf.DUMMYFUNCTION("GOOGLETRANSLATE(A631, ""nl"", ""en"")"),"book")</f>
        <v>book</v>
      </c>
    </row>
    <row r="632">
      <c r="A632" s="1" t="s">
        <v>631</v>
      </c>
      <c r="B632" s="2" t="str">
        <f>IFERROR(__xludf.DUMMYFUNCTION("GOOGLETRANSLATE(A632, ""nl"", ""en"")"),"quiet")</f>
        <v>quiet</v>
      </c>
    </row>
    <row r="633">
      <c r="A633" s="1" t="s">
        <v>632</v>
      </c>
      <c r="B633" s="2" t="str">
        <f>IFERROR(__xludf.DUMMYFUNCTION("GOOGLETRANSLATE(A633, ""nl"", ""en"")"),"captain")</f>
        <v>captain</v>
      </c>
    </row>
    <row r="634">
      <c r="A634" s="1" t="s">
        <v>633</v>
      </c>
      <c r="B634" s="2" t="str">
        <f>IFERROR(__xludf.DUMMYFUNCTION("GOOGLETRANSLATE(A634, ""nl"", ""en"")"),"lost")</f>
        <v>lost</v>
      </c>
    </row>
    <row r="635">
      <c r="A635" s="1" t="s">
        <v>634</v>
      </c>
      <c r="B635" s="2" t="str">
        <f>IFERROR(__xludf.DUMMYFUNCTION("GOOGLETRANSLATE(A635, ""nl"", ""en"")"),"only")</f>
        <v>only</v>
      </c>
    </row>
    <row r="636">
      <c r="A636" s="1" t="s">
        <v>635</v>
      </c>
      <c r="B636" s="2" t="str">
        <f>IFERROR(__xludf.DUMMYFUNCTION("GOOGLETRANSLATE(A636, ""nl"", ""en"")"),"falls")</f>
        <v>falls</v>
      </c>
    </row>
    <row r="637">
      <c r="A637" s="1" t="s">
        <v>636</v>
      </c>
      <c r="B637" s="2" t="str">
        <f>IFERROR(__xludf.DUMMYFUNCTION("GOOGLETRANSLATE(A637, ""nl"", ""en"")"),"angry")</f>
        <v>angry</v>
      </c>
    </row>
    <row r="638">
      <c r="A638" s="1" t="s">
        <v>637</v>
      </c>
      <c r="B638" s="2" t="str">
        <f>IFERROR(__xludf.DUMMYFUNCTION("GOOGLETRANSLATE(A638, ""nl"", ""en"")"),"light")</f>
        <v>light</v>
      </c>
    </row>
    <row r="639">
      <c r="A639" s="1" t="s">
        <v>638</v>
      </c>
      <c r="B639" s="2" t="str">
        <f>IFERROR(__xludf.DUMMYFUNCTION("GOOGLETRANSLATE(A639, ""nl"", ""en"")"),"become")</f>
        <v>become</v>
      </c>
    </row>
    <row r="640">
      <c r="A640" s="1" t="s">
        <v>639</v>
      </c>
      <c r="B640" s="2" t="str">
        <f>IFERROR(__xludf.DUMMYFUNCTION("GOOGLETRANSLATE(A640, ""nl"", ""en"")"),"dad")</f>
        <v>dad</v>
      </c>
    </row>
    <row r="641">
      <c r="A641" s="1" t="s">
        <v>640</v>
      </c>
      <c r="B641" s="2" t="str">
        <f>IFERROR(__xludf.DUMMYFUNCTION("GOOGLETRANSLATE(A641, ""nl"", ""en"")"),"person")</f>
        <v>person</v>
      </c>
    </row>
    <row r="642">
      <c r="A642" s="1" t="s">
        <v>641</v>
      </c>
      <c r="B642" s="2" t="str">
        <f>IFERROR(__xludf.DUMMYFUNCTION("GOOGLETRANSLATE(A642, ""nl"", ""en"")"),"could")</f>
        <v>could</v>
      </c>
    </row>
    <row r="643">
      <c r="A643" s="1" t="s">
        <v>642</v>
      </c>
      <c r="B643" s="2" t="str">
        <f>IFERROR(__xludf.DUMMYFUNCTION("GOOGLETRANSLATE(A643, ""nl"", ""en"")"),"to protect")</f>
        <v>to protect</v>
      </c>
    </row>
    <row r="644">
      <c r="A644" s="1" t="s">
        <v>643</v>
      </c>
      <c r="B644" s="2" t="str">
        <f>IFERROR(__xludf.DUMMYFUNCTION("GOOGLETRANSLATE(A644, ""nl"", ""en"")"),"poor")</f>
        <v>poor</v>
      </c>
    </row>
    <row r="645">
      <c r="A645" s="1" t="s">
        <v>644</v>
      </c>
      <c r="B645" s="2" t="str">
        <f>IFERROR(__xludf.DUMMYFUNCTION("GOOGLETRANSLATE(A645, ""nl"", ""en"")"),"Hopital")</f>
        <v>Hopital</v>
      </c>
    </row>
    <row r="646">
      <c r="A646" s="1" t="s">
        <v>645</v>
      </c>
      <c r="B646" s="2" t="str">
        <f>IFERROR(__xludf.DUMMYFUNCTION("GOOGLETRANSLATE(A646, ""nl"", ""en"")"),"feeling")</f>
        <v>feeling</v>
      </c>
    </row>
    <row r="647">
      <c r="A647" s="1" t="s">
        <v>646</v>
      </c>
      <c r="B647" s="2" t="str">
        <f>IFERROR(__xludf.DUMMYFUNCTION("GOOGLETRANSLATE(A647, ""nl"", ""en"")"),"gone")</f>
        <v>gone</v>
      </c>
    </row>
    <row r="648">
      <c r="A648" s="1" t="s">
        <v>647</v>
      </c>
      <c r="B648" s="2" t="str">
        <f>IFERROR(__xludf.DUMMYFUNCTION("GOOGLETRANSLATE(A648, ""nl"", ""en"")"),"cautious")</f>
        <v>cautious</v>
      </c>
    </row>
    <row r="649">
      <c r="A649" s="1" t="s">
        <v>648</v>
      </c>
      <c r="B649" s="2" t="str">
        <f>IFERROR(__xludf.DUMMYFUNCTION("GOOGLETRANSLATE(A649, ""nl"", ""en"")"),"dog")</f>
        <v>dog</v>
      </c>
    </row>
    <row r="650">
      <c r="A650" s="1" t="s">
        <v>649</v>
      </c>
      <c r="B650" s="2" t="str">
        <f>IFERROR(__xludf.DUMMYFUNCTION("GOOGLETRANSLATE(A650, ""nl"", ""en"")"),"to drive")</f>
        <v>to drive</v>
      </c>
    </row>
    <row r="651">
      <c r="A651" s="1" t="s">
        <v>650</v>
      </c>
      <c r="B651" s="2" t="str">
        <f>IFERROR(__xludf.DUMMYFUNCTION("GOOGLETRANSLATE(A651, ""nl"", ""en"")"),"Finally")</f>
        <v>Finally</v>
      </c>
    </row>
    <row r="652">
      <c r="A652" s="1" t="s">
        <v>651</v>
      </c>
      <c r="B652" s="2" t="str">
        <f>IFERROR(__xludf.DUMMYFUNCTION("GOOGLETRANSLATE(A652, ""nl"", ""en"")"),"speaking")</f>
        <v>speaking</v>
      </c>
    </row>
    <row r="653">
      <c r="A653" s="1" t="s">
        <v>652</v>
      </c>
      <c r="B653" s="2" t="str">
        <f>IFERROR(__xludf.DUMMYFUNCTION("GOOGLETRANSLATE(A653, ""nl"", ""en"")"),"girls")</f>
        <v>girls</v>
      </c>
    </row>
    <row r="654">
      <c r="A654" s="1" t="s">
        <v>653</v>
      </c>
      <c r="B654" s="2" t="str">
        <f>IFERROR(__xludf.DUMMYFUNCTION("GOOGLETRANSLATE(A654, ""nl"", ""en"")"),"soil")</f>
        <v>soil</v>
      </c>
    </row>
    <row r="655">
      <c r="A655" s="1" t="s">
        <v>654</v>
      </c>
      <c r="B655" s="2" t="str">
        <f>IFERROR(__xludf.DUMMYFUNCTION("GOOGLETRANSLATE(A655, ""nl"", ""en"")"),"at")</f>
        <v>at</v>
      </c>
    </row>
    <row r="656">
      <c r="A656" s="1" t="s">
        <v>655</v>
      </c>
      <c r="B656" s="2" t="str">
        <f>IFERROR(__xludf.DUMMYFUNCTION("GOOGLETRANSLATE(A656, ""nl"", ""en"")"),"normal")</f>
        <v>normal</v>
      </c>
    </row>
    <row r="657">
      <c r="A657" s="1" t="s">
        <v>656</v>
      </c>
      <c r="B657" s="2" t="str">
        <f>IFERROR(__xludf.DUMMYFUNCTION("GOOGLETRANSLATE(A657, ""nl"", ""en"")"),"funny")</f>
        <v>funny</v>
      </c>
    </row>
    <row r="658">
      <c r="A658" s="1" t="s">
        <v>657</v>
      </c>
      <c r="B658" s="2" t="str">
        <f>IFERROR(__xludf.DUMMYFUNCTION("GOOGLETRANSLATE(A658, ""nl"", ""en"")"),"Gentlemen")</f>
        <v>Gentlemen</v>
      </c>
    </row>
    <row r="659">
      <c r="A659" s="1" t="s">
        <v>658</v>
      </c>
      <c r="B659" s="2" t="str">
        <f>IFERROR(__xludf.DUMMYFUNCTION("GOOGLETRANSLATE(A659, ""nl"", ""en"")"),"to feel")</f>
        <v>to feel</v>
      </c>
    </row>
    <row r="660">
      <c r="A660" s="1" t="s">
        <v>659</v>
      </c>
      <c r="B660" s="2" t="str">
        <f>IFERROR(__xludf.DUMMYFUNCTION("GOOGLETRANSLATE(A660, ""nl"", ""en"")"),"killer")</f>
        <v>killer</v>
      </c>
    </row>
    <row r="661">
      <c r="A661" s="1" t="s">
        <v>660</v>
      </c>
      <c r="B661" s="2" t="str">
        <f>IFERROR(__xludf.DUMMYFUNCTION("GOOGLETRANSLATE(A661, ""nl"", ""en"")"),"man")</f>
        <v>man</v>
      </c>
    </row>
    <row r="662">
      <c r="A662" s="1" t="s">
        <v>661</v>
      </c>
      <c r="B662" s="2" t="str">
        <f>IFERROR(__xludf.DUMMYFUNCTION("GOOGLETRANSLATE(A662, ""nl"", ""en"")"),"president")</f>
        <v>president</v>
      </c>
    </row>
    <row r="663">
      <c r="A663" s="1" t="s">
        <v>662</v>
      </c>
      <c r="B663" s="2" t="str">
        <f>IFERROR(__xludf.DUMMYFUNCTION("GOOGLETRANSLATE(A663, ""nl"", ""en"")"),"quite")</f>
        <v>quite</v>
      </c>
    </row>
    <row r="664">
      <c r="A664" s="1" t="s">
        <v>663</v>
      </c>
      <c r="B664" s="2" t="str">
        <f>IFERROR(__xludf.DUMMYFUNCTION("GOOGLETRANSLATE(A664, ""nl"", ""en"")"),"jail")</f>
        <v>jail</v>
      </c>
    </row>
    <row r="665">
      <c r="A665" s="1" t="s">
        <v>664</v>
      </c>
      <c r="B665" s="2" t="str">
        <f>IFERROR(__xludf.DUMMYFUNCTION("GOOGLETRANSLATE(A665, ""nl"", ""en"")"),"runs")</f>
        <v>runs</v>
      </c>
    </row>
    <row r="666">
      <c r="A666" s="1" t="s">
        <v>665</v>
      </c>
      <c r="B666" s="2" t="str">
        <f>IFERROR(__xludf.DUMMYFUNCTION("GOOGLETRANSLATE(A666, ""nl"", ""en"")"),"the one")</f>
        <v>the one</v>
      </c>
    </row>
    <row r="667">
      <c r="A667" s="1" t="s">
        <v>666</v>
      </c>
      <c r="B667" s="2" t="str">
        <f>IFERROR(__xludf.DUMMYFUNCTION("GOOGLETRANSLATE(A667, ""nl"", ""en"")"),"magnificent")</f>
        <v>magnificent</v>
      </c>
    </row>
    <row r="668">
      <c r="A668" s="1" t="s">
        <v>667</v>
      </c>
      <c r="B668" s="2" t="str">
        <f>IFERROR(__xludf.DUMMYFUNCTION("GOOGLETRANSLATE(A668, ""nl"", ""en"")"),"how so")</f>
        <v>how so</v>
      </c>
    </row>
    <row r="669">
      <c r="A669" s="1" t="s">
        <v>668</v>
      </c>
      <c r="B669" s="2" t="str">
        <f>IFERROR(__xludf.DUMMYFUNCTION("GOOGLETRANSLATE(A669, ""nl"", ""en"")"),"to buy")</f>
        <v>to buy</v>
      </c>
    </row>
    <row r="670">
      <c r="A670" s="1" t="s">
        <v>669</v>
      </c>
      <c r="B670" s="2" t="str">
        <f>IFERROR(__xludf.DUMMYFUNCTION("GOOGLETRANSLATE(A670, ""nl"", ""en"")"),"fight")</f>
        <v>fight</v>
      </c>
    </row>
    <row r="671">
      <c r="A671" s="1" t="s">
        <v>670</v>
      </c>
      <c r="B671" s="2" t="str">
        <f>IFERROR(__xludf.DUMMYFUNCTION("GOOGLETRANSLATE(A671, ""nl"", ""en"")"),"point")</f>
        <v>point</v>
      </c>
    </row>
    <row r="672">
      <c r="A672" s="1" t="s">
        <v>671</v>
      </c>
      <c r="B672" s="2" t="str">
        <f>IFERROR(__xludf.DUMMYFUNCTION("GOOGLETRANSLATE(A672, ""nl"", ""en"")"),"strange")</f>
        <v>strange</v>
      </c>
    </row>
    <row r="673">
      <c r="A673" s="1" t="s">
        <v>672</v>
      </c>
      <c r="B673" s="2" t="str">
        <f>IFERROR(__xludf.DUMMYFUNCTION("GOOGLETRANSLATE(A673, ""nl"", ""en"")"),"Marry")</f>
        <v>Marry</v>
      </c>
    </row>
    <row r="674">
      <c r="A674" s="1" t="s">
        <v>673</v>
      </c>
      <c r="B674" s="2" t="str">
        <f>IFERROR(__xludf.DUMMYFUNCTION("GOOGLETRANSLATE(A674, ""nl"", ""en"")"),"Contact")</f>
        <v>Contact</v>
      </c>
    </row>
    <row r="675">
      <c r="A675" s="1" t="s">
        <v>674</v>
      </c>
      <c r="B675" s="2" t="str">
        <f>IFERROR(__xludf.DUMMYFUNCTION("GOOGLETRANSLATE(A675, ""nl"", ""en"")"),"wrong")</f>
        <v>wrong</v>
      </c>
    </row>
    <row r="676">
      <c r="A676" s="1" t="s">
        <v>675</v>
      </c>
      <c r="B676" s="2" t="str">
        <f>IFERROR(__xludf.DUMMYFUNCTION("GOOGLETRANSLATE(A676, ""nl"", ""en"")"),"mean")</f>
        <v>mean</v>
      </c>
    </row>
    <row r="677">
      <c r="A677" s="1" t="s">
        <v>676</v>
      </c>
      <c r="B677" s="2" t="str">
        <f>IFERROR(__xludf.DUMMYFUNCTION("GOOGLETRANSLATE(A677, ""nl"", ""en"")"),"coffee")</f>
        <v>coffee</v>
      </c>
    </row>
    <row r="678">
      <c r="A678" s="1" t="s">
        <v>677</v>
      </c>
      <c r="B678" s="2" t="str">
        <f>IFERROR(__xludf.DUMMYFUNCTION("GOOGLETRANSLATE(A678, ""nl"", ""en"")"),"expected")</f>
        <v>expected</v>
      </c>
    </row>
    <row r="679">
      <c r="A679" s="1" t="s">
        <v>678</v>
      </c>
      <c r="B679" s="2" t="str">
        <f>IFERROR(__xludf.DUMMYFUNCTION("GOOGLETRANSLATE(A679, ""nl"", ""en"")"),"ship")</f>
        <v>ship</v>
      </c>
    </row>
    <row r="680">
      <c r="A680" s="1" t="s">
        <v>679</v>
      </c>
      <c r="B680" s="2" t="str">
        <f>IFERROR(__xludf.DUMMYFUNCTION("GOOGLETRANSLATE(A680, ""nl"", ""en"")"),"ill")</f>
        <v>ill</v>
      </c>
    </row>
    <row r="681">
      <c r="A681" s="1" t="s">
        <v>680</v>
      </c>
      <c r="B681" s="2" t="str">
        <f>IFERROR(__xludf.DUMMYFUNCTION("GOOGLETRANSLATE(A681, ""nl"", ""en"")"),"pleasure")</f>
        <v>pleasure</v>
      </c>
    </row>
    <row r="682">
      <c r="A682" s="1" t="s">
        <v>681</v>
      </c>
      <c r="B682" s="2" t="str">
        <f>IFERROR(__xludf.DUMMYFUNCTION("GOOGLETRANSLATE(A682, ""nl"", ""en"")"),"end")</f>
        <v>end</v>
      </c>
    </row>
    <row r="683">
      <c r="A683" s="1" t="s">
        <v>682</v>
      </c>
      <c r="B683" s="2" t="str">
        <f>IFERROR(__xludf.DUMMYFUNCTION("GOOGLETRANSLATE(A683, ""nl"", ""en"")"),"step")</f>
        <v>step</v>
      </c>
    </row>
    <row r="684">
      <c r="A684" s="1" t="s">
        <v>683</v>
      </c>
      <c r="B684" s="2" t="str">
        <f>IFERROR(__xludf.DUMMYFUNCTION("GOOGLETRANSLATE(A684, ""nl"", ""en"")"),"lawyer")</f>
        <v>lawyer</v>
      </c>
    </row>
    <row r="685">
      <c r="A685" s="1" t="s">
        <v>684</v>
      </c>
      <c r="B685" s="2" t="str">
        <f>IFERROR(__xludf.DUMMYFUNCTION("GOOGLETRANSLATE(A685, ""nl"", ""en"")"),"begins")</f>
        <v>begins</v>
      </c>
    </row>
    <row r="686">
      <c r="A686" s="1" t="s">
        <v>685</v>
      </c>
      <c r="B686" s="2" t="str">
        <f>IFERROR(__xludf.DUMMYFUNCTION("GOOGLETRANSLATE(A686, ""nl"", ""en"")"),"began")</f>
        <v>began</v>
      </c>
    </row>
    <row r="687">
      <c r="A687" s="1" t="s">
        <v>686</v>
      </c>
      <c r="B687" s="2" t="str">
        <f>IFERROR(__xludf.DUMMYFUNCTION("GOOGLETRANSLATE(A687, ""nl"", ""en"")"),"a few")</f>
        <v>a few</v>
      </c>
    </row>
    <row r="688">
      <c r="A688" s="1" t="s">
        <v>687</v>
      </c>
      <c r="B688" s="2" t="str">
        <f>IFERROR(__xludf.DUMMYFUNCTION("GOOGLETRANSLATE(A688, ""nl"", ""en"")"),"there")</f>
        <v>there</v>
      </c>
    </row>
    <row r="689">
      <c r="A689" s="1" t="s">
        <v>688</v>
      </c>
      <c r="B689" s="2" t="str">
        <f>IFERROR(__xludf.DUMMYFUNCTION("GOOGLETRANSLATE(A689, ""nl"", ""en"")"),"corridor")</f>
        <v>corridor</v>
      </c>
    </row>
    <row r="690">
      <c r="A690" s="1" t="s">
        <v>689</v>
      </c>
      <c r="B690" s="2" t="str">
        <f>IFERROR(__xludf.DUMMYFUNCTION("GOOGLETRANSLATE(A690, ""nl"", ""en"")"),"happened")</f>
        <v>happened</v>
      </c>
    </row>
    <row r="691">
      <c r="A691" s="1" t="s">
        <v>690</v>
      </c>
      <c r="B691" s="2" t="str">
        <f>IFERROR(__xludf.DUMMYFUNCTION("GOOGLETRANSLATE(A691, ""nl"", ""en"")"),"lord")</f>
        <v>lord</v>
      </c>
    </row>
    <row r="692">
      <c r="A692" s="1" t="s">
        <v>691</v>
      </c>
      <c r="B692" s="2" t="str">
        <f>IFERROR(__xludf.DUMMYFUNCTION("GOOGLETRANSLATE(A692, ""nl"", ""en"")"),"remember")</f>
        <v>remember</v>
      </c>
    </row>
    <row r="693">
      <c r="A693" s="1" t="s">
        <v>692</v>
      </c>
      <c r="B693" s="2" t="str">
        <f>IFERROR(__xludf.DUMMYFUNCTION("GOOGLETRANSLATE(A693, ""nl"", ""en"")"),"Jesus")</f>
        <v>Jesus</v>
      </c>
    </row>
    <row r="694">
      <c r="A694" s="1" t="s">
        <v>693</v>
      </c>
      <c r="B694" s="2" t="str">
        <f>IFERROR(__xludf.DUMMYFUNCTION("GOOGLETRANSLATE(A694, ""nl"", ""en"")"),"again")</f>
        <v>again</v>
      </c>
    </row>
    <row r="695">
      <c r="A695" s="1" t="s">
        <v>694</v>
      </c>
      <c r="B695" s="2" t="str">
        <f>IFERROR(__xludf.DUMMYFUNCTION("GOOGLETRANSLATE(A695, ""nl"", ""en"")"),"serious")</f>
        <v>serious</v>
      </c>
    </row>
    <row r="696">
      <c r="A696" s="1" t="s">
        <v>695</v>
      </c>
      <c r="B696" s="2" t="str">
        <f>IFERROR(__xludf.DUMMYFUNCTION("GOOGLETRANSLATE(A696, ""nl"", ""en"")"),"No reason")</f>
        <v>No reason</v>
      </c>
    </row>
    <row r="697">
      <c r="A697" s="1" t="s">
        <v>696</v>
      </c>
      <c r="B697" s="2" t="str">
        <f>IFERROR(__xludf.DUMMYFUNCTION("GOOGLETRANSLATE(A697, ""nl"", ""en"")"),"excuse me")</f>
        <v>excuse me</v>
      </c>
    </row>
    <row r="698">
      <c r="A698" s="1" t="s">
        <v>697</v>
      </c>
      <c r="B698" s="2" t="str">
        <f>IFERROR(__xludf.DUMMYFUNCTION("GOOGLETRANSLATE(A698, ""nl"", ""en"")"),"asked")</f>
        <v>asked</v>
      </c>
    </row>
    <row r="699">
      <c r="A699" s="1" t="s">
        <v>698</v>
      </c>
      <c r="B699" s="2" t="str">
        <f>IFERROR(__xludf.DUMMYFUNCTION("GOOGLETRANSLATE(A699, ""nl"", ""en"")"),"check")</f>
        <v>check</v>
      </c>
    </row>
    <row r="700">
      <c r="A700" s="1" t="s">
        <v>699</v>
      </c>
      <c r="B700" s="2" t="str">
        <f>IFERROR(__xludf.DUMMYFUNCTION("GOOGLETRANSLATE(A700, ""nl"", ""en"")"),"married")</f>
        <v>married</v>
      </c>
    </row>
    <row r="701">
      <c r="A701" s="1" t="s">
        <v>700</v>
      </c>
      <c r="B701" s="2" t="str">
        <f>IFERROR(__xludf.DUMMYFUNCTION("GOOGLETRANSLATE(A701, ""nl"", ""en"")"),"therewith")</f>
        <v>therewith</v>
      </c>
    </row>
    <row r="702">
      <c r="A702" s="1" t="s">
        <v>701</v>
      </c>
      <c r="B702" s="2" t="str">
        <f>IFERROR(__xludf.DUMMYFUNCTION("GOOGLETRANSLATE(A702, ""nl"", ""en"")"),"game")</f>
        <v>game</v>
      </c>
    </row>
    <row r="703">
      <c r="A703" s="1" t="s">
        <v>702</v>
      </c>
      <c r="B703" s="2" t="str">
        <f>IFERROR(__xludf.DUMMYFUNCTION("GOOGLETRANSLATE(A703, ""nl"", ""en"")"),"mean")</f>
        <v>mean</v>
      </c>
    </row>
    <row r="704">
      <c r="A704" s="1" t="s">
        <v>703</v>
      </c>
      <c r="B704" s="2" t="str">
        <f>IFERROR(__xludf.DUMMYFUNCTION("GOOGLETRANSLATE(A704, ""nl"", ""en"")"),"perfect")</f>
        <v>perfect</v>
      </c>
    </row>
    <row r="705">
      <c r="A705" s="1" t="s">
        <v>704</v>
      </c>
      <c r="B705" s="2" t="str">
        <f>IFERROR(__xludf.DUMMYFUNCTION("GOOGLETRANSLATE(A705, ""nl"", ""en"")"),"set")</f>
        <v>set</v>
      </c>
    </row>
    <row r="706">
      <c r="A706" s="1" t="s">
        <v>705</v>
      </c>
      <c r="B706" s="2" t="str">
        <f>IFERROR(__xludf.DUMMYFUNCTION("GOOGLETRANSLATE(A706, ""nl"", ""en"")"),"right")</f>
        <v>right</v>
      </c>
    </row>
    <row r="707">
      <c r="A707" s="1" t="s">
        <v>706</v>
      </c>
      <c r="B707" s="2" t="str">
        <f>IFERROR(__xludf.DUMMYFUNCTION("GOOGLETRANSLATE(A707, ""nl"", ""en"")"),"king")</f>
        <v>king</v>
      </c>
    </row>
    <row r="708">
      <c r="A708" s="1" t="s">
        <v>707</v>
      </c>
      <c r="B708" s="2" t="str">
        <f>IFERROR(__xludf.DUMMYFUNCTION("GOOGLETRANSLATE(A708, ""nl"", ""en"")"),"promise")</f>
        <v>promise</v>
      </c>
    </row>
    <row r="709">
      <c r="A709" s="1" t="s">
        <v>708</v>
      </c>
      <c r="B709" s="2" t="str">
        <f>IFERROR(__xludf.DUMMYFUNCTION("GOOGLETRANSLATE(A709, ""nl"", ""en"")"),"ground")</f>
        <v>ground</v>
      </c>
    </row>
    <row r="710">
      <c r="A710" s="1" t="s">
        <v>709</v>
      </c>
      <c r="B710" s="2" t="str">
        <f>IFERROR(__xludf.DUMMYFUNCTION("GOOGLETRANSLATE(A710, ""nl"", ""en"")"),"worth")</f>
        <v>worth</v>
      </c>
    </row>
    <row r="711">
      <c r="A711" s="1" t="s">
        <v>710</v>
      </c>
      <c r="B711" s="2" t="str">
        <f>IFERROR(__xludf.DUMMYFUNCTION("GOOGLETRANSLATE(A711, ""nl"", ""en"")"),"to win")</f>
        <v>to win</v>
      </c>
    </row>
    <row r="712">
      <c r="A712" s="1" t="s">
        <v>711</v>
      </c>
      <c r="B712" s="2" t="str">
        <f>IFERROR(__xludf.DUMMYFUNCTION("GOOGLETRANSLATE(A712, ""nl"", ""en"")"),"after")</f>
        <v>after</v>
      </c>
    </row>
    <row r="713">
      <c r="A713" s="1" t="s">
        <v>712</v>
      </c>
      <c r="B713" s="2" t="str">
        <f>IFERROR(__xludf.DUMMYFUNCTION("GOOGLETRANSLATE(A713, ""nl"", ""en"")"),"use")</f>
        <v>use</v>
      </c>
    </row>
    <row r="714">
      <c r="A714" s="1" t="s">
        <v>713</v>
      </c>
      <c r="B714" s="2" t="str">
        <f>IFERROR(__xludf.DUMMYFUNCTION("GOOGLETRANSLATE(A714, ""nl"", ""en"")"),"more")</f>
        <v>more</v>
      </c>
    </row>
    <row r="715">
      <c r="A715" s="1" t="s">
        <v>714</v>
      </c>
      <c r="B715" s="2" t="str">
        <f>IFERROR(__xludf.DUMMYFUNCTION("GOOGLETRANSLATE(A715, ""nl"", ""en"")"),"to understand")</f>
        <v>to understand</v>
      </c>
    </row>
    <row r="716">
      <c r="A716" s="1" t="s">
        <v>715</v>
      </c>
      <c r="B716" s="2" t="str">
        <f>IFERROR(__xludf.DUMMYFUNCTION("GOOGLETRANSLATE(A716, ""nl"", ""en"")"),"changed")</f>
        <v>changed</v>
      </c>
    </row>
    <row r="717">
      <c r="A717" s="1" t="s">
        <v>716</v>
      </c>
      <c r="B717" s="2" t="str">
        <f>IFERROR(__xludf.DUMMYFUNCTION("GOOGLETRANSLATE(A717, ""nl"", ""en"")"),"eight")</f>
        <v>eight</v>
      </c>
    </row>
    <row r="718">
      <c r="A718" s="1" t="s">
        <v>717</v>
      </c>
      <c r="B718" s="2" t="str">
        <f>IFERROR(__xludf.DUMMYFUNCTION("GOOGLETRANSLATE(A718, ""nl"", ""en"")"),"Hey")</f>
        <v>Hey</v>
      </c>
    </row>
    <row r="719">
      <c r="A719" s="1" t="s">
        <v>718</v>
      </c>
      <c r="B719" s="2" t="str">
        <f>IFERROR(__xludf.DUMMYFUNCTION("GOOGLETRANSLATE(A719, ""nl"", ""en"")"),"used to go")</f>
        <v>used to go</v>
      </c>
    </row>
    <row r="720">
      <c r="A720" s="1" t="s">
        <v>719</v>
      </c>
      <c r="B720" s="2" t="str">
        <f>IFERROR(__xludf.DUMMYFUNCTION("GOOGLETRANSLATE(A720, ""nl"", ""en"")"),"came")</f>
        <v>came</v>
      </c>
    </row>
    <row r="721">
      <c r="A721" s="1" t="s">
        <v>720</v>
      </c>
      <c r="B721" s="2" t="str">
        <f>IFERROR(__xludf.DUMMYFUNCTION("GOOGLETRANSLATE(A721, ""nl"", ""en"")"),"lives")</f>
        <v>lives</v>
      </c>
    </row>
    <row r="722">
      <c r="A722" s="1" t="s">
        <v>721</v>
      </c>
      <c r="B722" s="2" t="str">
        <f>IFERROR(__xludf.DUMMYFUNCTION("GOOGLETRANSLATE(A722, ""nl"", ""en"")"),"put")</f>
        <v>put</v>
      </c>
    </row>
    <row r="723">
      <c r="A723" s="1" t="s">
        <v>722</v>
      </c>
      <c r="B723" s="2" t="str">
        <f>IFERROR(__xludf.DUMMYFUNCTION("GOOGLETRANSLATE(A723, ""nl"", ""en"")"),"got")</f>
        <v>got</v>
      </c>
    </row>
    <row r="724">
      <c r="A724" s="1" t="s">
        <v>723</v>
      </c>
      <c r="B724" s="2" t="str">
        <f>IFERROR(__xludf.DUMMYFUNCTION("GOOGLETRANSLATE(A724, ""nl"", ""en"")"),"longer")</f>
        <v>longer</v>
      </c>
    </row>
    <row r="725">
      <c r="A725" s="1" t="s">
        <v>724</v>
      </c>
      <c r="B725" s="2" t="str">
        <f>IFERROR(__xludf.DUMMYFUNCTION("GOOGLETRANSLATE(A725, ""nl"", ""en"")"),"to lose")</f>
        <v>to lose</v>
      </c>
    </row>
    <row r="726">
      <c r="A726" s="1" t="s">
        <v>725</v>
      </c>
      <c r="B726" s="2" t="str">
        <f>IFERROR(__xludf.DUMMYFUNCTION("GOOGLETRANSLATE(A726, ""nl"", ""en"")"),"back in the days")</f>
        <v>back in the days</v>
      </c>
    </row>
    <row r="727">
      <c r="A727" s="1" t="s">
        <v>726</v>
      </c>
      <c r="B727" s="2" t="str">
        <f>IFERROR(__xludf.DUMMYFUNCTION("GOOGLETRANSLATE(A727, ""nl"", ""en"")"),"sky")</f>
        <v>sky</v>
      </c>
    </row>
    <row r="728">
      <c r="A728" s="1" t="s">
        <v>727</v>
      </c>
      <c r="B728" s="2" t="str">
        <f>IFERROR(__xludf.DUMMYFUNCTION("GOOGLETRANSLATE(A728, ""nl"", ""en"")"),"weapons")</f>
        <v>weapons</v>
      </c>
    </row>
    <row r="729">
      <c r="A729" s="1" t="s">
        <v>728</v>
      </c>
      <c r="B729" s="2" t="str">
        <f>IFERROR(__xludf.DUMMYFUNCTION("GOOGLETRANSLATE(A729, ""nl"", ""en"")"),"leave")</f>
        <v>leave</v>
      </c>
    </row>
    <row r="730">
      <c r="A730" s="1" t="s">
        <v>729</v>
      </c>
      <c r="B730" s="2" t="str">
        <f>IFERROR(__xludf.DUMMYFUNCTION("GOOGLETRANSLATE(A730, ""nl"", ""en"")"),"try")</f>
        <v>try</v>
      </c>
    </row>
    <row r="731">
      <c r="A731" s="1" t="s">
        <v>730</v>
      </c>
      <c r="B731" s="2" t="str">
        <f>IFERROR(__xludf.DUMMYFUNCTION("GOOGLETRANSLATE(A731, ""nl"", ""en"")"),"Women")</f>
        <v>Women</v>
      </c>
    </row>
    <row r="732">
      <c r="A732" s="1" t="s">
        <v>731</v>
      </c>
      <c r="B732" s="2" t="str">
        <f>IFERROR(__xludf.DUMMYFUNCTION("GOOGLETRANSLATE(A732, ""nl"", ""en"")"),"sex")</f>
        <v>sex</v>
      </c>
    </row>
    <row r="733">
      <c r="A733" s="1" t="s">
        <v>732</v>
      </c>
      <c r="B733" s="2" t="str">
        <f>IFERROR(__xludf.DUMMYFUNCTION("GOOGLETRANSLATE(A733, ""nl"", ""en"")"),"shoot")</f>
        <v>shoot</v>
      </c>
    </row>
    <row r="734">
      <c r="A734" s="1" t="s">
        <v>733</v>
      </c>
      <c r="B734" s="2" t="str">
        <f>IFERROR(__xludf.DUMMYFUNCTION("GOOGLETRANSLATE(A734, ""nl"", ""en"")"),"future")</f>
        <v>future</v>
      </c>
    </row>
    <row r="735">
      <c r="A735" s="1" t="s">
        <v>734</v>
      </c>
      <c r="B735" s="2" t="str">
        <f>IFERROR(__xludf.DUMMYFUNCTION("GOOGLETRANSLATE(A735, ""nl"", ""en"")"),"except")</f>
        <v>except</v>
      </c>
    </row>
    <row r="736">
      <c r="A736" s="1" t="s">
        <v>735</v>
      </c>
      <c r="B736" s="2" t="str">
        <f>IFERROR(__xludf.DUMMYFUNCTION("GOOGLETRANSLATE(A736, ""nl"", ""en"")"),"smart")</f>
        <v>smart</v>
      </c>
    </row>
    <row r="737">
      <c r="A737" s="1" t="s">
        <v>736</v>
      </c>
      <c r="B737" s="2" t="str">
        <f>IFERROR(__xludf.DUMMYFUNCTION("GOOGLETRANSLATE(A737, ""nl"", ""en"")"),"most")</f>
        <v>most</v>
      </c>
    </row>
    <row r="738">
      <c r="A738" s="1" t="s">
        <v>737</v>
      </c>
      <c r="B738" s="2" t="str">
        <f>IFERROR(__xludf.DUMMYFUNCTION("GOOGLETRANSLATE(A738, ""nl"", ""en"")"),"handlebar")</f>
        <v>handlebar</v>
      </c>
    </row>
    <row r="739">
      <c r="A739" s="1" t="s">
        <v>738</v>
      </c>
      <c r="B739" s="2" t="str">
        <f>IFERROR(__xludf.DUMMYFUNCTION("GOOGLETRANSLATE(A739, ""nl"", ""en"")"),"army")</f>
        <v>army</v>
      </c>
    </row>
    <row r="740">
      <c r="A740" s="1" t="s">
        <v>739</v>
      </c>
      <c r="B740" s="2" t="str">
        <f>IFERROR(__xludf.DUMMYFUNCTION("GOOGLETRANSLATE(A740, ""nl"", ""en"")"),"words")</f>
        <v>words</v>
      </c>
    </row>
    <row r="741">
      <c r="A741" s="1" t="s">
        <v>740</v>
      </c>
      <c r="B741" s="2" t="str">
        <f>IFERROR(__xludf.DUMMYFUNCTION("GOOGLETRANSLATE(A741, ""nl"", ""en"")"),"seven")</f>
        <v>seven</v>
      </c>
    </row>
    <row r="742">
      <c r="A742" s="1" t="s">
        <v>741</v>
      </c>
      <c r="B742" s="2" t="str">
        <f>IFERROR(__xludf.DUMMYFUNCTION("GOOGLETRANSLATE(A742, ""nl"", ""en"")"),"brings")</f>
        <v>brings</v>
      </c>
    </row>
    <row r="743">
      <c r="A743" s="1" t="s">
        <v>742</v>
      </c>
      <c r="B743" s="2" t="str">
        <f>IFERROR(__xludf.DUMMYFUNCTION("GOOGLETRANSLATE(A743, ""nl"", ""en"")"),"Charlie")</f>
        <v>Charlie</v>
      </c>
    </row>
    <row r="744">
      <c r="A744" s="1" t="s">
        <v>743</v>
      </c>
      <c r="B744" s="2" t="str">
        <f>IFERROR(__xludf.DUMMYFUNCTION("GOOGLETRANSLATE(A744, ""nl"", ""en"")"),"half")</f>
        <v>half</v>
      </c>
    </row>
    <row r="745">
      <c r="A745" s="1" t="s">
        <v>744</v>
      </c>
      <c r="B745" s="2" t="str">
        <f>IFERROR(__xludf.DUMMYFUNCTION("GOOGLETRANSLATE(A745, ""nl"", ""en"")"),"here")</f>
        <v>here</v>
      </c>
    </row>
    <row r="746">
      <c r="A746" s="1" t="s">
        <v>745</v>
      </c>
      <c r="B746" s="2" t="str">
        <f>IFERROR(__xludf.DUMMYFUNCTION("GOOGLETRANSLATE(A746, ""nl"", ""en"")"),"pride")</f>
        <v>pride</v>
      </c>
    </row>
    <row r="747">
      <c r="A747" s="1" t="s">
        <v>746</v>
      </c>
      <c r="B747" s="2" t="str">
        <f>IFERROR(__xludf.DUMMYFUNCTION("GOOGLETRANSLATE(A747, ""nl"", ""en"")"),"stuff")</f>
        <v>stuff</v>
      </c>
    </row>
    <row r="748">
      <c r="A748" s="1" t="s">
        <v>747</v>
      </c>
      <c r="B748" s="2" t="str">
        <f>IFERROR(__xludf.DUMMYFUNCTION("GOOGLETRANSLATE(A748, ""nl"", ""en"")"),"secret")</f>
        <v>secret</v>
      </c>
    </row>
    <row r="749">
      <c r="A749" s="1" t="s">
        <v>748</v>
      </c>
      <c r="B749" s="2" t="str">
        <f>IFERROR(__xludf.DUMMYFUNCTION("GOOGLETRANSLATE(A749, ""nl"", ""en"")"),"help")</f>
        <v>help</v>
      </c>
    </row>
    <row r="750">
      <c r="A750" s="1" t="s">
        <v>749</v>
      </c>
      <c r="B750" s="2" t="str">
        <f>IFERROR(__xludf.DUMMYFUNCTION("GOOGLETRANSLATE(A750, ""nl"", ""en"")"),"asks")</f>
        <v>asks</v>
      </c>
    </row>
    <row r="751">
      <c r="A751" s="1" t="s">
        <v>750</v>
      </c>
      <c r="B751" s="2" t="str">
        <f>IFERROR(__xludf.DUMMYFUNCTION("GOOGLETRANSLATE(A751, ""nl"", ""en"")"),"michael")</f>
        <v>michael</v>
      </c>
    </row>
    <row r="752">
      <c r="A752" s="1" t="s">
        <v>751</v>
      </c>
      <c r="B752" s="2" t="str">
        <f>IFERROR(__xludf.DUMMYFUNCTION("GOOGLETRANSLATE(A752, ""nl"", ""en"")"),"few")</f>
        <v>few</v>
      </c>
    </row>
    <row r="753">
      <c r="A753" s="1" t="s">
        <v>752</v>
      </c>
      <c r="B753" s="2" t="str">
        <f>IFERROR(__xludf.DUMMYFUNCTION("GOOGLETRANSLATE(A753, ""nl"", ""en"")"),"about")</f>
        <v>about</v>
      </c>
    </row>
    <row r="754">
      <c r="A754" s="1" t="s">
        <v>753</v>
      </c>
      <c r="B754" s="2" t="str">
        <f>IFERROR(__xludf.DUMMYFUNCTION("GOOGLETRANSLATE(A754, ""nl"", ""en"")"),"baby")</f>
        <v>baby</v>
      </c>
    </row>
    <row r="755">
      <c r="A755" s="1" t="s">
        <v>754</v>
      </c>
      <c r="B755" s="2" t="str">
        <f>IFERROR(__xludf.DUMMYFUNCTION("GOOGLETRANSLATE(A755, ""nl"", ""en"")"),"some")</f>
        <v>some</v>
      </c>
    </row>
    <row r="756">
      <c r="A756" s="1" t="s">
        <v>755</v>
      </c>
      <c r="B756" s="2" t="str">
        <f>IFERROR(__xludf.DUMMYFUNCTION("GOOGLETRANSLATE(A756, ""nl"", ""en"")"),"easy")</f>
        <v>easy</v>
      </c>
    </row>
    <row r="757">
      <c r="A757" s="1" t="s">
        <v>756</v>
      </c>
      <c r="B757" s="2" t="str">
        <f>IFERROR(__xludf.DUMMYFUNCTION("GOOGLETRANSLATE(A757, ""nl"", ""en"")"),"power")</f>
        <v>power</v>
      </c>
    </row>
    <row r="758">
      <c r="A758" s="1" t="s">
        <v>757</v>
      </c>
      <c r="B758" s="2" t="str">
        <f>IFERROR(__xludf.DUMMYFUNCTION("GOOGLETRANSLATE(A758, ""nl"", ""en"")"),"slain")</f>
        <v>slain</v>
      </c>
    </row>
    <row r="759">
      <c r="A759" s="1" t="s">
        <v>758</v>
      </c>
      <c r="B759" s="2" t="str">
        <f>IFERROR(__xludf.DUMMYFUNCTION("GOOGLETRANSLATE(A759, ""nl"", ""en"")"),"stolen")</f>
        <v>stolen</v>
      </c>
    </row>
    <row r="760">
      <c r="A760" s="1" t="s">
        <v>759</v>
      </c>
      <c r="B760" s="2" t="str">
        <f>IFERROR(__xludf.DUMMYFUNCTION("GOOGLETRANSLATE(A760, ""nl"", ""en"")"),"at least")</f>
        <v>at least</v>
      </c>
    </row>
    <row r="761">
      <c r="A761" s="1" t="s">
        <v>760</v>
      </c>
      <c r="B761" s="2" t="str">
        <f>IFERROR(__xludf.DUMMYFUNCTION("GOOGLETRANSLATE(A761, ""nl"", ""en"")"),"long")</f>
        <v>long</v>
      </c>
    </row>
    <row r="762">
      <c r="A762" s="1" t="s">
        <v>761</v>
      </c>
      <c r="B762" s="2" t="str">
        <f>IFERROR(__xludf.DUMMYFUNCTION("GOOGLETRANSLATE(A762, ""nl"", ""en"")"),"accident")</f>
        <v>accident</v>
      </c>
    </row>
    <row r="763">
      <c r="A763" s="1" t="s">
        <v>762</v>
      </c>
      <c r="B763" s="2" t="str">
        <f>IFERROR(__xludf.DUMMYFUNCTION("GOOGLETRANSLATE(A763, ""nl"", ""en"")"),"frank")</f>
        <v>frank</v>
      </c>
    </row>
    <row r="764">
      <c r="A764" s="1" t="s">
        <v>763</v>
      </c>
      <c r="B764" s="2" t="str">
        <f>IFERROR(__xludf.DUMMYFUNCTION("GOOGLETRANSLATE(A764, ""nl"", ""en"")"),"as soon")</f>
        <v>as soon</v>
      </c>
    </row>
    <row r="765">
      <c r="A765" s="1" t="s">
        <v>764</v>
      </c>
      <c r="B765" s="2" t="str">
        <f>IFERROR(__xludf.DUMMYFUNCTION("GOOGLETRANSLATE(A765, ""nl"", ""en"")"),"worked")</f>
        <v>worked</v>
      </c>
    </row>
    <row r="766">
      <c r="A766" s="1" t="s">
        <v>765</v>
      </c>
      <c r="B766" s="2" t="str">
        <f>IFERROR(__xludf.DUMMYFUNCTION("GOOGLETRANSLATE(A766, ""nl"", ""en"")"),"wild ones")</f>
        <v>wild ones</v>
      </c>
    </row>
    <row r="767">
      <c r="A767" s="1" t="s">
        <v>766</v>
      </c>
      <c r="B767" s="2" t="str">
        <f>IFERROR(__xludf.DUMMYFUNCTION("GOOGLETRANSLATE(A767, ""nl"", ""en"")"),"eat")</f>
        <v>eat</v>
      </c>
    </row>
    <row r="768">
      <c r="A768" s="1" t="s">
        <v>767</v>
      </c>
      <c r="B768" s="2" t="str">
        <f>IFERROR(__xludf.DUMMYFUNCTION("GOOGLETRANSLATE(A768, ""nl"", ""en"")"),"only")</f>
        <v>only</v>
      </c>
    </row>
    <row r="769">
      <c r="A769" s="1" t="s">
        <v>768</v>
      </c>
      <c r="B769" s="2" t="str">
        <f>IFERROR(__xludf.DUMMYFUNCTION("GOOGLETRANSLATE(A769, ""nl"", ""en"")"),"sweet")</f>
        <v>sweet</v>
      </c>
    </row>
    <row r="770">
      <c r="A770" s="1" t="s">
        <v>769</v>
      </c>
      <c r="B770" s="2" t="str">
        <f>IFERROR(__xludf.DUMMYFUNCTION("GOOGLETRANSLATE(A770, ""nl"", ""en"")"),"not true")</f>
        <v>not true</v>
      </c>
    </row>
    <row r="771">
      <c r="A771" s="1" t="s">
        <v>770</v>
      </c>
      <c r="B771" s="2" t="str">
        <f>IFERROR(__xludf.DUMMYFUNCTION("GOOGLETRANSLATE(A771, ""nl"", ""en"")"),"relation")</f>
        <v>relation</v>
      </c>
    </row>
    <row r="772">
      <c r="A772" s="1" t="s">
        <v>771</v>
      </c>
      <c r="B772" s="2" t="str">
        <f>IFERROR(__xludf.DUMMYFUNCTION("GOOGLETRANSLATE(A772, ""nl"", ""en"")"),"pull")</f>
        <v>pull</v>
      </c>
    </row>
    <row r="773">
      <c r="A773" s="1" t="s">
        <v>772</v>
      </c>
      <c r="B773" s="2" t="str">
        <f>IFERROR(__xludf.DUMMYFUNCTION("GOOGLETRANSLATE(A773, ""nl"", ""en"")"),"past")</f>
        <v>past</v>
      </c>
    </row>
    <row r="774">
      <c r="A774" s="1" t="s">
        <v>773</v>
      </c>
      <c r="B774" s="2" t="str">
        <f>IFERROR(__xludf.DUMMYFUNCTION("GOOGLETRANSLATE(A774, ""nl"", ""en"")"),"fall")</f>
        <v>fall</v>
      </c>
    </row>
    <row r="775">
      <c r="A775" s="1" t="s">
        <v>774</v>
      </c>
      <c r="B775" s="2" t="str">
        <f>IFERROR(__xludf.DUMMYFUNCTION("GOOGLETRANSLATE(A775, ""nl"", ""en"")"),"to follow")</f>
        <v>to follow</v>
      </c>
    </row>
    <row r="776">
      <c r="A776" s="1" t="s">
        <v>775</v>
      </c>
      <c r="B776" s="2" t="str">
        <f>IFERROR(__xludf.DUMMYFUNCTION("GOOGLETRANSLATE(A776, ""nl"", ""en"")"),"to")</f>
        <v>to</v>
      </c>
    </row>
    <row r="777">
      <c r="A777" s="1" t="s">
        <v>776</v>
      </c>
      <c r="B777" s="2" t="str">
        <f>IFERROR(__xludf.DUMMYFUNCTION("GOOGLETRANSLATE(A777, ""nl"", ""en"")"),"felt")</f>
        <v>felt</v>
      </c>
    </row>
    <row r="778">
      <c r="A778" s="1" t="s">
        <v>777</v>
      </c>
      <c r="B778" s="2" t="str">
        <f>IFERROR(__xludf.DUMMYFUNCTION("GOOGLETRANSLATE(A778, ""nl"", ""en"")"),"known")</f>
        <v>known</v>
      </c>
    </row>
    <row r="779">
      <c r="A779" s="1" t="s">
        <v>778</v>
      </c>
      <c r="B779" s="2" t="str">
        <f>IFERROR(__xludf.DUMMYFUNCTION("GOOGLETRANSLATE(A779, ""nl"", ""en"")"),"prove")</f>
        <v>prove</v>
      </c>
    </row>
    <row r="780">
      <c r="A780" s="1" t="s">
        <v>779</v>
      </c>
      <c r="B780" s="2" t="str">
        <f>IFERROR(__xludf.DUMMYFUNCTION("GOOGLETRANSLATE(A780, ""nl"", ""en"")"),"hoof")</f>
        <v>hoof</v>
      </c>
    </row>
    <row r="781">
      <c r="A781" s="1" t="s">
        <v>780</v>
      </c>
      <c r="B781" s="2" t="str">
        <f>IFERROR(__xludf.DUMMYFUNCTION("GOOGLETRANSLATE(A781, ""nl"", ""en"")"),"through")</f>
        <v>through</v>
      </c>
    </row>
    <row r="782">
      <c r="A782" s="1" t="s">
        <v>781</v>
      </c>
      <c r="B782" s="2" t="str">
        <f>IFERROR(__xludf.DUMMYFUNCTION("GOOGLETRANSLATE(A782, ""nl"", ""en"")"),"uncle")</f>
        <v>uncle</v>
      </c>
    </row>
    <row r="783">
      <c r="A783" s="1" t="s">
        <v>782</v>
      </c>
      <c r="B783" s="2" t="str">
        <f>IFERROR(__xludf.DUMMYFUNCTION("GOOGLETRANSLATE(A783, ""nl"", ""en"")"),"course")</f>
        <v>course</v>
      </c>
    </row>
    <row r="784">
      <c r="A784" s="1" t="s">
        <v>783</v>
      </c>
      <c r="B784" s="2" t="str">
        <f>IFERROR(__xludf.DUMMYFUNCTION("GOOGLETRANSLATE(A784, ""nl"", ""en"")"),"phoned")</f>
        <v>phoned</v>
      </c>
    </row>
    <row r="785">
      <c r="A785" s="1" t="s">
        <v>784</v>
      </c>
      <c r="B785" s="2" t="str">
        <f>IFERROR(__xludf.DUMMYFUNCTION("GOOGLETRANSLATE(A785, ""nl"", ""en"")"),"appear")</f>
        <v>appear</v>
      </c>
    </row>
    <row r="786">
      <c r="A786" s="1" t="s">
        <v>785</v>
      </c>
      <c r="B786" s="2" t="str">
        <f>IFERROR(__xludf.DUMMYFUNCTION("GOOGLETRANSLATE(A786, ""nl"", ""en"")"),"send")</f>
        <v>send</v>
      </c>
    </row>
    <row r="787">
      <c r="A787" s="1" t="s">
        <v>786</v>
      </c>
      <c r="B787" s="2" t="str">
        <f>IFERROR(__xludf.DUMMYFUNCTION("GOOGLETRANSLATE(A787, ""nl"", ""en"")"),"one")</f>
        <v>one</v>
      </c>
    </row>
    <row r="788">
      <c r="A788" s="1" t="s">
        <v>787</v>
      </c>
      <c r="B788" s="2" t="str">
        <f>IFERROR(__xludf.DUMMYFUNCTION("GOOGLETRANSLATE(A788, ""nl"", ""en"")"),"victim")</f>
        <v>victim</v>
      </c>
    </row>
    <row r="789">
      <c r="A789" s="1" t="s">
        <v>788</v>
      </c>
      <c r="B789" s="2" t="str">
        <f>IFERROR(__xludf.DUMMYFUNCTION("GOOGLETRANSLATE(A789, ""nl"", ""en"")"),"George")</f>
        <v>George</v>
      </c>
    </row>
    <row r="790">
      <c r="A790" s="1" t="s">
        <v>789</v>
      </c>
      <c r="B790" s="2" t="str">
        <f>IFERROR(__xludf.DUMMYFUNCTION("GOOGLETRANSLATE(A790, ""nl"", ""en"")"),"taken")</f>
        <v>taken</v>
      </c>
    </row>
    <row r="791">
      <c r="A791" s="1" t="s">
        <v>790</v>
      </c>
      <c r="B791" s="2" t="str">
        <f>IFERROR(__xludf.DUMMYFUNCTION("GOOGLETRANSLATE(A791, ""nl"", ""en"")"),"month")</f>
        <v>month</v>
      </c>
    </row>
    <row r="792">
      <c r="A792" s="1" t="s">
        <v>791</v>
      </c>
      <c r="B792" s="2" t="str">
        <f>IFERROR(__xludf.DUMMYFUNCTION("GOOGLETRANSLATE(A792, ""nl"", ""en"")"),"nonsense")</f>
        <v>nonsense</v>
      </c>
    </row>
    <row r="793">
      <c r="A793" s="1" t="s">
        <v>792</v>
      </c>
      <c r="B793" s="2" t="str">
        <f>IFERROR(__xludf.DUMMYFUNCTION("GOOGLETRANSLATE(A793, ""nl"", ""en"")"),"girl")</f>
        <v>girl</v>
      </c>
    </row>
    <row r="794">
      <c r="A794" s="1" t="s">
        <v>793</v>
      </c>
      <c r="B794" s="2" t="str">
        <f>IFERROR(__xludf.DUMMYFUNCTION("GOOGLETRANSLATE(A794, ""nl"", ""en"")"),"york")</f>
        <v>york</v>
      </c>
    </row>
    <row r="795">
      <c r="A795" s="1" t="s">
        <v>794</v>
      </c>
      <c r="B795" s="2" t="str">
        <f>IFERROR(__xludf.DUMMYFUNCTION("GOOGLETRANSLATE(A795, ""nl"", ""en"")"),"worse")</f>
        <v>worse</v>
      </c>
    </row>
    <row r="796">
      <c r="A796" s="1" t="s">
        <v>795</v>
      </c>
      <c r="B796" s="2" t="str">
        <f>IFERROR(__xludf.DUMMYFUNCTION("GOOGLETRANSLATE(A796, ""nl"", ""en"")"),"idiot")</f>
        <v>idiot</v>
      </c>
    </row>
    <row r="797">
      <c r="A797" s="1" t="s">
        <v>796</v>
      </c>
      <c r="B797" s="2" t="str">
        <f>IFERROR(__xludf.DUMMYFUNCTION("GOOGLETRANSLATE(A797, ""nl"", ""en"")"),"Goodbye")</f>
        <v>Goodbye</v>
      </c>
    </row>
    <row r="798">
      <c r="A798" s="1" t="s">
        <v>797</v>
      </c>
      <c r="B798" s="2" t="str">
        <f>IFERROR(__xludf.DUMMYFUNCTION("GOOGLETRANSLATE(A798, ""nl"", ""en"")"),"shift")</f>
        <v>shift</v>
      </c>
    </row>
    <row r="799">
      <c r="A799" s="1" t="s">
        <v>798</v>
      </c>
      <c r="B799" s="2" t="str">
        <f>IFERROR(__xludf.DUMMYFUNCTION("GOOGLETRANSLATE(A799, ""nl"", ""en"")"),"about")</f>
        <v>about</v>
      </c>
    </row>
    <row r="800">
      <c r="A800" s="1" t="s">
        <v>799</v>
      </c>
      <c r="B800" s="2" t="str">
        <f>IFERROR(__xludf.DUMMYFUNCTION("GOOGLETRANSLATE(A800, ""nl"", ""en"")"),"party")</f>
        <v>party</v>
      </c>
    </row>
    <row r="801">
      <c r="A801" s="1" t="s">
        <v>800</v>
      </c>
      <c r="B801" s="2" t="str">
        <f>IFERROR(__xludf.DUMMYFUNCTION("GOOGLETRANSLATE(A801, ""nl"", ""en"")"),"layman")</f>
        <v>layman</v>
      </c>
    </row>
    <row r="802">
      <c r="A802" s="1" t="s">
        <v>801</v>
      </c>
      <c r="B802" s="2" t="str">
        <f>IFERROR(__xludf.DUMMYFUNCTION("GOOGLETRANSLATE(A802, ""nl"", ""en"")"),"horrible")</f>
        <v>horrible</v>
      </c>
    </row>
    <row r="803">
      <c r="A803" s="1" t="s">
        <v>802</v>
      </c>
      <c r="B803" s="2" t="str">
        <f>IFERROR(__xludf.DUMMYFUNCTION("GOOGLETRANSLATE(A803, ""nl"", ""en"")"),"one")</f>
        <v>one</v>
      </c>
    </row>
    <row r="804">
      <c r="A804" s="1" t="s">
        <v>803</v>
      </c>
      <c r="B804" s="2" t="str">
        <f>IFERROR(__xludf.DUMMYFUNCTION("GOOGLETRANSLATE(A804, ""nl"", ""en"")"),"Danger")</f>
        <v>Danger</v>
      </c>
    </row>
    <row r="805">
      <c r="A805" s="1" t="s">
        <v>804</v>
      </c>
      <c r="B805" s="2" t="str">
        <f>IFERROR(__xludf.DUMMYFUNCTION("GOOGLETRANSLATE(A805, ""nl"", ""en"")"),"live")</f>
        <v>live</v>
      </c>
    </row>
    <row r="806">
      <c r="A806" s="1" t="s">
        <v>805</v>
      </c>
      <c r="B806" s="2" t="str">
        <f>IFERROR(__xludf.DUMMYFUNCTION("GOOGLETRANSLATE(A806, ""nl"", ""en"")"),"main")</f>
        <v>main</v>
      </c>
    </row>
    <row r="807">
      <c r="A807" s="1" t="s">
        <v>806</v>
      </c>
      <c r="B807" s="2" t="str">
        <f>IFERROR(__xludf.DUMMYFUNCTION("GOOGLETRANSLATE(A807, ""nl"", ""en"")"),"good luck")</f>
        <v>good luck</v>
      </c>
    </row>
    <row r="808">
      <c r="A808" s="1" t="s">
        <v>807</v>
      </c>
      <c r="B808" s="2" t="str">
        <f>IFERROR(__xludf.DUMMYFUNCTION("GOOGLETRANSLATE(A808, ""nl"", ""en"")"),"leave")</f>
        <v>leave</v>
      </c>
    </row>
    <row r="809">
      <c r="A809" s="1" t="s">
        <v>808</v>
      </c>
      <c r="B809" s="2" t="str">
        <f>IFERROR(__xludf.DUMMYFUNCTION("GOOGLETRANSLATE(A809, ""nl"", ""en"")"),"Yes")</f>
        <v>Yes</v>
      </c>
    </row>
    <row r="810">
      <c r="A810" s="1" t="s">
        <v>809</v>
      </c>
      <c r="B810" s="2" t="str">
        <f>IFERROR(__xludf.DUMMYFUNCTION("GOOGLETRANSLATE(A810, ""nl"", ""en"")"),"music")</f>
        <v>music</v>
      </c>
    </row>
    <row r="811">
      <c r="A811" s="1" t="s">
        <v>810</v>
      </c>
      <c r="B811" s="2" t="str">
        <f>IFERROR(__xludf.DUMMYFUNCTION("GOOGLETRANSLATE(A811, ""nl"", ""en"")"),"if")</f>
        <v>if</v>
      </c>
    </row>
    <row r="812">
      <c r="A812" s="1" t="s">
        <v>811</v>
      </c>
      <c r="B812" s="2" t="str">
        <f>IFERROR(__xludf.DUMMYFUNCTION("GOOGLETRANSLATE(A812, ""nl"", ""en"")"),"weird")</f>
        <v>weird</v>
      </c>
    </row>
    <row r="813">
      <c r="A813" s="1" t="s">
        <v>812</v>
      </c>
      <c r="B813" s="2" t="str">
        <f>IFERROR(__xludf.DUMMYFUNCTION("GOOGLETRANSLATE(A813, ""nl"", ""en"")"),"sleep")</f>
        <v>sleep</v>
      </c>
    </row>
    <row r="814">
      <c r="A814" s="1" t="s">
        <v>813</v>
      </c>
      <c r="B814" s="2" t="str">
        <f>IFERROR(__xludf.DUMMYFUNCTION("GOOGLETRANSLATE(A814, ""nl"", ""en"")"),"joe")</f>
        <v>joe</v>
      </c>
    </row>
    <row r="815">
      <c r="A815" s="1" t="s">
        <v>814</v>
      </c>
      <c r="B815" s="2" t="str">
        <f>IFERROR(__xludf.DUMMYFUNCTION("GOOGLETRANSLATE(A815, ""nl"", ""en"")"),"absolutely")</f>
        <v>absolutely</v>
      </c>
    </row>
    <row r="816">
      <c r="A816" s="1" t="s">
        <v>815</v>
      </c>
      <c r="B816" s="2" t="str">
        <f>IFERROR(__xludf.DUMMYFUNCTION("GOOGLETRANSLATE(A816, ""nl"", ""en"")"),"previous")</f>
        <v>previous</v>
      </c>
    </row>
    <row r="817">
      <c r="A817" s="1" t="s">
        <v>816</v>
      </c>
      <c r="B817" s="2" t="str">
        <f>IFERROR(__xludf.DUMMYFUNCTION("GOOGLETRANSLATE(A817, ""nl"", ""en"")"),"space")</f>
        <v>space</v>
      </c>
    </row>
    <row r="818">
      <c r="A818" s="1" t="s">
        <v>817</v>
      </c>
      <c r="B818" s="2" t="str">
        <f>IFERROR(__xludf.DUMMYFUNCTION("GOOGLETRANSLATE(A818, ""nl"", ""en"")"),"each")</f>
        <v>each</v>
      </c>
    </row>
    <row r="819">
      <c r="A819" s="1" t="s">
        <v>818</v>
      </c>
      <c r="B819" s="2" t="str">
        <f>IFERROR(__xludf.DUMMYFUNCTION("GOOGLETRANSLATE(A819, ""nl"", ""en"")"),"guilty")</f>
        <v>guilty</v>
      </c>
    </row>
    <row r="820">
      <c r="A820" s="1" t="s">
        <v>819</v>
      </c>
      <c r="B820" s="2" t="str">
        <f>IFERROR(__xludf.DUMMYFUNCTION("GOOGLETRANSLATE(A820, ""nl"", ""en"")"),"good")</f>
        <v>good</v>
      </c>
    </row>
    <row r="821">
      <c r="A821" s="1" t="s">
        <v>820</v>
      </c>
      <c r="B821" s="2" t="str">
        <f>IFERROR(__xludf.DUMMYFUNCTION("GOOGLETRANSLATE(A821, ""nl"", ""en"")"),"started")</f>
        <v>started</v>
      </c>
    </row>
    <row r="822">
      <c r="A822" s="1" t="s">
        <v>821</v>
      </c>
      <c r="B822" s="2" t="str">
        <f>IFERROR(__xludf.DUMMYFUNCTION("GOOGLETRANSLATE(A822, ""nl"", ""en"")"),"listen")</f>
        <v>listen</v>
      </c>
    </row>
    <row r="823">
      <c r="A823" s="1" t="s">
        <v>822</v>
      </c>
      <c r="B823" s="2" t="str">
        <f>IFERROR(__xludf.DUMMYFUNCTION("GOOGLETRANSLATE(A823, ""nl"", ""en"")"),"strongly")</f>
        <v>strongly</v>
      </c>
    </row>
    <row r="824">
      <c r="A824" s="1" t="s">
        <v>823</v>
      </c>
      <c r="B824" s="2" t="str">
        <f>IFERROR(__xludf.DUMMYFUNCTION("GOOGLETRANSLATE(A824, ""nl"", ""en"")"),"up")</f>
        <v>up</v>
      </c>
    </row>
    <row r="825">
      <c r="A825" s="1" t="s">
        <v>824</v>
      </c>
      <c r="B825" s="2" t="str">
        <f>IFERROR(__xludf.DUMMYFUNCTION("GOOGLETRANSLATE(A825, ""nl"", ""en"")"),"until")</f>
        <v>until</v>
      </c>
    </row>
    <row r="826">
      <c r="A826" s="1" t="s">
        <v>825</v>
      </c>
      <c r="B826" s="2" t="str">
        <f>IFERROR(__xludf.DUMMYFUNCTION("GOOGLETRANSLATE(A826, ""nl"", ""en"")"),"appointment")</f>
        <v>appointment</v>
      </c>
    </row>
    <row r="827">
      <c r="A827" s="1" t="s">
        <v>826</v>
      </c>
      <c r="B827" s="2" t="str">
        <f>IFERROR(__xludf.DUMMYFUNCTION("GOOGLETRANSLATE(A827, ""nl"", ""en"")"),"read")</f>
        <v>read</v>
      </c>
    </row>
    <row r="828">
      <c r="A828" s="1" t="s">
        <v>827</v>
      </c>
      <c r="B828" s="2" t="str">
        <f>IFERROR(__xludf.DUMMYFUNCTION("GOOGLETRANSLATE(A828, ""nl"", ""en"")"),"black")</f>
        <v>black</v>
      </c>
    </row>
    <row r="829">
      <c r="A829" s="1" t="s">
        <v>828</v>
      </c>
      <c r="B829" s="2" t="str">
        <f>IFERROR(__xludf.DUMMYFUNCTION("GOOGLETRANSLATE(A829, ""nl"", ""en"")"),"because of")</f>
        <v>because of</v>
      </c>
    </row>
    <row r="830">
      <c r="A830" s="1" t="s">
        <v>829</v>
      </c>
      <c r="B830" s="2" t="str">
        <f>IFERROR(__xludf.DUMMYFUNCTION("GOOGLETRANSLATE(A830, ""nl"", ""en"")"),"sky")</f>
        <v>sky</v>
      </c>
    </row>
    <row r="831">
      <c r="A831" s="1" t="s">
        <v>830</v>
      </c>
      <c r="B831" s="2" t="str">
        <f>IFERROR(__xludf.DUMMYFUNCTION("GOOGLETRANSLATE(A831, ""nl"", ""en"")"),"unless")</f>
        <v>unless</v>
      </c>
    </row>
    <row r="832">
      <c r="A832" s="1" t="s">
        <v>831</v>
      </c>
      <c r="B832" s="2" t="str">
        <f>IFERROR(__xludf.DUMMYFUNCTION("GOOGLETRANSLATE(A832, ""nl"", ""en"")"),"yesterday evening")</f>
        <v>yesterday evening</v>
      </c>
    </row>
    <row r="833">
      <c r="A833" s="1" t="s">
        <v>832</v>
      </c>
      <c r="B833" s="2" t="str">
        <f>IFERROR(__xludf.DUMMYFUNCTION("GOOGLETRANSLATE(A833, ""nl"", ""en"")"),"understands")</f>
        <v>understands</v>
      </c>
    </row>
    <row r="834">
      <c r="A834" s="1" t="s">
        <v>833</v>
      </c>
      <c r="B834" s="2" t="str">
        <f>IFERROR(__xludf.DUMMYFUNCTION("GOOGLETRANSLATE(A834, ""nl"", ""en"")"),"one")</f>
        <v>one</v>
      </c>
    </row>
    <row r="835">
      <c r="A835" s="1" t="s">
        <v>834</v>
      </c>
      <c r="B835" s="2" t="str">
        <f>IFERROR(__xludf.DUMMYFUNCTION("GOOGLETRANSLATE(A835, ""nl"", ""en"")"),"was")</f>
        <v>was</v>
      </c>
    </row>
    <row r="836">
      <c r="A836" s="1" t="s">
        <v>835</v>
      </c>
      <c r="B836" s="2" t="str">
        <f>IFERROR(__xludf.DUMMYFUNCTION("GOOGLETRANSLATE(A836, ""nl"", ""en"")"),"next")</f>
        <v>next</v>
      </c>
    </row>
    <row r="837">
      <c r="A837" s="1" t="s">
        <v>836</v>
      </c>
      <c r="B837" s="2" t="str">
        <f>IFERROR(__xludf.DUMMYFUNCTION("GOOGLETRANSLATE(A837, ""nl"", ""en"")"),"mostly")</f>
        <v>mostly</v>
      </c>
    </row>
    <row r="838">
      <c r="A838" s="1" t="s">
        <v>837</v>
      </c>
      <c r="B838" s="2" t="str">
        <f>IFERROR(__xludf.DUMMYFUNCTION("GOOGLETRANSLATE(A838, ""nl"", ""en"")"),"fantastic")</f>
        <v>fantastic</v>
      </c>
    </row>
    <row r="839">
      <c r="A839" s="1" t="s">
        <v>838</v>
      </c>
      <c r="B839" s="2" t="str">
        <f>IFERROR(__xludf.DUMMYFUNCTION("GOOGLETRANSLATE(A839, ""nl"", ""en"")"),"saved")</f>
        <v>saved</v>
      </c>
    </row>
    <row r="840">
      <c r="A840" s="1" t="s">
        <v>839</v>
      </c>
      <c r="B840" s="2" t="str">
        <f>IFERROR(__xludf.DUMMYFUNCTION("GOOGLETRANSLATE(A840, ""nl"", ""en"")"),"fell")</f>
        <v>fell</v>
      </c>
    </row>
    <row r="841">
      <c r="A841" s="1" t="s">
        <v>840</v>
      </c>
      <c r="B841" s="2" t="str">
        <f>IFERROR(__xludf.DUMMYFUNCTION("GOOGLETRANSLATE(A841, ""nl"", ""en"")"),"Besides")</f>
        <v>Besides</v>
      </c>
    </row>
    <row r="842">
      <c r="A842" s="1" t="s">
        <v>841</v>
      </c>
      <c r="B842" s="2" t="str">
        <f>IFERROR(__xludf.DUMMYFUNCTION("GOOGLETRANSLATE(A842, ""nl"", ""en"")"),"uh")</f>
        <v>uh</v>
      </c>
    </row>
    <row r="843">
      <c r="A843" s="1" t="s">
        <v>842</v>
      </c>
      <c r="B843" s="2" t="str">
        <f>IFERROR(__xludf.DUMMYFUNCTION("GOOGLETRANSLATE(A843, ""nl"", ""en"")"),"Bank")</f>
        <v>Bank</v>
      </c>
    </row>
    <row r="844">
      <c r="A844" s="1" t="s">
        <v>843</v>
      </c>
      <c r="B844" s="2" t="str">
        <f>IFERROR(__xludf.DUMMYFUNCTION("GOOGLETRANSLATE(A844, ""nl"", ""en"")"),"pistol")</f>
        <v>pistol</v>
      </c>
    </row>
    <row r="845">
      <c r="A845" s="1" t="s">
        <v>844</v>
      </c>
      <c r="B845" s="2" t="str">
        <f>IFERROR(__xludf.DUMMYFUNCTION("GOOGLETRANSLATE(A845, ""nl"", ""en"")"),"call")</f>
        <v>call</v>
      </c>
    </row>
    <row r="846">
      <c r="A846" s="1" t="s">
        <v>845</v>
      </c>
      <c r="B846" s="2" t="str">
        <f>IFERROR(__xludf.DUMMYFUNCTION("GOOGLETRANSLATE(A846, ""nl"", ""en"")"),"company")</f>
        <v>company</v>
      </c>
    </row>
    <row r="847">
      <c r="A847" s="1" t="s">
        <v>846</v>
      </c>
      <c r="B847" s="2" t="str">
        <f>IFERROR(__xludf.DUMMYFUNCTION("GOOGLETRANSLATE(A847, ""nl"", ""en"")"),"camera")</f>
        <v>camera</v>
      </c>
    </row>
    <row r="848">
      <c r="A848" s="1" t="s">
        <v>847</v>
      </c>
      <c r="B848" s="2" t="str">
        <f>IFERROR(__xludf.DUMMYFUNCTION("GOOGLETRANSLATE(A848, ""nl"", ""en"")"),"apparently")</f>
        <v>apparently</v>
      </c>
    </row>
    <row r="849">
      <c r="A849" s="1" t="s">
        <v>848</v>
      </c>
      <c r="B849" s="2" t="str">
        <f>IFERROR(__xludf.DUMMYFUNCTION("GOOGLETRANSLATE(A849, ""nl"", ""en"")"),"lives")</f>
        <v>lives</v>
      </c>
    </row>
    <row r="850">
      <c r="A850" s="1" t="s">
        <v>849</v>
      </c>
      <c r="B850" s="2" t="str">
        <f>IFERROR(__xludf.DUMMYFUNCTION("GOOGLETRANSLATE(A850, ""nl"", ""en"")"),"to sell")</f>
        <v>to sell</v>
      </c>
    </row>
    <row r="851">
      <c r="A851" s="1" t="s">
        <v>850</v>
      </c>
      <c r="B851" s="2" t="str">
        <f>IFERROR(__xludf.DUMMYFUNCTION("GOOGLETRANSLATE(A851, ""nl"", ""en"")"),"both")</f>
        <v>both</v>
      </c>
    </row>
    <row r="852">
      <c r="A852" s="1" t="s">
        <v>851</v>
      </c>
      <c r="B852" s="2" t="str">
        <f>IFERROR(__xludf.DUMMYFUNCTION("GOOGLETRANSLATE(A852, ""nl"", ""en"")"),"so long")</f>
        <v>so long</v>
      </c>
    </row>
    <row r="853">
      <c r="A853" s="1" t="s">
        <v>852</v>
      </c>
      <c r="B853" s="2" t="str">
        <f>IFERROR(__xludf.DUMMYFUNCTION("GOOGLETRANSLATE(A853, ""nl"", ""en"")"),"street")</f>
        <v>street</v>
      </c>
    </row>
    <row r="854">
      <c r="A854" s="1" t="s">
        <v>853</v>
      </c>
      <c r="B854" s="2" t="str">
        <f>IFERROR(__xludf.DUMMYFUNCTION("GOOGLETRANSLATE(A854, ""nl"", ""en"")"),"Mike")</f>
        <v>Mike</v>
      </c>
    </row>
    <row r="855">
      <c r="A855" s="1" t="s">
        <v>854</v>
      </c>
      <c r="B855" s="2" t="str">
        <f>IFERROR(__xludf.DUMMYFUNCTION("GOOGLETRANSLATE(A855, ""nl"", ""en"")"),"spirit")</f>
        <v>spirit</v>
      </c>
    </row>
    <row r="856">
      <c r="A856" s="1" t="s">
        <v>855</v>
      </c>
      <c r="B856" s="2" t="str">
        <f>IFERROR(__xludf.DUMMYFUNCTION("GOOGLETRANSLATE(A856, ""nl"", ""en"")"),"david")</f>
        <v>david</v>
      </c>
    </row>
    <row r="857">
      <c r="A857" s="1" t="s">
        <v>856</v>
      </c>
      <c r="B857" s="2" t="str">
        <f>IFERROR(__xludf.DUMMYFUNCTION("GOOGLETRANSLATE(A857, ""nl"", ""en"")"),"fire")</f>
        <v>fire</v>
      </c>
    </row>
    <row r="858">
      <c r="A858" s="1" t="s">
        <v>857</v>
      </c>
      <c r="B858" s="2" t="str">
        <f>IFERROR(__xludf.DUMMYFUNCTION("GOOGLETRANSLATE(A858, ""nl"", ""en"")"),"Peter")</f>
        <v>Peter</v>
      </c>
    </row>
    <row r="859">
      <c r="A859" s="1" t="s">
        <v>858</v>
      </c>
      <c r="B859" s="2" t="str">
        <f>IFERROR(__xludf.DUMMYFUNCTION("GOOGLETRANSLATE(A859, ""nl"", ""en"")"),"false")</f>
        <v>false</v>
      </c>
    </row>
    <row r="860">
      <c r="A860" s="1" t="s">
        <v>859</v>
      </c>
      <c r="B860" s="2" t="str">
        <f>IFERROR(__xludf.DUMMYFUNCTION("GOOGLETRANSLATE(A860, ""nl"", ""en"")"),"must")</f>
        <v>must</v>
      </c>
    </row>
    <row r="861">
      <c r="A861" s="1" t="s">
        <v>860</v>
      </c>
      <c r="B861" s="2" t="str">
        <f>IFERROR(__xludf.DUMMYFUNCTION("GOOGLETRANSLATE(A861, ""nl"", ""en"")"),"dear")</f>
        <v>dear</v>
      </c>
    </row>
    <row r="862">
      <c r="A862" s="1" t="s">
        <v>861</v>
      </c>
      <c r="B862" s="2" t="str">
        <f>IFERROR(__xludf.DUMMYFUNCTION("GOOGLETRANSLATE(A862, ""nl"", ""en"")"),"Tom")</f>
        <v>Tom</v>
      </c>
    </row>
    <row r="863">
      <c r="A863" s="1" t="s">
        <v>862</v>
      </c>
      <c r="B863" s="2" t="str">
        <f>IFERROR(__xludf.DUMMYFUNCTION("GOOGLETRANSLATE(A863, ""nl"", ""en"")"),"tried")</f>
        <v>tried</v>
      </c>
    </row>
    <row r="864">
      <c r="A864" s="1" t="s">
        <v>863</v>
      </c>
      <c r="B864" s="2" t="str">
        <f>IFERROR(__xludf.DUMMYFUNCTION("GOOGLETRANSLATE(A864, ""nl"", ""en"")"),"most")</f>
        <v>most</v>
      </c>
    </row>
    <row r="865">
      <c r="A865" s="1" t="s">
        <v>864</v>
      </c>
      <c r="B865" s="2" t="str">
        <f>IFERROR(__xludf.DUMMYFUNCTION("GOOGLETRANSLATE(A865, ""nl"", ""en"")"),"looks")</f>
        <v>looks</v>
      </c>
    </row>
    <row r="866">
      <c r="A866" s="1" t="s">
        <v>865</v>
      </c>
      <c r="B866" s="2" t="str">
        <f>IFERROR(__xludf.DUMMYFUNCTION("GOOGLETRANSLATE(A866, ""nl"", ""en"")"),"died")</f>
        <v>died</v>
      </c>
    </row>
    <row r="867">
      <c r="A867" s="1" t="s">
        <v>866</v>
      </c>
      <c r="B867" s="2" t="str">
        <f>IFERROR(__xludf.DUMMYFUNCTION("GOOGLETRANSLATE(A867, ""nl"", ""en"")"),"hotel")</f>
        <v>hotel</v>
      </c>
    </row>
    <row r="868">
      <c r="A868" s="1" t="s">
        <v>867</v>
      </c>
      <c r="B868" s="2" t="str">
        <f>IFERROR(__xludf.DUMMYFUNCTION("GOOGLETRANSLATE(A868, ""nl"", ""en"")"),"dream")</f>
        <v>dream</v>
      </c>
    </row>
    <row r="869">
      <c r="A869" s="1" t="s">
        <v>868</v>
      </c>
      <c r="B869" s="2" t="str">
        <f>IFERROR(__xludf.DUMMYFUNCTION("GOOGLETRANSLATE(A869, ""nl"", ""en"")"),"in love")</f>
        <v>in love</v>
      </c>
    </row>
    <row r="870">
      <c r="A870" s="1" t="s">
        <v>869</v>
      </c>
      <c r="B870" s="2" t="str">
        <f>IFERROR(__xludf.DUMMYFUNCTION("GOOGLETRANSLATE(A870, ""nl"", ""en"")"),"Unfortunately")</f>
        <v>Unfortunately</v>
      </c>
    </row>
    <row r="871">
      <c r="A871" s="1" t="s">
        <v>870</v>
      </c>
      <c r="B871" s="2" t="str">
        <f>IFERROR(__xludf.DUMMYFUNCTION("GOOGLETRANSLATE(A871, ""nl"", ""en"")"),"thought")</f>
        <v>thought</v>
      </c>
    </row>
    <row r="872">
      <c r="A872" s="1" t="s">
        <v>871</v>
      </c>
      <c r="B872" s="2" t="str">
        <f>IFERROR(__xludf.DUMMYFUNCTION("GOOGLETRANSLATE(A872, ""nl"", ""en"")"),"beware")</f>
        <v>beware</v>
      </c>
    </row>
    <row r="873">
      <c r="A873" s="1" t="s">
        <v>872</v>
      </c>
      <c r="B873" s="2" t="str">
        <f>IFERROR(__xludf.DUMMYFUNCTION("GOOGLETRANSLATE(A873, ""nl"", ""en"")"),"back")</f>
        <v>back</v>
      </c>
    </row>
    <row r="874">
      <c r="A874" s="1" t="s">
        <v>873</v>
      </c>
      <c r="B874" s="2" t="str">
        <f>IFERROR(__xludf.DUMMYFUNCTION("GOOGLETRANSLATE(A874, ""nl"", ""en"")"),"translation")</f>
        <v>translation</v>
      </c>
    </row>
    <row r="875">
      <c r="A875" s="1" t="s">
        <v>874</v>
      </c>
      <c r="B875" s="2" t="str">
        <f>IFERROR(__xludf.DUMMYFUNCTION("GOOGLETRANSLATE(A875, ""nl"", ""en"")"),"to beat")</f>
        <v>to beat</v>
      </c>
    </row>
    <row r="876">
      <c r="A876" s="1" t="s">
        <v>875</v>
      </c>
      <c r="B876" s="2" t="str">
        <f>IFERROR(__xludf.DUMMYFUNCTION("GOOGLETRANSLATE(A876, ""nl"", ""en"")"),"holes")</f>
        <v>holes</v>
      </c>
    </row>
    <row r="877">
      <c r="A877" s="1" t="s">
        <v>876</v>
      </c>
      <c r="B877" s="2" t="str">
        <f>IFERROR(__xludf.DUMMYFUNCTION("GOOGLETRANSLATE(A877, ""nl"", ""en"")"),"target")</f>
        <v>target</v>
      </c>
    </row>
    <row r="878">
      <c r="A878" s="1" t="s">
        <v>877</v>
      </c>
      <c r="B878" s="2" t="str">
        <f>IFERROR(__xludf.DUMMYFUNCTION("GOOGLETRANSLATE(A878, ""nl"", ""en"")"),"meter")</f>
        <v>meter</v>
      </c>
    </row>
    <row r="879">
      <c r="A879" s="1" t="s">
        <v>878</v>
      </c>
      <c r="B879" s="2" t="str">
        <f>IFERROR(__xludf.DUMMYFUNCTION("GOOGLETRANSLATE(A879, ""nl"", ""en"")"),"drugs")</f>
        <v>drugs</v>
      </c>
    </row>
    <row r="880">
      <c r="A880" s="1" t="s">
        <v>879</v>
      </c>
      <c r="B880" s="2" t="str">
        <f>IFERROR(__xludf.DUMMYFUNCTION("GOOGLETRANSLATE(A880, ""nl"", ""en"")"),"dangerous")</f>
        <v>dangerous</v>
      </c>
    </row>
    <row r="881">
      <c r="A881" s="1" t="s">
        <v>880</v>
      </c>
      <c r="B881" s="2" t="str">
        <f>IFERROR(__xludf.DUMMYFUNCTION("GOOGLETRANSLATE(A881, ""nl"", ""en"")"),"great")</f>
        <v>great</v>
      </c>
    </row>
    <row r="882">
      <c r="A882" s="1" t="s">
        <v>881</v>
      </c>
      <c r="B882" s="2" t="str">
        <f>IFERROR(__xludf.DUMMYFUNCTION("GOOGLETRANSLATE(A882, ""nl"", ""en"")"),"list")</f>
        <v>list</v>
      </c>
    </row>
    <row r="883">
      <c r="A883" s="1" t="s">
        <v>882</v>
      </c>
      <c r="B883" s="2" t="str">
        <f>IFERROR(__xludf.DUMMYFUNCTION("GOOGLETRANSLATE(A883, ""nl"", ""en"")"),"fbi")</f>
        <v>fbi</v>
      </c>
    </row>
    <row r="884">
      <c r="A884" s="1" t="s">
        <v>883</v>
      </c>
      <c r="B884" s="2" t="str">
        <f>IFERROR(__xludf.DUMMYFUNCTION("GOOGLETRANSLATE(A884, ""nl"", ""en"")"),"names")</f>
        <v>names</v>
      </c>
    </row>
    <row r="885">
      <c r="A885" s="1" t="s">
        <v>884</v>
      </c>
      <c r="B885" s="2" t="str">
        <f>IFERROR(__xludf.DUMMYFUNCTION("GOOGLETRANSLATE(A885, ""nl"", ""en"")"),"did")</f>
        <v>did</v>
      </c>
    </row>
    <row r="886">
      <c r="A886" s="1" t="s">
        <v>885</v>
      </c>
      <c r="B886" s="2" t="str">
        <f>IFERROR(__xludf.DUMMYFUNCTION("GOOGLETRANSLATE(A886, ""nl"", ""en"")"),"young")</f>
        <v>young</v>
      </c>
    </row>
    <row r="887">
      <c r="A887" s="1" t="s">
        <v>886</v>
      </c>
      <c r="B887" s="2" t="str">
        <f>IFERROR(__xludf.DUMMYFUNCTION("GOOGLETRANSLATE(A887, ""nl"", ""en"")"),"care")</f>
        <v>care</v>
      </c>
    </row>
    <row r="888">
      <c r="A888" s="1" t="s">
        <v>887</v>
      </c>
      <c r="B888" s="2" t="str">
        <f>IFERROR(__xludf.DUMMYFUNCTION("GOOGLETRANSLATE(A888, ""nl"", ""en"")"),"good morning")</f>
        <v>good morning</v>
      </c>
    </row>
    <row r="889">
      <c r="A889" s="1" t="s">
        <v>888</v>
      </c>
      <c r="B889" s="2" t="str">
        <f>IFERROR(__xludf.DUMMYFUNCTION("GOOGLETRANSLATE(A889, ""nl"", ""en"")"),"to wear")</f>
        <v>to wear</v>
      </c>
    </row>
    <row r="890">
      <c r="A890" s="1" t="s">
        <v>889</v>
      </c>
      <c r="B890" s="2" t="str">
        <f>IFERROR(__xludf.DUMMYFUNCTION("GOOGLETRANSLATE(A890, ""nl"", ""en"")"),"every")</f>
        <v>every</v>
      </c>
    </row>
    <row r="891">
      <c r="A891" s="1" t="s">
        <v>890</v>
      </c>
      <c r="B891" s="2" t="str">
        <f>IFERROR(__xludf.DUMMYFUNCTION("GOOGLETRANSLATE(A891, ""nl"", ""en"")"),"excuse")</f>
        <v>excuse</v>
      </c>
    </row>
    <row r="892">
      <c r="A892" s="1" t="s">
        <v>891</v>
      </c>
      <c r="B892" s="2" t="str">
        <f>IFERROR(__xludf.DUMMYFUNCTION("GOOGLETRANSLATE(A892, ""nl"", ""en"")"),"stupid")</f>
        <v>stupid</v>
      </c>
    </row>
    <row r="893">
      <c r="A893" s="1" t="s">
        <v>892</v>
      </c>
      <c r="B893" s="2" t="str">
        <f>IFERROR(__xludf.DUMMYFUNCTION("GOOGLETRANSLATE(A893, ""nl"", ""en"")"),"young")</f>
        <v>young</v>
      </c>
    </row>
    <row r="894">
      <c r="A894" s="1" t="s">
        <v>893</v>
      </c>
      <c r="B894" s="2" t="str">
        <f>IFERROR(__xludf.DUMMYFUNCTION("GOOGLETRANSLATE(A894, ""nl"", ""en"")"),"so far")</f>
        <v>so far</v>
      </c>
    </row>
    <row r="895">
      <c r="A895" s="1" t="s">
        <v>894</v>
      </c>
      <c r="B895" s="2" t="str">
        <f>IFERROR(__xludf.DUMMYFUNCTION("GOOGLETRANSLATE(A895, ""nl"", ""en"")"),"paid")</f>
        <v>paid</v>
      </c>
    </row>
    <row r="896">
      <c r="A896" s="1" t="s">
        <v>895</v>
      </c>
      <c r="B896" s="2" t="str">
        <f>IFERROR(__xludf.DUMMYFUNCTION("GOOGLETRANSLATE(A896, ""nl"", ""en"")"),"knew")</f>
        <v>knew</v>
      </c>
    </row>
    <row r="897">
      <c r="A897" s="1" t="s">
        <v>896</v>
      </c>
      <c r="B897" s="2" t="str">
        <f>IFERROR(__xludf.DUMMYFUNCTION("GOOGLETRANSLATE(A897, ""nl"", ""en"")"),"clothes")</f>
        <v>clothes</v>
      </c>
    </row>
    <row r="898">
      <c r="A898" s="1" t="s">
        <v>897</v>
      </c>
      <c r="B898" s="2" t="str">
        <f>IFERROR(__xludf.DUMMYFUNCTION("GOOGLETRANSLATE(A898, ""nl"", ""en"")"),"conversation")</f>
        <v>conversation</v>
      </c>
    </row>
    <row r="899">
      <c r="A899" s="1" t="s">
        <v>898</v>
      </c>
      <c r="B899" s="2" t="str">
        <f>IFERROR(__xludf.DUMMYFUNCTION("GOOGLETRANSLATE(A899, ""nl"", ""en"")"),"succeed")</f>
        <v>succeed</v>
      </c>
    </row>
    <row r="900">
      <c r="A900" s="1" t="s">
        <v>899</v>
      </c>
      <c r="B900" s="2" t="str">
        <f>IFERROR(__xludf.DUMMYFUNCTION("GOOGLETRANSLATE(A900, ""nl"", ""en"")"),"which")</f>
        <v>which</v>
      </c>
    </row>
    <row r="901">
      <c r="A901" s="1" t="s">
        <v>900</v>
      </c>
      <c r="B901" s="2" t="str">
        <f>IFERROR(__xludf.DUMMYFUNCTION("GOOGLETRANSLATE(A901, ""nl"", ""en"")"),"tells")</f>
        <v>tells</v>
      </c>
    </row>
    <row r="902">
      <c r="A902" s="1" t="s">
        <v>901</v>
      </c>
      <c r="B902" s="2" t="str">
        <f>IFERROR(__xludf.DUMMYFUNCTION("GOOGLETRANSLATE(A902, ""nl"", ""en"")"),"price")</f>
        <v>price</v>
      </c>
    </row>
    <row r="903">
      <c r="A903" s="1" t="s">
        <v>902</v>
      </c>
      <c r="B903" s="2" t="str">
        <f>IFERROR(__xludf.DUMMYFUNCTION("GOOGLETRANSLATE(A903, ""nl"", ""en"")"),"introduce")</f>
        <v>introduce</v>
      </c>
    </row>
    <row r="904">
      <c r="A904" s="1" t="s">
        <v>903</v>
      </c>
      <c r="B904" s="2" t="str">
        <f>IFERROR(__xludf.DUMMYFUNCTION("GOOGLETRANSLATE(A904, ""nl"", ""en"")"),"wedding")</f>
        <v>wedding</v>
      </c>
    </row>
    <row r="905">
      <c r="A905" s="1" t="s">
        <v>904</v>
      </c>
      <c r="B905" s="2" t="str">
        <f>IFERROR(__xludf.DUMMYFUNCTION("GOOGLETRANSLATE(A905, ""nl"", ""en"")"),"TV")</f>
        <v>TV</v>
      </c>
    </row>
    <row r="906">
      <c r="A906" s="1" t="s">
        <v>905</v>
      </c>
      <c r="B906" s="2" t="str">
        <f>IFERROR(__xludf.DUMMYFUNCTION("GOOGLETRANSLATE(A906, ""nl"", ""en"")"),"to miss")</f>
        <v>to miss</v>
      </c>
    </row>
    <row r="907">
      <c r="A907" s="1" t="s">
        <v>906</v>
      </c>
      <c r="B907" s="2" t="str">
        <f>IFERROR(__xludf.DUMMYFUNCTION("GOOGLETRANSLATE(A907, ""nl"", ""en"")"),"to write")</f>
        <v>to write</v>
      </c>
    </row>
    <row r="908">
      <c r="A908" s="1" t="s">
        <v>907</v>
      </c>
      <c r="B908" s="2" t="str">
        <f>IFERROR(__xludf.DUMMYFUNCTION("GOOGLETRANSLATE(A908, ""nl"", ""en"")"),"group")</f>
        <v>group</v>
      </c>
    </row>
    <row r="909">
      <c r="A909" s="1" t="s">
        <v>908</v>
      </c>
      <c r="B909" s="2" t="str">
        <f>IFERROR(__xludf.DUMMYFUNCTION("GOOGLETRANSLATE(A909, ""nl"", ""en"")"),"to remind")</f>
        <v>to remind</v>
      </c>
    </row>
    <row r="910">
      <c r="A910" s="1" t="s">
        <v>909</v>
      </c>
      <c r="B910" s="2" t="str">
        <f>IFERROR(__xludf.DUMMYFUNCTION("GOOGLETRANSLATE(A910, ""nl"", ""en"")"),"rules")</f>
        <v>rules</v>
      </c>
    </row>
    <row r="911">
      <c r="A911" s="1" t="s">
        <v>910</v>
      </c>
      <c r="B911" s="2" t="str">
        <f>IFERROR(__xludf.DUMMYFUNCTION("GOOGLETRANSLATE(A911, ""nl"", ""en"")"),"found")</f>
        <v>found</v>
      </c>
    </row>
    <row r="912">
      <c r="A912" s="1" t="s">
        <v>911</v>
      </c>
      <c r="B912" s="2" t="str">
        <f>IFERROR(__xludf.DUMMYFUNCTION("GOOGLETRANSLATE(A912, ""nl"", ""en"")"),"plane")</f>
        <v>plane</v>
      </c>
    </row>
    <row r="913">
      <c r="A913" s="1" t="s">
        <v>912</v>
      </c>
      <c r="B913" s="2" t="str">
        <f>IFERROR(__xludf.DUMMYFUNCTION("GOOGLETRANSLATE(A913, ""nl"", ""en"")"),"on the way")</f>
        <v>on the way</v>
      </c>
    </row>
    <row r="914">
      <c r="A914" s="1" t="s">
        <v>913</v>
      </c>
      <c r="B914" s="2" t="str">
        <f>IFERROR(__xludf.DUMMYFUNCTION("GOOGLETRANSLATE(A914, ""nl"", ""en"")"),"share")</f>
        <v>share</v>
      </c>
    </row>
    <row r="915">
      <c r="A915" s="1" t="s">
        <v>914</v>
      </c>
      <c r="B915" s="2" t="str">
        <f>IFERROR(__xludf.DUMMYFUNCTION("GOOGLETRANSLATE(A915, ""nl"", ""en"")"),"learned")</f>
        <v>learned</v>
      </c>
    </row>
    <row r="916">
      <c r="A916" s="1" t="s">
        <v>915</v>
      </c>
      <c r="B916" s="2" t="str">
        <f>IFERROR(__xludf.DUMMYFUNCTION("GOOGLETRANSLATE(A916, ""nl"", ""en"")"),"mute")</f>
        <v>mute</v>
      </c>
    </row>
    <row r="917">
      <c r="A917" s="1" t="s">
        <v>916</v>
      </c>
      <c r="B917" s="2" t="str">
        <f>IFERROR(__xludf.DUMMYFUNCTION("GOOGLETRANSLATE(A917, ""nl"", ""en"")"),"exists")</f>
        <v>exists</v>
      </c>
    </row>
    <row r="918">
      <c r="A918" s="1" t="s">
        <v>917</v>
      </c>
      <c r="B918" s="2" t="str">
        <f>IFERROR(__xludf.DUMMYFUNCTION("GOOGLETRANSLATE(A918, ""nl"", ""en"")"),"james")</f>
        <v>james</v>
      </c>
    </row>
    <row r="919">
      <c r="A919" s="1" t="s">
        <v>918</v>
      </c>
      <c r="B919" s="2" t="str">
        <f>IFERROR(__xludf.DUMMYFUNCTION("GOOGLETRANSLATE(A919, ""nl"", ""en"")"),"trust")</f>
        <v>trust</v>
      </c>
    </row>
    <row r="920">
      <c r="A920" s="1" t="s">
        <v>919</v>
      </c>
      <c r="B920" s="2" t="str">
        <f>IFERROR(__xludf.DUMMYFUNCTION("GOOGLETRANSLATE(A920, ""nl"", ""en"")"),"therefor")</f>
        <v>therefor</v>
      </c>
    </row>
    <row r="921">
      <c r="A921" s="1" t="s">
        <v>920</v>
      </c>
      <c r="B921" s="2" t="str">
        <f>IFERROR(__xludf.DUMMYFUNCTION("GOOGLETRANSLATE(A921, ""nl"", ""en"")"),"shit")</f>
        <v>shit</v>
      </c>
    </row>
    <row r="922">
      <c r="A922" s="1" t="s">
        <v>921</v>
      </c>
      <c r="B922" s="2" t="str">
        <f>IFERROR(__xludf.DUMMYFUNCTION("GOOGLETRANSLATE(A922, ""nl"", ""en"")"),"Pull")</f>
        <v>Pull</v>
      </c>
    </row>
    <row r="923">
      <c r="A923" s="1" t="s">
        <v>922</v>
      </c>
      <c r="B923" s="2" t="str">
        <f>IFERROR(__xludf.DUMMYFUNCTION("GOOGLETRANSLATE(A923, ""nl"", ""en"")"),"bag")</f>
        <v>bag</v>
      </c>
    </row>
    <row r="924">
      <c r="A924" s="1" t="s">
        <v>923</v>
      </c>
      <c r="B924" s="2" t="str">
        <f>IFERROR(__xludf.DUMMYFUNCTION("GOOGLETRANSLATE(A924, ""nl"", ""en"")"),"from")</f>
        <v>from</v>
      </c>
    </row>
    <row r="925">
      <c r="A925" s="1" t="s">
        <v>924</v>
      </c>
      <c r="B925" s="2" t="str">
        <f>IFERROR(__xludf.DUMMYFUNCTION("GOOGLETRANSLATE(A925, ""nl"", ""en"")"),"brought")</f>
        <v>brought</v>
      </c>
    </row>
    <row r="926">
      <c r="A926" s="1" t="s">
        <v>925</v>
      </c>
      <c r="B926" s="2" t="str">
        <f>IFERROR(__xludf.DUMMYFUNCTION("GOOGLETRANSLATE(A926, ""nl"", ""en"")"),"voice")</f>
        <v>voice</v>
      </c>
    </row>
    <row r="927">
      <c r="A927" s="1" t="s">
        <v>926</v>
      </c>
      <c r="B927" s="2" t="str">
        <f>IFERROR(__xludf.DUMMYFUNCTION("GOOGLETRANSLATE(A927, ""nl"", ""en"")"),"family")</f>
        <v>family</v>
      </c>
    </row>
    <row r="928">
      <c r="A928" s="1" t="s">
        <v>927</v>
      </c>
      <c r="B928" s="2" t="str">
        <f>IFERROR(__xludf.DUMMYFUNCTION("GOOGLETRANSLATE(A928, ""nl"", ""en"")"),"choice")</f>
        <v>choice</v>
      </c>
    </row>
    <row r="929">
      <c r="A929" s="1" t="s">
        <v>928</v>
      </c>
      <c r="B929" s="2" t="str">
        <f>IFERROR(__xludf.DUMMYFUNCTION("GOOGLETRANSLATE(A929, ""nl"", ""en"")"),"touch")</f>
        <v>touch</v>
      </c>
    </row>
    <row r="930">
      <c r="A930" s="1" t="s">
        <v>929</v>
      </c>
      <c r="B930" s="2" t="str">
        <f>IFERROR(__xludf.DUMMYFUNCTION("GOOGLETRANSLATE(A930, ""nl"", ""en"")"),"straight away")</f>
        <v>straight away</v>
      </c>
    </row>
    <row r="931">
      <c r="A931" s="1" t="s">
        <v>930</v>
      </c>
      <c r="B931" s="2" t="str">
        <f>IFERROR(__xludf.DUMMYFUNCTION("GOOGLETRANSLATE(A931, ""nl"", ""en"")"),"damn")</f>
        <v>damn</v>
      </c>
    </row>
    <row r="932">
      <c r="A932" s="1" t="s">
        <v>931</v>
      </c>
      <c r="B932" s="2" t="str">
        <f>IFERROR(__xludf.DUMMYFUNCTION("GOOGLETRANSLATE(A932, ""nl"", ""en"")"),"boat")</f>
        <v>boat</v>
      </c>
    </row>
    <row r="933">
      <c r="A933" s="1" t="s">
        <v>932</v>
      </c>
      <c r="B933" s="2" t="str">
        <f>IFERROR(__xludf.DUMMYFUNCTION("GOOGLETRANSLATE(A933, ""nl"", ""en"")"),"stupid")</f>
        <v>stupid</v>
      </c>
    </row>
    <row r="934">
      <c r="A934" s="1" t="s">
        <v>933</v>
      </c>
      <c r="B934" s="2" t="str">
        <f>IFERROR(__xludf.DUMMYFUNCTION("GOOGLETRANSLATE(A934, ""nl"", ""en"")"),"past")</f>
        <v>past</v>
      </c>
    </row>
    <row r="935">
      <c r="A935" s="1" t="s">
        <v>934</v>
      </c>
      <c r="B935" s="2" t="str">
        <f>IFERROR(__xludf.DUMMYFUNCTION("GOOGLETRANSLATE(A935, ""nl"", ""en"")"),"missed")</f>
        <v>missed</v>
      </c>
    </row>
    <row r="936">
      <c r="A936" s="1" t="s">
        <v>935</v>
      </c>
      <c r="B936" s="2" t="str">
        <f>IFERROR(__xludf.DUMMYFUNCTION("GOOGLETRANSLATE(A936, ""nl"", ""en"")"),"takes")</f>
        <v>takes</v>
      </c>
    </row>
    <row r="937">
      <c r="A937" s="1" t="s">
        <v>936</v>
      </c>
      <c r="B937" s="2" t="str">
        <f>IFERROR(__xludf.DUMMYFUNCTION("GOOGLETRANSLATE(A937, ""nl"", ""en"")"),"thoughts")</f>
        <v>thoughts</v>
      </c>
    </row>
    <row r="938">
      <c r="A938" s="1" t="s">
        <v>937</v>
      </c>
      <c r="B938" s="2" t="str">
        <f>IFERROR(__xludf.DUMMYFUNCTION("GOOGLETRANSLATE(A938, ""nl"", ""en"")"),"situation")</f>
        <v>situation</v>
      </c>
    </row>
    <row r="939">
      <c r="A939" s="1" t="s">
        <v>938</v>
      </c>
      <c r="B939" s="2" t="str">
        <f>IFERROR(__xludf.DUMMYFUNCTION("GOOGLETRANSLATE(A939, ""nl"", ""en"")"),"tired")</f>
        <v>tired</v>
      </c>
    </row>
    <row r="940">
      <c r="A940" s="1" t="s">
        <v>939</v>
      </c>
      <c r="B940" s="2" t="str">
        <f>IFERROR(__xludf.DUMMYFUNCTION("GOOGLETRANSLATE(A940, ""nl"", ""en"")"),"deal")</f>
        <v>deal</v>
      </c>
    </row>
    <row r="941">
      <c r="A941" s="1" t="s">
        <v>940</v>
      </c>
      <c r="B941" s="2" t="str">
        <f>IFERROR(__xludf.DUMMYFUNCTION("GOOGLETRANSLATE(A941, ""nl"", ""en"")"),"table")</f>
        <v>table</v>
      </c>
    </row>
    <row r="942">
      <c r="A942" s="1" t="s">
        <v>941</v>
      </c>
      <c r="B942" s="2" t="str">
        <f>IFERROR(__xludf.DUMMYFUNCTION("GOOGLETRANSLATE(A942, ""nl"", ""en"")"),"band")</f>
        <v>band</v>
      </c>
    </row>
    <row r="943">
      <c r="A943" s="1" t="s">
        <v>942</v>
      </c>
      <c r="B943" s="2" t="str">
        <f>IFERROR(__xludf.DUMMYFUNCTION("GOOGLETRANSLATE(A943, ""nl"", ""en"")"),"general")</f>
        <v>general</v>
      </c>
    </row>
    <row r="944">
      <c r="A944" s="1" t="s">
        <v>943</v>
      </c>
      <c r="B944" s="2" t="str">
        <f>IFERROR(__xludf.DUMMYFUNCTION("GOOGLETRANSLATE(A944, ""nl"", ""en"")"),"trip")</f>
        <v>trip</v>
      </c>
    </row>
    <row r="945">
      <c r="A945" s="1" t="s">
        <v>944</v>
      </c>
      <c r="B945" s="2" t="str">
        <f>IFERROR(__xludf.DUMMYFUNCTION("GOOGLETRANSLATE(A945, ""nl"", ""en"")"),"partner")</f>
        <v>partner</v>
      </c>
    </row>
    <row r="946">
      <c r="A946" s="1" t="s">
        <v>945</v>
      </c>
      <c r="B946" s="2" t="str">
        <f>IFERROR(__xludf.DUMMYFUNCTION("GOOGLETRANSLATE(A946, ""nl"", ""en"")"),"nice")</f>
        <v>nice</v>
      </c>
    </row>
    <row r="947">
      <c r="A947" s="1" t="s">
        <v>946</v>
      </c>
      <c r="B947" s="2" t="str">
        <f>IFERROR(__xludf.DUMMYFUNCTION("GOOGLETRANSLATE(A947, ""nl"", ""en"")"),"council")</f>
        <v>council</v>
      </c>
    </row>
    <row r="948">
      <c r="A948" s="1" t="s">
        <v>947</v>
      </c>
      <c r="B948" s="2" t="str">
        <f>IFERROR(__xludf.DUMMYFUNCTION("GOOGLETRANSLATE(A948, ""nl"", ""en"")"),"hunger")</f>
        <v>hunger</v>
      </c>
    </row>
    <row r="949">
      <c r="A949" s="1" t="s">
        <v>948</v>
      </c>
      <c r="B949" s="2" t="str">
        <f>IFERROR(__xludf.DUMMYFUNCTION("GOOGLETRANSLATE(A949, ""nl"", ""en"")"),"hit")</f>
        <v>hit</v>
      </c>
    </row>
    <row r="950">
      <c r="A950" s="1" t="s">
        <v>949</v>
      </c>
      <c r="B950" s="2" t="str">
        <f>IFERROR(__xludf.DUMMYFUNCTION("GOOGLETRANSLATE(A950, ""nl"", ""en"")"),"building")</f>
        <v>building</v>
      </c>
    </row>
    <row r="951">
      <c r="A951" s="1" t="s">
        <v>950</v>
      </c>
      <c r="B951" s="2" t="str">
        <f>IFERROR(__xludf.DUMMYFUNCTION("GOOGLETRANSLATE(A951, ""nl"", ""en"")"),"heavy")</f>
        <v>heavy</v>
      </c>
    </row>
    <row r="952">
      <c r="A952" s="1" t="s">
        <v>951</v>
      </c>
      <c r="B952" s="2" t="str">
        <f>IFERROR(__xludf.DUMMYFUNCTION("GOOGLETRANSLATE(A952, ""nl"", ""en"")"),"guest")</f>
        <v>guest</v>
      </c>
    </row>
    <row r="953">
      <c r="A953" s="1" t="s">
        <v>952</v>
      </c>
      <c r="B953" s="2" t="str">
        <f>IFERROR(__xludf.DUMMYFUNCTION("GOOGLETRANSLATE(A953, ""nl"", ""en"")"),"forwarded")</f>
        <v>forwarded</v>
      </c>
    </row>
    <row r="954">
      <c r="A954" s="1" t="s">
        <v>953</v>
      </c>
      <c r="B954" s="2" t="str">
        <f>IFERROR(__xludf.DUMMYFUNCTION("GOOGLETRANSLATE(A954, ""nl"", ""en"")"),"born")</f>
        <v>born</v>
      </c>
    </row>
    <row r="955">
      <c r="A955" s="1" t="s">
        <v>954</v>
      </c>
      <c r="B955" s="2" t="str">
        <f>IFERROR(__xludf.DUMMYFUNCTION("GOOGLETRANSLATE(A955, ""nl"", ""en"")"),"brought")</f>
        <v>brought</v>
      </c>
    </row>
    <row r="956">
      <c r="A956" s="1" t="s">
        <v>955</v>
      </c>
      <c r="B956" s="2" t="str">
        <f>IFERROR(__xludf.DUMMYFUNCTION("GOOGLETRANSLATE(A956, ""nl"", ""en"")"),"judge")</f>
        <v>judge</v>
      </c>
    </row>
    <row r="957">
      <c r="A957" s="1" t="s">
        <v>956</v>
      </c>
      <c r="B957" s="2" t="str">
        <f>IFERROR(__xludf.DUMMYFUNCTION("GOOGLETRANSLATE(A957, ""nl"", ""en"")"),"agents")</f>
        <v>agents</v>
      </c>
    </row>
    <row r="958">
      <c r="A958" s="1" t="s">
        <v>957</v>
      </c>
      <c r="B958" s="2" t="str">
        <f>IFERROR(__xludf.DUMMYFUNCTION("GOOGLETRANSLATE(A958, ""nl"", ""en"")"),"desk")</f>
        <v>desk</v>
      </c>
    </row>
    <row r="959">
      <c r="A959" s="1" t="s">
        <v>958</v>
      </c>
      <c r="B959" s="2" t="str">
        <f>IFERROR(__xludf.DUMMYFUNCTION("GOOGLETRANSLATE(A959, ""nl"", ""en"")"),"power")</f>
        <v>power</v>
      </c>
    </row>
    <row r="960">
      <c r="A960" s="1" t="s">
        <v>959</v>
      </c>
      <c r="B960" s="2" t="str">
        <f>IFERROR(__xludf.DUMMYFUNCTION("GOOGLETRANSLATE(A960, ""nl"", ""en"")"),"speak")</f>
        <v>speak</v>
      </c>
    </row>
    <row r="961">
      <c r="A961" s="1" t="s">
        <v>960</v>
      </c>
      <c r="B961" s="2" t="str">
        <f>IFERROR(__xludf.DUMMYFUNCTION("GOOGLETRANSLATE(A961, ""nl"", ""en"")"),"third")</f>
        <v>third</v>
      </c>
    </row>
    <row r="962">
      <c r="A962" s="1" t="s">
        <v>961</v>
      </c>
      <c r="B962" s="2" t="str">
        <f>IFERROR(__xludf.DUMMYFUNCTION("GOOGLETRANSLATE(A962, ""nl"", ""en"")"),"rule")</f>
        <v>rule</v>
      </c>
    </row>
    <row r="963">
      <c r="A963" s="1" t="s">
        <v>962</v>
      </c>
      <c r="B963" s="2" t="str">
        <f>IFERROR(__xludf.DUMMYFUNCTION("GOOGLETRANSLATE(A963, ""nl"", ""en"")"),"colonel")</f>
        <v>colonel</v>
      </c>
    </row>
    <row r="964">
      <c r="A964" s="1" t="s">
        <v>963</v>
      </c>
      <c r="B964" s="2" t="str">
        <f>IFERROR(__xludf.DUMMYFUNCTION("GOOGLETRANSLATE(A964, ""nl"", ""en"")"),"fight")</f>
        <v>fight</v>
      </c>
    </row>
    <row r="965">
      <c r="A965" s="1" t="s">
        <v>964</v>
      </c>
      <c r="B965" s="2" t="str">
        <f>IFERROR(__xludf.DUMMYFUNCTION("GOOGLETRANSLATE(A965, ""nl"", ""en"")"),"Grandma")</f>
        <v>Grandma</v>
      </c>
    </row>
    <row r="966">
      <c r="A966" s="1" t="s">
        <v>965</v>
      </c>
      <c r="B966" s="2" t="str">
        <f>IFERROR(__xludf.DUMMYFUNCTION("GOOGLETRANSLATE(A966, ""nl"", ""en"")"),"said")</f>
        <v>said</v>
      </c>
    </row>
    <row r="967">
      <c r="A967" s="1" t="s">
        <v>966</v>
      </c>
      <c r="B967" s="2" t="str">
        <f>IFERROR(__xludf.DUMMYFUNCTION("GOOGLETRANSLATE(A967, ""nl"", ""en"")"),"plays")</f>
        <v>plays</v>
      </c>
    </row>
    <row r="968">
      <c r="A968" s="1" t="s">
        <v>967</v>
      </c>
      <c r="B968" s="2" t="str">
        <f>IFERROR(__xludf.DUMMYFUNCTION("GOOGLETRANSLATE(A968, ""nl"", ""en"")"),"drunk")</f>
        <v>drunk</v>
      </c>
    </row>
    <row r="969">
      <c r="A969" s="1" t="s">
        <v>968</v>
      </c>
      <c r="B969" s="2" t="str">
        <f>IFERROR(__xludf.DUMMYFUNCTION("GOOGLETRANSLATE(A969, ""nl"", ""en"")"),"fly")</f>
        <v>fly</v>
      </c>
    </row>
    <row r="970">
      <c r="A970" s="1" t="s">
        <v>969</v>
      </c>
      <c r="B970" s="2" t="str">
        <f>IFERROR(__xludf.DUMMYFUNCTION("GOOGLETRANSLATE(A970, ""nl"", ""en"")"),"lieutenant")</f>
        <v>lieutenant</v>
      </c>
    </row>
    <row r="971">
      <c r="A971" s="1" t="s">
        <v>970</v>
      </c>
      <c r="B971" s="2" t="str">
        <f>IFERROR(__xludf.DUMMYFUNCTION("GOOGLETRANSLATE(A971, ""nl"", ""en"")"),"believes")</f>
        <v>believes</v>
      </c>
    </row>
    <row r="972">
      <c r="A972" s="1" t="s">
        <v>971</v>
      </c>
      <c r="B972" s="2" t="str">
        <f>IFERROR(__xludf.DUMMYFUNCTION("GOOGLETRANSLATE(A972, ""nl"", ""en"")"),"poor")</f>
        <v>poor</v>
      </c>
    </row>
    <row r="973">
      <c r="A973" s="1" t="s">
        <v>972</v>
      </c>
      <c r="B973" s="2" t="str">
        <f>IFERROR(__xludf.DUMMYFUNCTION("GOOGLETRANSLATE(A973, ""nl"", ""en"")"),"seconds")</f>
        <v>seconds</v>
      </c>
    </row>
    <row r="974">
      <c r="A974" s="1" t="s">
        <v>973</v>
      </c>
      <c r="B974" s="2" t="str">
        <f>IFERROR(__xludf.DUMMYFUNCTION("GOOGLETRANSLATE(A974, ""nl"", ""en"")"),"ran")</f>
        <v>ran</v>
      </c>
    </row>
    <row r="975">
      <c r="A975" s="1" t="s">
        <v>974</v>
      </c>
      <c r="B975" s="2" t="str">
        <f>IFERROR(__xludf.DUMMYFUNCTION("GOOGLETRANSLATE(A975, ""nl"", ""en"")"),"of course")</f>
        <v>of course</v>
      </c>
    </row>
    <row r="976">
      <c r="A976" s="1" t="s">
        <v>975</v>
      </c>
      <c r="B976" s="2" t="str">
        <f>IFERROR(__xludf.DUMMYFUNCTION("GOOGLETRANSLATE(A976, ""nl"", ""en"")"),"red")</f>
        <v>red</v>
      </c>
    </row>
    <row r="977">
      <c r="A977" s="1" t="s">
        <v>976</v>
      </c>
      <c r="B977" s="2" t="str">
        <f>IFERROR(__xludf.DUMMYFUNCTION("GOOGLETRANSLATE(A977, ""nl"", ""en"")"),"congratulations")</f>
        <v>congratulations</v>
      </c>
    </row>
    <row r="978">
      <c r="A978" s="1" t="s">
        <v>977</v>
      </c>
      <c r="B978" s="2" t="str">
        <f>IFERROR(__xludf.DUMMYFUNCTION("GOOGLETRANSLATE(A978, ""nl"", ""en"")"),"cold")</f>
        <v>cold</v>
      </c>
    </row>
    <row r="979">
      <c r="A979" s="1" t="s">
        <v>978</v>
      </c>
      <c r="B979" s="2" t="str">
        <f>IFERROR(__xludf.DUMMYFUNCTION("GOOGLETRANSLATE(A979, ""nl"", ""en"")"),"arrange for")</f>
        <v>arrange for</v>
      </c>
    </row>
    <row r="980">
      <c r="A980" s="1" t="s">
        <v>979</v>
      </c>
      <c r="B980" s="2" t="str">
        <f>IFERROR(__xludf.DUMMYFUNCTION("GOOGLETRANSLATE(A980, ""nl"", ""en"")"),"Henry")</f>
        <v>Henry</v>
      </c>
    </row>
    <row r="981">
      <c r="A981" s="1" t="s">
        <v>980</v>
      </c>
      <c r="B981" s="2" t="str">
        <f>IFERROR(__xludf.DUMMYFUNCTION("GOOGLETRANSLATE(A981, ""nl"", ""en"")"),"message")</f>
        <v>message</v>
      </c>
    </row>
    <row r="982">
      <c r="A982" s="1" t="s">
        <v>981</v>
      </c>
      <c r="B982" s="2" t="str">
        <f>IFERROR(__xludf.DUMMYFUNCTION("GOOGLETRANSLATE(A982, ""nl"", ""en"")"),"flight")</f>
        <v>flight</v>
      </c>
    </row>
    <row r="983">
      <c r="A983" s="1" t="s">
        <v>982</v>
      </c>
      <c r="B983" s="2" t="str">
        <f>IFERROR(__xludf.DUMMYFUNCTION("GOOGLETRANSLATE(A983, ""nl"", ""en"")"),"effort")</f>
        <v>effort</v>
      </c>
    </row>
    <row r="984">
      <c r="A984" s="1" t="s">
        <v>983</v>
      </c>
      <c r="B984" s="2" t="str">
        <f>IFERROR(__xludf.DUMMYFUNCTION("GOOGLETRANSLATE(A984, ""nl"", ""en"")"),"hell")</f>
        <v>hell</v>
      </c>
    </row>
    <row r="985">
      <c r="A985" s="1" t="s">
        <v>984</v>
      </c>
      <c r="B985" s="2" t="str">
        <f>IFERROR(__xludf.DUMMYFUNCTION("GOOGLETRANSLATE(A985, ""nl"", ""en"")"),"Lady")</f>
        <v>Lady</v>
      </c>
    </row>
    <row r="986">
      <c r="A986" s="1" t="s">
        <v>985</v>
      </c>
      <c r="B986" s="2" t="str">
        <f>IFERROR(__xludf.DUMMYFUNCTION("GOOGLETRANSLATE(A986, ""nl"", ""en"")"),"eye")</f>
        <v>eye</v>
      </c>
    </row>
    <row r="987">
      <c r="A987" s="1" t="s">
        <v>986</v>
      </c>
      <c r="B987" s="2" t="str">
        <f>IFERROR(__xludf.DUMMYFUNCTION("GOOGLETRANSLATE(A987, ""nl"", ""en"")"),"mom")</f>
        <v>mom</v>
      </c>
    </row>
    <row r="988">
      <c r="A988" s="1" t="s">
        <v>987</v>
      </c>
      <c r="B988" s="2" t="str">
        <f>IFERROR(__xludf.DUMMYFUNCTION("GOOGLETRANSLATE(A988, ""nl"", ""en"")"),"to dance")</f>
        <v>to dance</v>
      </c>
    </row>
    <row r="989">
      <c r="A989" s="1" t="s">
        <v>988</v>
      </c>
      <c r="B989" s="2" t="str">
        <f>IFERROR(__xludf.DUMMYFUNCTION("GOOGLETRANSLATE(A989, ""nl"", ""en"")"),"sign")</f>
        <v>sign</v>
      </c>
    </row>
    <row r="990">
      <c r="A990" s="1" t="s">
        <v>989</v>
      </c>
      <c r="B990" s="2" t="str">
        <f>IFERROR(__xludf.DUMMYFUNCTION("GOOGLETRANSLATE(A990, ""nl"", ""en"")"),"impossible")</f>
        <v>impossible</v>
      </c>
    </row>
    <row r="991">
      <c r="A991" s="1" t="s">
        <v>990</v>
      </c>
      <c r="B991" s="2" t="str">
        <f>IFERROR(__xludf.DUMMYFUNCTION("GOOGLETRANSLATE(A991, ""nl"", ""en"")"),"worked")</f>
        <v>worked</v>
      </c>
    </row>
    <row r="992">
      <c r="A992" s="1" t="s">
        <v>991</v>
      </c>
      <c r="B992" s="2" t="str">
        <f>IFERROR(__xludf.DUMMYFUNCTION("GOOGLETRANSLATE(A992, ""nl"", ""en"")"),"unfortunately")</f>
        <v>unfortunately</v>
      </c>
    </row>
    <row r="993">
      <c r="A993" s="1" t="s">
        <v>992</v>
      </c>
      <c r="B993" s="2" t="str">
        <f>IFERROR(__xludf.DUMMYFUNCTION("GOOGLETRANSLATE(A993, ""nl"", ""en"")"),"just kidding")</f>
        <v>just kidding</v>
      </c>
    </row>
    <row r="994">
      <c r="A994" s="1" t="s">
        <v>993</v>
      </c>
      <c r="B994" s="2" t="str">
        <f>IFERROR(__xludf.DUMMYFUNCTION("GOOGLETRANSLATE(A994, ""nl"", ""en"")"),"arm")</f>
        <v>arm</v>
      </c>
    </row>
    <row r="995">
      <c r="A995" s="1" t="s">
        <v>994</v>
      </c>
      <c r="B995" s="2" t="str">
        <f>IFERROR(__xludf.DUMMYFUNCTION("GOOGLETRANSLATE(A995, ""nl"", ""en"")"),"show")</f>
        <v>show</v>
      </c>
    </row>
    <row r="996">
      <c r="A996" s="1" t="s">
        <v>995</v>
      </c>
      <c r="B996" s="2" t="str">
        <f>IFERROR(__xludf.DUMMYFUNCTION("GOOGLETRANSLATE(A996, ""nl"", ""en"")"),"laugh")</f>
        <v>laugh</v>
      </c>
    </row>
    <row r="997">
      <c r="A997" s="1" t="s">
        <v>996</v>
      </c>
      <c r="B997" s="2" t="str">
        <f>IFERROR(__xludf.DUMMYFUNCTION("GOOGLETRANSLATE(A997, ""nl"", ""en"")"),"down")</f>
        <v>down</v>
      </c>
    </row>
    <row r="998">
      <c r="A998" s="1" t="s">
        <v>997</v>
      </c>
      <c r="B998" s="2" t="str">
        <f>IFERROR(__xludf.DUMMYFUNCTION("GOOGLETRANSLATE(A998, ""nl"", ""en"")"),"key")</f>
        <v>key</v>
      </c>
    </row>
    <row r="999">
      <c r="A999" s="1" t="s">
        <v>998</v>
      </c>
      <c r="B999" s="2" t="str">
        <f>IFERROR(__xludf.DUMMYFUNCTION("GOOGLETRANSLATE(A999, ""nl"", ""en"")"),"law")</f>
        <v>law</v>
      </c>
    </row>
    <row r="1000">
      <c r="A1000" s="1" t="s">
        <v>999</v>
      </c>
      <c r="B1000" s="2" t="str">
        <f>IFERROR(__xludf.DUMMYFUNCTION("GOOGLETRANSLATE(A1000, ""nl"", ""en"")"),"sweetheart")</f>
        <v>sweetheart</v>
      </c>
    </row>
    <row r="1001">
      <c r="A1001" s="1" t="s">
        <v>1000</v>
      </c>
      <c r="B1001" s="2" t="str">
        <f>IFERROR(__xludf.DUMMYFUNCTION("GOOGLETRANSLATE(A1001, ""nl"", ""en"")"),"watched")</f>
        <v>watched</v>
      </c>
    </row>
    <row r="1002">
      <c r="A1002" s="1" t="s">
        <v>1001</v>
      </c>
      <c r="B1002" s="2" t="str">
        <f>IFERROR(__xludf.DUMMYFUNCTION("GOOGLETRANSLATE(A1002, ""nl"", ""en"")"),"paul")</f>
        <v>paul</v>
      </c>
    </row>
    <row r="1003">
      <c r="A1003" s="1" t="s">
        <v>1002</v>
      </c>
      <c r="B1003" s="2" t="str">
        <f>IFERROR(__xludf.DUMMYFUNCTION("GOOGLETRANSLATE(A1003, ""nl"", ""en"")"),"alex")</f>
        <v>alex</v>
      </c>
    </row>
    <row r="1004">
      <c r="A1004" s="1" t="s">
        <v>1003</v>
      </c>
      <c r="B1004" s="2" t="str">
        <f>IFERROR(__xludf.DUMMYFUNCTION("GOOGLETRANSLATE(A1004, ""nl"", ""en"")"),"number")</f>
        <v>number</v>
      </c>
    </row>
    <row r="1005">
      <c r="A1005" s="1" t="s">
        <v>1004</v>
      </c>
      <c r="B1005" s="2" t="str">
        <f>IFERROR(__xludf.DUMMYFUNCTION("GOOGLETRANSLATE(A1005, ""nl"", ""en"")"),"searches")</f>
        <v>searches</v>
      </c>
    </row>
    <row r="1006">
      <c r="A1006" s="1" t="s">
        <v>1005</v>
      </c>
      <c r="B1006" s="2" t="str">
        <f>IFERROR(__xludf.DUMMYFUNCTION("GOOGLETRANSLATE(A1006, ""nl"", ""en"")"),"additional")</f>
        <v>additional</v>
      </c>
    </row>
    <row r="1007">
      <c r="A1007" s="1" t="s">
        <v>1006</v>
      </c>
      <c r="B1007" s="2" t="str">
        <f>IFERROR(__xludf.DUMMYFUNCTION("GOOGLETRANSLATE(A1007, ""nl"", ""en"")"),"ulcer")</f>
        <v>ulcer</v>
      </c>
    </row>
    <row r="1008">
      <c r="A1008" s="1" t="s">
        <v>1007</v>
      </c>
      <c r="B1008" s="2" t="str">
        <f>IFERROR(__xludf.DUMMYFUNCTION("GOOGLETRANSLATE(A1008, ""nl"", ""en"")"),"lead")</f>
        <v>lead</v>
      </c>
    </row>
    <row r="1009">
      <c r="A1009" s="1" t="s">
        <v>1008</v>
      </c>
      <c r="B1009" s="2" t="str">
        <f>IFERROR(__xludf.DUMMYFUNCTION("GOOGLETRANSLATE(A1009, ""nl"", ""en"")"),"harry")</f>
        <v>harry</v>
      </c>
    </row>
    <row r="1010">
      <c r="A1010" s="1" t="s">
        <v>1009</v>
      </c>
      <c r="B1010" s="2" t="str">
        <f>IFERROR(__xludf.DUMMYFUNCTION("GOOGLETRANSLATE(A1010, ""nl"", ""en"")"),"mary")</f>
        <v>mary</v>
      </c>
    </row>
    <row r="1011">
      <c r="A1011" s="1" t="s">
        <v>1010</v>
      </c>
      <c r="B1011" s="2" t="str">
        <f>IFERROR(__xludf.DUMMYFUNCTION("GOOGLETRANSLATE(A1011, ""nl"", ""en"")"),"corpse")</f>
        <v>corpse</v>
      </c>
    </row>
    <row r="1012">
      <c r="A1012" s="1" t="s">
        <v>1011</v>
      </c>
      <c r="B1012" s="2" t="str">
        <f>IFERROR(__xludf.DUMMYFUNCTION("GOOGLETRANSLATE(A1012, ""nl"", ""en"")"),"Broken")</f>
        <v>Broken</v>
      </c>
    </row>
    <row r="1013">
      <c r="A1013" s="1" t="s">
        <v>1012</v>
      </c>
      <c r="B1013" s="2" t="str">
        <f>IFERROR(__xludf.DUMMYFUNCTION("GOOGLETRANSLATE(A1013, ""nl"", ""en"")"),"Remained")</f>
        <v>Remained</v>
      </c>
    </row>
    <row r="1014">
      <c r="A1014" s="1" t="s">
        <v>1013</v>
      </c>
      <c r="B1014" s="2" t="str">
        <f>IFERROR(__xludf.DUMMYFUNCTION("GOOGLETRANSLATE(A1014, ""nl"", ""en"")"),"faster")</f>
        <v>faster</v>
      </c>
    </row>
    <row r="1015">
      <c r="A1015" s="1" t="s">
        <v>1014</v>
      </c>
      <c r="B1015" s="2" t="str">
        <f>IFERROR(__xludf.DUMMYFUNCTION("GOOGLETRANSLATE(A1015, ""nl"", ""en"")"),"broken")</f>
        <v>broken</v>
      </c>
    </row>
    <row r="1016">
      <c r="A1016" s="1" t="s">
        <v>1015</v>
      </c>
      <c r="B1016" s="2" t="str">
        <f>IFERROR(__xludf.DUMMYFUNCTION("GOOGLETRANSLATE(A1016, ""nl"", ""en"")"),"finally")</f>
        <v>finally</v>
      </c>
    </row>
    <row r="1017">
      <c r="A1017" s="1" t="s">
        <v>1016</v>
      </c>
      <c r="B1017" s="2" t="str">
        <f>IFERROR(__xludf.DUMMYFUNCTION("GOOGLETRANSLATE(A1017, ""nl"", ""en"")"),"disappeared")</f>
        <v>disappeared</v>
      </c>
    </row>
    <row r="1018">
      <c r="A1018" s="1" t="s">
        <v>1017</v>
      </c>
      <c r="B1018" s="2" t="str">
        <f>IFERROR(__xludf.DUMMYFUNCTION("GOOGLETRANSLATE(A1018, ""nl"", ""en"")"),"Map")</f>
        <v>Map</v>
      </c>
    </row>
    <row r="1019">
      <c r="A1019" s="1" t="s">
        <v>1018</v>
      </c>
      <c r="B1019" s="2" t="str">
        <f>IFERROR(__xludf.DUMMYFUNCTION("GOOGLETRANSLATE(A1019, ""nl"", ""en"")"),"church")</f>
        <v>church</v>
      </c>
    </row>
    <row r="1020">
      <c r="A1020" s="1" t="s">
        <v>1019</v>
      </c>
      <c r="B1020" s="2" t="str">
        <f>IFERROR(__xludf.DUMMYFUNCTION("GOOGLETRANSLATE(A1020, ""nl"", ""en"")"),"mine")</f>
        <v>mine</v>
      </c>
    </row>
    <row r="1021">
      <c r="A1021" s="1" t="s">
        <v>1020</v>
      </c>
      <c r="B1021" s="2" t="str">
        <f>IFERROR(__xludf.DUMMYFUNCTION("GOOGLETRANSLATE(A1021, ""nl"", ""en"")"),"dead")</f>
        <v>dead</v>
      </c>
    </row>
    <row r="1022">
      <c r="A1022" s="1" t="s">
        <v>1021</v>
      </c>
      <c r="B1022" s="2" t="str">
        <f>IFERROR(__xludf.DUMMYFUNCTION("GOOGLETRANSLATE(A1022, ""nl"", ""en"")"),"fire")</f>
        <v>fire</v>
      </c>
    </row>
    <row r="1023">
      <c r="A1023" s="1" t="s">
        <v>1022</v>
      </c>
      <c r="B1023" s="2" t="str">
        <f>IFERROR(__xludf.DUMMYFUNCTION("GOOGLETRANSLATE(A1023, ""nl"", ""en"")"),"i")</f>
        <v>i</v>
      </c>
    </row>
    <row r="1024">
      <c r="A1024" s="1" t="s">
        <v>1023</v>
      </c>
      <c r="B1024" s="2" t="str">
        <f>IFERROR(__xludf.DUMMYFUNCTION("GOOGLETRANSLATE(A1024, ""nl"", ""en"")"),"max")</f>
        <v>max</v>
      </c>
    </row>
    <row r="1025">
      <c r="A1025" s="1" t="s">
        <v>1024</v>
      </c>
      <c r="B1025" s="2" t="str">
        <f>IFERROR(__xludf.DUMMYFUNCTION("GOOGLETRANSLATE(A1025, ""nl"", ""en"")"),"concerned")</f>
        <v>concerned</v>
      </c>
    </row>
    <row r="1026">
      <c r="A1026" s="1" t="s">
        <v>1025</v>
      </c>
      <c r="B1026" s="2" t="str">
        <f>IFERROR(__xludf.DUMMYFUNCTION("GOOGLETRANSLATE(A1026, ""nl"", ""en"")"),"get out")</f>
        <v>get out</v>
      </c>
    </row>
    <row r="1027">
      <c r="A1027" s="1" t="s">
        <v>1026</v>
      </c>
      <c r="B1027" s="2" t="str">
        <f>IFERROR(__xludf.DUMMYFUNCTION("GOOGLETRANSLATE(A1027, ""nl"", ""en"")"),"plan")</f>
        <v>plan</v>
      </c>
    </row>
    <row r="1028">
      <c r="A1028" s="1" t="s">
        <v>1027</v>
      </c>
      <c r="B1028" s="2" t="str">
        <f>IFERROR(__xludf.DUMMYFUNCTION("GOOGLETRANSLATE(A1028, ""nl"", ""en"")"),"follow")</f>
        <v>follow</v>
      </c>
    </row>
    <row r="1029">
      <c r="A1029" s="1" t="s">
        <v>1028</v>
      </c>
      <c r="B1029" s="2" t="str">
        <f>IFERROR(__xludf.DUMMYFUNCTION("GOOGLETRANSLATE(A1029, ""nl"", ""en"")"),"difficult")</f>
        <v>difficult</v>
      </c>
    </row>
    <row r="1030">
      <c r="A1030" s="1" t="s">
        <v>1029</v>
      </c>
      <c r="B1030" s="2" t="str">
        <f>IFERROR(__xludf.DUMMYFUNCTION("GOOGLETRANSLATE(A1030, ""nl"", ""en"")"),"while")</f>
        <v>while</v>
      </c>
    </row>
    <row r="1031">
      <c r="A1031" s="1" t="s">
        <v>1030</v>
      </c>
      <c r="B1031" s="2" t="str">
        <f>IFERROR(__xludf.DUMMYFUNCTION("GOOGLETRANSLATE(A1031, ""nl"", ""en"")"),"nine")</f>
        <v>nine</v>
      </c>
    </row>
    <row r="1032">
      <c r="A1032" s="1" t="s">
        <v>1031</v>
      </c>
      <c r="B1032" s="2" t="str">
        <f>IFERROR(__xludf.DUMMYFUNCTION("GOOGLETRANSLATE(A1032, ""nl"", ""en"")"),"area")</f>
        <v>area</v>
      </c>
    </row>
    <row r="1033">
      <c r="A1033" s="1" t="s">
        <v>1032</v>
      </c>
      <c r="B1033" s="2" t="str">
        <f>IFERROR(__xludf.DUMMYFUNCTION("GOOGLETRANSLATE(A1033, ""nl"", ""en"")"),"both")</f>
        <v>both</v>
      </c>
    </row>
    <row r="1034">
      <c r="A1034" s="1" t="s">
        <v>1033</v>
      </c>
      <c r="B1034" s="2" t="str">
        <f>IFERROR(__xludf.DUMMYFUNCTION("GOOGLETRANSLATE(A1034, ""nl"", ""en"")"),"end")</f>
        <v>end</v>
      </c>
    </row>
    <row r="1035">
      <c r="A1035" s="1" t="s">
        <v>1034</v>
      </c>
      <c r="B1035" s="2" t="str">
        <f>IFERROR(__xludf.DUMMYFUNCTION("GOOGLETRANSLATE(A1035, ""nl"", ""en"")"),"operation")</f>
        <v>operation</v>
      </c>
    </row>
    <row r="1036">
      <c r="A1036" s="1" t="s">
        <v>1035</v>
      </c>
      <c r="B1036" s="2" t="str">
        <f>IFERROR(__xludf.DUMMYFUNCTION("GOOGLETRANSLATE(A1036, ""nl"", ""en"")"),"deep")</f>
        <v>deep</v>
      </c>
    </row>
    <row r="1037">
      <c r="A1037" s="1" t="s">
        <v>1036</v>
      </c>
      <c r="B1037" s="2" t="str">
        <f>IFERROR(__xludf.DUMMYFUNCTION("GOOGLETRANSLATE(A1037, ""nl"", ""en"")"),"in person")</f>
        <v>in person</v>
      </c>
    </row>
    <row r="1038">
      <c r="A1038" s="1" t="s">
        <v>1037</v>
      </c>
      <c r="B1038" s="2" t="str">
        <f>IFERROR(__xludf.DUMMYFUNCTION("GOOGLETRANSLATE(A1038, ""nl"", ""en"")"),"to lie")</f>
        <v>to lie</v>
      </c>
    </row>
    <row r="1039">
      <c r="A1039" s="1" t="s">
        <v>1038</v>
      </c>
      <c r="B1039" s="2" t="str">
        <f>IFERROR(__xludf.DUMMYFUNCTION("GOOGLETRANSLATE(A1039, ""nl"", ""en"")"),"pregnant")</f>
        <v>pregnant</v>
      </c>
    </row>
    <row r="1040">
      <c r="A1040" s="1" t="s">
        <v>1039</v>
      </c>
      <c r="B1040" s="2" t="str">
        <f>IFERROR(__xludf.DUMMYFUNCTION("GOOGLETRANSLATE(A1040, ""nl"", ""en"")"),"club")</f>
        <v>club</v>
      </c>
    </row>
    <row r="1041">
      <c r="A1041" s="1" t="s">
        <v>1040</v>
      </c>
      <c r="B1041" s="2" t="str">
        <f>IFERROR(__xludf.DUMMYFUNCTION("GOOGLETRANSLATE(A1041, ""nl"", ""en"")"),"respect")</f>
        <v>respect</v>
      </c>
    </row>
    <row r="1042">
      <c r="A1042" s="1" t="s">
        <v>1041</v>
      </c>
      <c r="B1042" s="2" t="str">
        <f>IFERROR(__xludf.DUMMYFUNCTION("GOOGLETRANSLATE(A1042, ""nl"", ""en"")"),"sting")</f>
        <v>sting</v>
      </c>
    </row>
    <row r="1043">
      <c r="A1043" s="1" t="s">
        <v>1042</v>
      </c>
      <c r="B1043" s="2" t="str">
        <f>IFERROR(__xludf.DUMMYFUNCTION("GOOGLETRANSLATE(A1043, ""nl"", ""en"")"),"which")</f>
        <v>which</v>
      </c>
    </row>
    <row r="1044">
      <c r="A1044" s="1" t="s">
        <v>1043</v>
      </c>
      <c r="B1044" s="2" t="str">
        <f>IFERROR(__xludf.DUMMYFUNCTION("GOOGLETRANSLATE(A1044, ""nl"", ""en"")"),"mission")</f>
        <v>mission</v>
      </c>
    </row>
    <row r="1045">
      <c r="A1045" s="1" t="s">
        <v>1044</v>
      </c>
      <c r="B1045" s="2" t="str">
        <f>IFERROR(__xludf.DUMMYFUNCTION("GOOGLETRANSLATE(A1045, ""nl"", ""en"")"),"cool")</f>
        <v>cool</v>
      </c>
    </row>
    <row r="1046">
      <c r="A1046" s="1" t="s">
        <v>1045</v>
      </c>
      <c r="B1046" s="2" t="str">
        <f>IFERROR(__xludf.DUMMYFUNCTION("GOOGLETRANSLATE(A1046, ""nl"", ""en"")"),"danny")</f>
        <v>danny</v>
      </c>
    </row>
    <row r="1047">
      <c r="A1047" s="1" t="s">
        <v>1046</v>
      </c>
      <c r="B1047" s="2" t="str">
        <f>IFERROR(__xludf.DUMMYFUNCTION("GOOGLETRANSLATE(A1047, ""nl"", ""en"")"),"America")</f>
        <v>America</v>
      </c>
    </row>
    <row r="1048">
      <c r="A1048" s="1" t="s">
        <v>1047</v>
      </c>
      <c r="B1048" s="2" t="str">
        <f>IFERROR(__xludf.DUMMYFUNCTION("GOOGLETRANSLATE(A1048, ""nl"", ""en"")"),"Sun")</f>
        <v>Sun</v>
      </c>
    </row>
    <row r="1049">
      <c r="A1049" s="1" t="s">
        <v>1048</v>
      </c>
      <c r="B1049" s="2" t="str">
        <f>IFERROR(__xludf.DUMMYFUNCTION("GOOGLETRANSLATE(A1049, ""nl"", ""en"")"),"costs")</f>
        <v>costs</v>
      </c>
    </row>
    <row r="1050">
      <c r="A1050" s="1" t="s">
        <v>1049</v>
      </c>
      <c r="B1050" s="2" t="str">
        <f>IFERROR(__xludf.DUMMYFUNCTION("GOOGLETRANSLATE(A1050, ""nl"", ""en"")"),"horse")</f>
        <v>horse</v>
      </c>
    </row>
    <row r="1051">
      <c r="A1051" s="1" t="s">
        <v>1050</v>
      </c>
      <c r="B1051" s="2" t="str">
        <f>IFERROR(__xludf.DUMMYFUNCTION("GOOGLETRANSLATE(A1051, ""nl"", ""en"")"),"upon which")</f>
        <v>upon which</v>
      </c>
    </row>
    <row r="1052">
      <c r="A1052" s="1" t="s">
        <v>1051</v>
      </c>
      <c r="B1052" s="2" t="str">
        <f>IFERROR(__xludf.DUMMYFUNCTION("GOOGLETRANSLATE(A1052, ""nl"", ""en"")"),"measure")</f>
        <v>measure</v>
      </c>
    </row>
    <row r="1053">
      <c r="A1053" s="1" t="s">
        <v>1052</v>
      </c>
      <c r="B1053" s="2" t="str">
        <f>IFERROR(__xludf.DUMMYFUNCTION("GOOGLETRANSLATE(A1053, ""nl"", ""en"")"),"letter")</f>
        <v>letter</v>
      </c>
    </row>
    <row r="1054">
      <c r="A1054" s="1" t="s">
        <v>1053</v>
      </c>
      <c r="B1054" s="2" t="str">
        <f>IFERROR(__xludf.DUMMYFUNCTION("GOOGLETRANSLATE(A1054, ""nl"", ""en"")"),"striking")</f>
        <v>striking</v>
      </c>
    </row>
    <row r="1055">
      <c r="A1055" s="1" t="s">
        <v>1054</v>
      </c>
      <c r="B1055" s="2" t="str">
        <f>IFERROR(__xludf.DUMMYFUNCTION("GOOGLETRANSLATE(A1055, ""nl"", ""en"")"),"rich")</f>
        <v>rich</v>
      </c>
    </row>
    <row r="1056">
      <c r="A1056" s="1" t="s">
        <v>1055</v>
      </c>
      <c r="B1056" s="2" t="str">
        <f>IFERROR(__xludf.DUMMYFUNCTION("GOOGLETRANSLATE(A1056, ""nl"", ""en"")"),"queue")</f>
        <v>queue</v>
      </c>
    </row>
    <row r="1057">
      <c r="A1057" s="1" t="s">
        <v>1056</v>
      </c>
      <c r="B1057" s="2" t="str">
        <f>IFERROR(__xludf.DUMMYFUNCTION("GOOGLETRANSLATE(A1057, ""nl"", ""en"")"),"risk")</f>
        <v>risk</v>
      </c>
    </row>
    <row r="1058">
      <c r="A1058" s="1" t="s">
        <v>1057</v>
      </c>
      <c r="B1058" s="2" t="str">
        <f>IFERROR(__xludf.DUMMYFUNCTION("GOOGLETRANSLATE(A1058, ""nl"", ""en"")"),"mostly")</f>
        <v>mostly</v>
      </c>
    </row>
    <row r="1059">
      <c r="A1059" s="1" t="s">
        <v>1058</v>
      </c>
      <c r="B1059" s="2" t="str">
        <f>IFERROR(__xludf.DUMMYFUNCTION("GOOGLETRANSLATE(A1059, ""nl"", ""en"")"),"white")</f>
        <v>white</v>
      </c>
    </row>
    <row r="1060">
      <c r="A1060" s="1" t="s">
        <v>1059</v>
      </c>
      <c r="B1060" s="2" t="str">
        <f>IFERROR(__xludf.DUMMYFUNCTION("GOOGLETRANSLATE(A1060, ""nl"", ""en"")"),"witness")</f>
        <v>witness</v>
      </c>
    </row>
    <row r="1061">
      <c r="A1061" s="1" t="s">
        <v>1060</v>
      </c>
      <c r="B1061" s="2" t="str">
        <f>IFERROR(__xludf.DUMMYFUNCTION("GOOGLETRANSLATE(A1061, ""nl"", ""en"")"),"ill")</f>
        <v>ill</v>
      </c>
    </row>
    <row r="1062">
      <c r="A1062" s="1" t="s">
        <v>1061</v>
      </c>
      <c r="B1062" s="2" t="str">
        <f>IFERROR(__xludf.DUMMYFUNCTION("GOOGLETRANSLATE(A1062, ""nl"", ""en"")"),"detective")</f>
        <v>detective</v>
      </c>
    </row>
    <row r="1063">
      <c r="A1063" s="1" t="s">
        <v>1062</v>
      </c>
      <c r="B1063" s="2" t="str">
        <f>IFERROR(__xludf.DUMMYFUNCTION("GOOGLETRANSLATE(A1063, ""nl"", ""en"")"),"shoes")</f>
        <v>shoes</v>
      </c>
    </row>
    <row r="1064">
      <c r="A1064" s="1" t="s">
        <v>1063</v>
      </c>
      <c r="B1064" s="2" t="str">
        <f>IFERROR(__xludf.DUMMYFUNCTION("GOOGLETRANSLATE(A1064, ""nl"", ""en"")"),"bar")</f>
        <v>bar</v>
      </c>
    </row>
    <row r="1065">
      <c r="A1065" s="1" t="s">
        <v>1064</v>
      </c>
      <c r="B1065" s="2" t="str">
        <f>IFERROR(__xludf.DUMMYFUNCTION("GOOGLETRANSLATE(A1065, ""nl"", ""en"")"),"hooves")</f>
        <v>hooves</v>
      </c>
    </row>
    <row r="1066">
      <c r="A1066" s="1" t="s">
        <v>1065</v>
      </c>
      <c r="B1066" s="2" t="str">
        <f>IFERROR(__xludf.DUMMYFUNCTION("GOOGLETRANSLATE(A1066, ""nl"", ""en"")"),"middle")</f>
        <v>middle</v>
      </c>
    </row>
    <row r="1067">
      <c r="A1067" s="1" t="s">
        <v>1066</v>
      </c>
      <c r="B1067" s="2" t="str">
        <f>IFERROR(__xludf.DUMMYFUNCTION("GOOGLETRANSLATE(A1067, ""nl"", ""en"")"),"hopefully")</f>
        <v>hopefully</v>
      </c>
    </row>
    <row r="1068">
      <c r="A1068" s="1" t="s">
        <v>1067</v>
      </c>
      <c r="B1068" s="2" t="str">
        <f>IFERROR(__xludf.DUMMYFUNCTION("GOOGLETRANSLATE(A1068, ""nl"", ""en"")"),"line")</f>
        <v>line</v>
      </c>
    </row>
    <row r="1069">
      <c r="A1069" s="1" t="s">
        <v>1068</v>
      </c>
      <c r="B1069" s="2" t="str">
        <f>IFERROR(__xludf.DUMMYFUNCTION("GOOGLETRANSLATE(A1069, ""nl"", ""en"")"),"honor")</f>
        <v>honor</v>
      </c>
    </row>
    <row r="1070">
      <c r="A1070" s="1" t="s">
        <v>1069</v>
      </c>
      <c r="B1070" s="2" t="str">
        <f>IFERROR(__xludf.DUMMYFUNCTION("GOOGLETRANSLATE(A1070, ""nl"", ""en"")"),"put")</f>
        <v>put</v>
      </c>
    </row>
    <row r="1071">
      <c r="A1071" s="1" t="s">
        <v>1070</v>
      </c>
      <c r="B1071" s="2" t="str">
        <f>IFERROR(__xludf.DUMMYFUNCTION("GOOGLETRANSLATE(A1071, ""nl"", ""en"")"),"sister")</f>
        <v>sister</v>
      </c>
    </row>
    <row r="1072">
      <c r="A1072" s="1" t="s">
        <v>1071</v>
      </c>
      <c r="B1072" s="2" t="str">
        <f>IFERROR(__xludf.DUMMYFUNCTION("GOOGLETRANSLATE(A1072, ""nl"", ""en"")"),"ball")</f>
        <v>ball</v>
      </c>
    </row>
    <row r="1073">
      <c r="A1073" s="1" t="s">
        <v>1072</v>
      </c>
      <c r="B1073" s="2" t="str">
        <f>IFERROR(__xludf.DUMMYFUNCTION("GOOGLETRANSLATE(A1073, ""nl"", ""en"")"),"a")</f>
        <v>a</v>
      </c>
    </row>
    <row r="1074">
      <c r="A1074" s="1" t="s">
        <v>1073</v>
      </c>
      <c r="B1074" s="2" t="str">
        <f>IFERROR(__xludf.DUMMYFUNCTION("GOOGLETRANSLATE(A1074, ""nl"", ""en"")"),"spoke")</f>
        <v>spoke</v>
      </c>
    </row>
    <row r="1075">
      <c r="A1075" s="1" t="s">
        <v>1074</v>
      </c>
      <c r="B1075" s="2" t="str">
        <f>IFERROR(__xludf.DUMMYFUNCTION("GOOGLETRANSLATE(A1075, ""nl"", ""en"")"),"attack")</f>
        <v>attack</v>
      </c>
    </row>
    <row r="1076">
      <c r="A1076" s="1" t="s">
        <v>1075</v>
      </c>
      <c r="B1076" s="2" t="str">
        <f>IFERROR(__xludf.DUMMYFUNCTION("GOOGLETRANSLATE(A1076, ""nl"", ""en"")"),"attention")</f>
        <v>attention</v>
      </c>
    </row>
    <row r="1077">
      <c r="A1077" s="1" t="s">
        <v>1076</v>
      </c>
      <c r="B1077" s="2" t="str">
        <f>IFERROR(__xludf.DUMMYFUNCTION("GOOGLETRANSLATE(A1077, ""nl"", ""en"")"),"select")</f>
        <v>select</v>
      </c>
    </row>
    <row r="1078">
      <c r="A1078" s="1" t="s">
        <v>1077</v>
      </c>
      <c r="B1078" s="2" t="str">
        <f>IFERROR(__xludf.DUMMYFUNCTION("GOOGLETRANSLATE(A1078, ""nl"", ""en"")"),"come on")</f>
        <v>come on</v>
      </c>
    </row>
    <row r="1079">
      <c r="A1079" s="1" t="s">
        <v>1078</v>
      </c>
      <c r="B1079" s="2" t="str">
        <f>IFERROR(__xludf.DUMMYFUNCTION("GOOGLETRANSLATE(A1079, ""nl"", ""en"")"),"red")</f>
        <v>red</v>
      </c>
    </row>
    <row r="1080">
      <c r="A1080" s="1" t="s">
        <v>1079</v>
      </c>
      <c r="B1080" s="2" t="str">
        <f>IFERROR(__xludf.DUMMYFUNCTION("GOOGLETRANSLATE(A1080, ""nl"", ""en"")"),"girls")</f>
        <v>girls</v>
      </c>
    </row>
    <row r="1081">
      <c r="A1081" s="1" t="s">
        <v>1080</v>
      </c>
      <c r="B1081" s="2" t="str">
        <f>IFERROR(__xludf.DUMMYFUNCTION("GOOGLETRANSLATE(A1081, ""nl"", ""en"")"),"American")</f>
        <v>American</v>
      </c>
    </row>
    <row r="1082">
      <c r="A1082" s="1" t="s">
        <v>1081</v>
      </c>
      <c r="B1082" s="2" t="str">
        <f>IFERROR(__xludf.DUMMYFUNCTION("GOOGLETRANSLATE(A1082, ""nl"", ""en"")"),"address")</f>
        <v>address</v>
      </c>
    </row>
    <row r="1083">
      <c r="A1083" s="1" t="s">
        <v>1082</v>
      </c>
      <c r="B1083" s="2" t="str">
        <f>IFERROR(__xludf.DUMMYFUNCTION("GOOGLETRANSLATE(A1083, ""nl"", ""en"")"),"sea")</f>
        <v>sea</v>
      </c>
    </row>
    <row r="1084">
      <c r="A1084" s="1" t="s">
        <v>1083</v>
      </c>
      <c r="B1084" s="2" t="str">
        <f>IFERROR(__xludf.DUMMYFUNCTION("GOOGLETRANSLATE(A1084, ""nl"", ""en"")"),"high")</f>
        <v>high</v>
      </c>
    </row>
    <row r="1085">
      <c r="A1085" s="1" t="s">
        <v>1084</v>
      </c>
      <c r="B1085" s="2" t="str">
        <f>IFERROR(__xludf.DUMMYFUNCTION("GOOGLETRANSLATE(A1085, ""nl"", ""en"")"),"party")</f>
        <v>party</v>
      </c>
    </row>
    <row r="1086">
      <c r="A1086" s="1" t="s">
        <v>1085</v>
      </c>
      <c r="B1086" s="2" t="str">
        <f>IFERROR(__xludf.DUMMYFUNCTION("GOOGLETRANSLATE(A1086, ""nl"", ""en"")"),"purchased")</f>
        <v>purchased</v>
      </c>
    </row>
    <row r="1087">
      <c r="A1087" s="1" t="s">
        <v>1086</v>
      </c>
      <c r="B1087" s="2" t="str">
        <f>IFERROR(__xludf.DUMMYFUNCTION("GOOGLETRANSLATE(A1087, ""nl"", ""en"")"),"command")</f>
        <v>command</v>
      </c>
    </row>
    <row r="1088">
      <c r="A1088" s="1" t="s">
        <v>1087</v>
      </c>
      <c r="B1088" s="2" t="str">
        <f>IFERROR(__xludf.DUMMYFUNCTION("GOOGLETRANSLATE(A1088, ""nl"", ""en"")"),"contest")</f>
        <v>contest</v>
      </c>
    </row>
    <row r="1089">
      <c r="A1089" s="1" t="s">
        <v>1088</v>
      </c>
      <c r="B1089" s="2" t="str">
        <f>IFERROR(__xludf.DUMMYFUNCTION("GOOGLETRANSLATE(A1089, ""nl"", ""en"")"),"Close")</f>
        <v>Close</v>
      </c>
    </row>
    <row r="1090">
      <c r="A1090" s="1" t="s">
        <v>1089</v>
      </c>
      <c r="B1090" s="2" t="str">
        <f>IFERROR(__xludf.DUMMYFUNCTION("GOOGLETRANSLATE(A1090, ""nl"", ""en"")"),"thereof")</f>
        <v>thereof</v>
      </c>
    </row>
    <row r="1091">
      <c r="A1091" s="1" t="s">
        <v>1090</v>
      </c>
      <c r="B1091" s="2" t="str">
        <f>IFERROR(__xludf.DUMMYFUNCTION("GOOGLETRANSLATE(A1091, ""nl"", ""en"")"),"Jimmy")</f>
        <v>Jimmy</v>
      </c>
    </row>
    <row r="1092">
      <c r="A1092" s="1" t="s">
        <v>1091</v>
      </c>
      <c r="B1092" s="2" t="str">
        <f>IFERROR(__xludf.DUMMYFUNCTION("GOOGLETRANSLATE(A1092, ""nl"", ""en"")"),"fully")</f>
        <v>fully</v>
      </c>
    </row>
    <row r="1093">
      <c r="A1093" s="1" t="s">
        <v>1092</v>
      </c>
      <c r="B1093" s="2" t="str">
        <f>IFERROR(__xludf.DUMMYFUNCTION("GOOGLETRANSLATE(A1093, ""nl"", ""en"")"),"rot")</f>
        <v>rot</v>
      </c>
    </row>
    <row r="1094">
      <c r="A1094" s="1" t="s">
        <v>1093</v>
      </c>
      <c r="B1094" s="2" t="str">
        <f>IFERROR(__xludf.DUMMYFUNCTION("GOOGLETRANSLATE(A1094, ""nl"", ""en"")"),"lesson")</f>
        <v>lesson</v>
      </c>
    </row>
    <row r="1095">
      <c r="A1095" s="1" t="s">
        <v>1094</v>
      </c>
      <c r="B1095" s="2" t="str">
        <f>IFERROR(__xludf.DUMMYFUNCTION("GOOGLETRANSLATE(A1095, ""nl"", ""en"")"),"soul")</f>
        <v>soul</v>
      </c>
    </row>
    <row r="1096">
      <c r="A1096" s="1" t="s">
        <v>1095</v>
      </c>
      <c r="B1096" s="2" t="str">
        <f>IFERROR(__xludf.DUMMYFUNCTION("GOOGLETRANSLATE(A1096, ""nl"", ""en"")"),"interesting")</f>
        <v>interesting</v>
      </c>
    </row>
    <row r="1097">
      <c r="A1097" s="1" t="s">
        <v>1096</v>
      </c>
      <c r="B1097" s="2" t="str">
        <f>IFERROR(__xludf.DUMMYFUNCTION("GOOGLETRANSLATE(A1097, ""nl"", ""en"")"),"battle")</f>
        <v>battle</v>
      </c>
    </row>
    <row r="1098">
      <c r="A1098" s="1" t="s">
        <v>1097</v>
      </c>
      <c r="B1098" s="2" t="str">
        <f>IFERROR(__xludf.DUMMYFUNCTION("GOOGLETRANSLATE(A1098, ""nl"", ""en"")"),"closes")</f>
        <v>closes</v>
      </c>
    </row>
    <row r="1099">
      <c r="A1099" s="1" t="s">
        <v>1098</v>
      </c>
      <c r="B1099" s="2" t="str">
        <f>IFERROR(__xludf.DUMMYFUNCTION("GOOGLETRANSLATE(A1099, ""nl"", ""en"")"),"suicide")</f>
        <v>suicide</v>
      </c>
    </row>
    <row r="1100">
      <c r="A1100" s="1" t="s">
        <v>1099</v>
      </c>
      <c r="B1100" s="2" t="str">
        <f>IFERROR(__xludf.DUMMYFUNCTION("GOOGLETRANSLATE(A1100, ""nl"", ""en"")"),"computer")</f>
        <v>computer</v>
      </c>
    </row>
    <row r="1101">
      <c r="A1101" s="1" t="s">
        <v>1100</v>
      </c>
      <c r="B1101" s="2" t="str">
        <f>IFERROR(__xludf.DUMMYFUNCTION("GOOGLETRANSLATE(A1101, ""nl"", ""en"")"),"planet")</f>
        <v>planet</v>
      </c>
    </row>
    <row r="1102">
      <c r="A1102" s="1" t="s">
        <v>1101</v>
      </c>
      <c r="B1102" s="2" t="str">
        <f>IFERROR(__xludf.DUMMYFUNCTION("GOOGLETRANSLATE(A1102, ""nl"", ""en"")"),"to achieve")</f>
        <v>to achieve</v>
      </c>
    </row>
    <row r="1103">
      <c r="A1103" s="1" t="s">
        <v>1102</v>
      </c>
      <c r="B1103" s="2" t="str">
        <f>IFERROR(__xludf.DUMMYFUNCTION("GOOGLETRANSLATE(A1103, ""nl"", ""en"")"),"suspect")</f>
        <v>suspect</v>
      </c>
    </row>
    <row r="1104">
      <c r="A1104" s="1" t="s">
        <v>1103</v>
      </c>
      <c r="B1104" s="2" t="str">
        <f>IFERROR(__xludf.DUMMYFUNCTION("GOOGLETRANSLATE(A1104, ""nl"", ""en"")"),"sarah")</f>
        <v>sarah</v>
      </c>
    </row>
    <row r="1105">
      <c r="A1105" s="1" t="s">
        <v>1104</v>
      </c>
      <c r="B1105" s="2" t="str">
        <f>IFERROR(__xludf.DUMMYFUNCTION("GOOGLETRANSLATE(A1105, ""nl"", ""en"")"),"read")</f>
        <v>read</v>
      </c>
    </row>
    <row r="1106">
      <c r="A1106" s="1" t="s">
        <v>1105</v>
      </c>
      <c r="B1106" s="2" t="str">
        <f>IFERROR(__xludf.DUMMYFUNCTION("GOOGLETRANSLATE(A1106, ""nl"", ""en"")"),"to explain")</f>
        <v>to explain</v>
      </c>
    </row>
    <row r="1107">
      <c r="A1107" s="1" t="s">
        <v>1106</v>
      </c>
      <c r="B1107" s="2" t="str">
        <f>IFERROR(__xludf.DUMMYFUNCTION("GOOGLETRANSLATE(A1107, ""nl"", ""en"")"),"promised")</f>
        <v>promised</v>
      </c>
    </row>
    <row r="1108">
      <c r="A1108" s="1" t="s">
        <v>1107</v>
      </c>
      <c r="B1108" s="2" t="str">
        <f>IFERROR(__xludf.DUMMYFUNCTION("GOOGLETRANSLATE(A1108, ""nl"", ""en"")"),"last")</f>
        <v>last</v>
      </c>
    </row>
    <row r="1109">
      <c r="A1109" s="1" t="s">
        <v>1108</v>
      </c>
      <c r="B1109" s="2" t="str">
        <f>IFERROR(__xludf.DUMMYFUNCTION("GOOGLETRANSLATE(A1109, ""nl"", ""en"")"),"store")</f>
        <v>store</v>
      </c>
    </row>
    <row r="1110">
      <c r="A1110" s="1" t="s">
        <v>1109</v>
      </c>
      <c r="B1110" s="2" t="str">
        <f>IFERROR(__xludf.DUMMYFUNCTION("GOOGLETRANSLATE(A1110, ""nl"", ""en"")"),"you")</f>
        <v>you</v>
      </c>
    </row>
    <row r="1111">
      <c r="A1111" s="1" t="s">
        <v>1110</v>
      </c>
      <c r="B1111" s="2" t="str">
        <f>IFERROR(__xludf.DUMMYFUNCTION("GOOGLETRANSLATE(A1111, ""nl"", ""en"")"),"car")</f>
        <v>car</v>
      </c>
    </row>
    <row r="1112">
      <c r="A1112" s="1" t="s">
        <v>1111</v>
      </c>
      <c r="B1112" s="2" t="str">
        <f>IFERROR(__xludf.DUMMYFUNCTION("GOOGLETRANSLATE(A1112, ""nl"", ""en"")"),"fear")</f>
        <v>fear</v>
      </c>
    </row>
    <row r="1113">
      <c r="A1113" s="1" t="s">
        <v>1112</v>
      </c>
      <c r="B1113" s="2" t="str">
        <f>IFERROR(__xludf.DUMMYFUNCTION("GOOGLETRANSLATE(A1113, ""nl"", ""en"")"),"wall")</f>
        <v>wall</v>
      </c>
    </row>
    <row r="1114">
      <c r="A1114" s="1" t="s">
        <v>1113</v>
      </c>
      <c r="B1114" s="2" t="str">
        <f>IFERROR(__xludf.DUMMYFUNCTION("GOOGLETRANSLATE(A1114, ""nl"", ""en"")"),"empty")</f>
        <v>empty</v>
      </c>
    </row>
    <row r="1115">
      <c r="A1115" s="1" t="s">
        <v>1114</v>
      </c>
      <c r="B1115" s="2" t="str">
        <f>IFERROR(__xludf.DUMMYFUNCTION("GOOGLETRANSLATE(A1115, ""nl"", ""en"")"),"visit")</f>
        <v>visit</v>
      </c>
    </row>
    <row r="1116">
      <c r="A1116" s="1" t="s">
        <v>1115</v>
      </c>
      <c r="B1116" s="2" t="str">
        <f>IFERROR(__xludf.DUMMYFUNCTION("GOOGLETRANSLATE(A1116, ""nl"", ""en"")"),"steal")</f>
        <v>steal</v>
      </c>
    </row>
    <row r="1117">
      <c r="A1117" s="1" t="s">
        <v>1116</v>
      </c>
      <c r="B1117" s="2" t="str">
        <f>IFERROR(__xludf.DUMMYFUNCTION("GOOGLETRANSLATE(A1117, ""nl"", ""en"")"),"won")</f>
        <v>won</v>
      </c>
    </row>
    <row r="1118">
      <c r="A1118" s="1" t="s">
        <v>1117</v>
      </c>
      <c r="B1118" s="2" t="str">
        <f>IFERROR(__xludf.DUMMYFUNCTION("GOOGLETRANSLATE(A1118, ""nl"", ""en"")"),"position")</f>
        <v>position</v>
      </c>
    </row>
    <row r="1119">
      <c r="A1119" s="1" t="s">
        <v>1118</v>
      </c>
      <c r="B1119" s="2" t="str">
        <f>IFERROR(__xludf.DUMMYFUNCTION("GOOGLETRANSLATE(A1119, ""nl"", ""en"")"),"knew")</f>
        <v>knew</v>
      </c>
    </row>
    <row r="1120">
      <c r="A1120" s="1" t="s">
        <v>1119</v>
      </c>
      <c r="B1120" s="2" t="str">
        <f>IFERROR(__xludf.DUMMYFUNCTION("GOOGLETRANSLATE(A1120, ""nl"", ""en"")"),"sheriff")</f>
        <v>sheriff</v>
      </c>
    </row>
    <row r="1121">
      <c r="A1121" s="1" t="s">
        <v>1120</v>
      </c>
      <c r="B1121" s="2" t="str">
        <f>IFERROR(__xludf.DUMMYFUNCTION("GOOGLETRANSLATE(A1121, ""nl"", ""en"")"),"see")</f>
        <v>see</v>
      </c>
    </row>
    <row r="1122">
      <c r="A1122" s="1" t="s">
        <v>1121</v>
      </c>
      <c r="B1122" s="2" t="str">
        <f>IFERROR(__xludf.DUMMYFUNCTION("GOOGLETRANSLATE(A1122, ""nl"", ""en"")"),"half")</f>
        <v>half</v>
      </c>
    </row>
    <row r="1123">
      <c r="A1123" s="1" t="s">
        <v>1122</v>
      </c>
      <c r="B1123" s="2" t="str">
        <f>IFERROR(__xludf.DUMMYFUNCTION("GOOGLETRANSLATE(A1123, ""nl"", ""en"")"),"r")</f>
        <v>r</v>
      </c>
    </row>
    <row r="1124">
      <c r="A1124" s="1" t="s">
        <v>1123</v>
      </c>
      <c r="B1124" s="2" t="str">
        <f>IFERROR(__xludf.DUMMYFUNCTION("GOOGLETRANSLATE(A1124, ""nl"", ""en"")"),"hot")</f>
        <v>hot</v>
      </c>
    </row>
    <row r="1125">
      <c r="A1125" s="1" t="s">
        <v>1124</v>
      </c>
      <c r="B1125" s="2" t="str">
        <f>IFERROR(__xludf.DUMMYFUNCTION("GOOGLETRANSLATE(A1125, ""nl"", ""en"")"),"choice")</f>
        <v>choice</v>
      </c>
    </row>
    <row r="1126">
      <c r="A1126" s="1" t="s">
        <v>1125</v>
      </c>
      <c r="B1126" s="2" t="str">
        <f>IFERROR(__xludf.DUMMYFUNCTION("GOOGLETRANSLATE(A1126, ""nl"", ""en"")"),"this morning")</f>
        <v>this morning</v>
      </c>
    </row>
    <row r="1127">
      <c r="A1127" s="1" t="s">
        <v>1126</v>
      </c>
      <c r="B1127" s="2" t="str">
        <f>IFERROR(__xludf.DUMMYFUNCTION("GOOGLETRANSLATE(A1127, ""nl"", ""en"")"),"park")</f>
        <v>park</v>
      </c>
    </row>
    <row r="1128">
      <c r="A1128" s="1" t="s">
        <v>1127</v>
      </c>
      <c r="B1128" s="2" t="str">
        <f>IFERROR(__xludf.DUMMYFUNCTION("GOOGLETRANSLATE(A1128, ""nl"", ""en"")"),"these")</f>
        <v>these</v>
      </c>
    </row>
    <row r="1129">
      <c r="A1129" s="1" t="s">
        <v>1128</v>
      </c>
      <c r="B1129" s="2" t="str">
        <f>IFERROR(__xludf.DUMMYFUNCTION("GOOGLETRANSLATE(A1129, ""nl"", ""en"")"),"Nick")</f>
        <v>Nick</v>
      </c>
    </row>
    <row r="1130">
      <c r="A1130" s="1" t="s">
        <v>1129</v>
      </c>
      <c r="B1130" s="2" t="str">
        <f>IFERROR(__xludf.DUMMYFUNCTION("GOOGLETRANSLATE(A1130, ""nl"", ""en"")"),"delicious")</f>
        <v>delicious</v>
      </c>
    </row>
    <row r="1131">
      <c r="A1131" s="1" t="s">
        <v>1130</v>
      </c>
      <c r="B1131" s="2" t="str">
        <f>IFERROR(__xludf.DUMMYFUNCTION("GOOGLETRANSLATE(A1131, ""nl"", ""en"")"),"cases")</f>
        <v>cases</v>
      </c>
    </row>
    <row r="1132">
      <c r="A1132" s="1" t="s">
        <v>1131</v>
      </c>
      <c r="B1132" s="2" t="str">
        <f>IFERROR(__xludf.DUMMYFUNCTION("GOOGLETRANSLATE(A1132, ""nl"", ""en"")"),"sat")</f>
        <v>sat</v>
      </c>
    </row>
    <row r="1133">
      <c r="A1133" s="1" t="s">
        <v>1132</v>
      </c>
      <c r="B1133" s="2" t="str">
        <f>IFERROR(__xludf.DUMMYFUNCTION("GOOGLETRANSLATE(A1133, ""nl"", ""en"")"),"run")</f>
        <v>run</v>
      </c>
    </row>
    <row r="1134">
      <c r="A1134" s="1" t="s">
        <v>1133</v>
      </c>
      <c r="B1134" s="2" t="str">
        <f>IFERROR(__xludf.DUMMYFUNCTION("GOOGLETRANSLATE(A1134, ""nl"", ""en"")"),"injured")</f>
        <v>injured</v>
      </c>
    </row>
    <row r="1135">
      <c r="A1135" s="1" t="s">
        <v>1134</v>
      </c>
      <c r="B1135" s="2" t="str">
        <f>IFERROR(__xludf.DUMMYFUNCTION("GOOGLETRANSLATE(A1135, ""nl"", ""en"")"),"sergeant")</f>
        <v>sergeant</v>
      </c>
    </row>
    <row r="1136">
      <c r="A1136" s="1" t="s">
        <v>1135</v>
      </c>
      <c r="B1136" s="2" t="str">
        <f>IFERROR(__xludf.DUMMYFUNCTION("GOOGLETRANSLATE(A1136, ""nl"", ""en"")"),"people")</f>
        <v>people</v>
      </c>
    </row>
    <row r="1137">
      <c r="A1137" s="1" t="s">
        <v>1136</v>
      </c>
      <c r="B1137" s="2" t="str">
        <f>IFERROR(__xludf.DUMMYFUNCTION("GOOGLETRANSLATE(A1137, ""nl"", ""en"")"),"animals")</f>
        <v>animals</v>
      </c>
    </row>
    <row r="1138">
      <c r="A1138" s="1" t="s">
        <v>1137</v>
      </c>
      <c r="B1138" s="2" t="str">
        <f>IFERROR(__xludf.DUMMYFUNCTION("GOOGLETRANSLATE(A1138, ""nl"", ""en"")"),"short")</f>
        <v>short</v>
      </c>
    </row>
    <row r="1139">
      <c r="A1139" s="1" t="s">
        <v>1138</v>
      </c>
      <c r="B1139" s="2" t="str">
        <f>IFERROR(__xludf.DUMMYFUNCTION("GOOGLETRANSLATE(A1139, ""nl"", ""en"")"),"speaks")</f>
        <v>speaks</v>
      </c>
    </row>
    <row r="1140">
      <c r="A1140" s="1" t="s">
        <v>1139</v>
      </c>
      <c r="B1140" s="2" t="str">
        <f>IFERROR(__xludf.DUMMYFUNCTION("GOOGLETRANSLATE(A1140, ""nl"", ""en"")"),"Ah")</f>
        <v>Ah</v>
      </c>
    </row>
    <row r="1141">
      <c r="A1141" s="1" t="s">
        <v>1140</v>
      </c>
      <c r="B1141" s="2" t="str">
        <f>IFERROR(__xludf.DUMMYFUNCTION("GOOGLETRANSLATE(A1141, ""nl"", ""en"")"),"all")</f>
        <v>all</v>
      </c>
    </row>
    <row r="1142">
      <c r="A1142" s="1" t="s">
        <v>1141</v>
      </c>
      <c r="B1142" s="2" t="str">
        <f>IFERROR(__xludf.DUMMYFUNCTION("GOOGLETRANSLATE(A1142, ""nl"", ""en"")"),"tony")</f>
        <v>tony</v>
      </c>
    </row>
    <row r="1143">
      <c r="A1143" s="1" t="s">
        <v>1142</v>
      </c>
      <c r="B1143" s="2" t="str">
        <f>IFERROR(__xludf.DUMMYFUNCTION("GOOGLETRANSLATE(A1143, ""nl"", ""en"")"),"earns")</f>
        <v>earns</v>
      </c>
    </row>
    <row r="1144">
      <c r="A1144" s="1" t="s">
        <v>1143</v>
      </c>
      <c r="B1144" s="2" t="str">
        <f>IFERROR(__xludf.DUMMYFUNCTION("GOOGLETRANSLATE(A1144, ""nl"", ""en"")"),"to investigate")</f>
        <v>to investigate</v>
      </c>
    </row>
    <row r="1145">
      <c r="A1145" s="1" t="s">
        <v>1144</v>
      </c>
      <c r="B1145" s="2" t="str">
        <f>IFERROR(__xludf.DUMMYFUNCTION("GOOGLETRANSLATE(A1145, ""nl"", ""en"")"),"rush")</f>
        <v>rush</v>
      </c>
    </row>
    <row r="1146">
      <c r="A1146" s="1" t="s">
        <v>1145</v>
      </c>
      <c r="B1146" s="2" t="str">
        <f>IFERROR(__xludf.DUMMYFUNCTION("GOOGLETRANSLATE(A1146, ""nl"", ""en"")"),"to dream")</f>
        <v>to dream</v>
      </c>
    </row>
    <row r="1147">
      <c r="A1147" s="1" t="s">
        <v>1146</v>
      </c>
      <c r="B1147" s="2" t="str">
        <f>IFERROR(__xludf.DUMMYFUNCTION("GOOGLETRANSLATE(A1147, ""nl"", ""en"")"),"system")</f>
        <v>system</v>
      </c>
    </row>
    <row r="1148">
      <c r="A1148" s="1" t="s">
        <v>1147</v>
      </c>
      <c r="B1148" s="2" t="str">
        <f>IFERROR(__xludf.DUMMYFUNCTION("GOOGLETRANSLATE(A1148, ""nl"", ""en"")"),"master")</f>
        <v>master</v>
      </c>
    </row>
    <row r="1149">
      <c r="A1149" s="1" t="s">
        <v>1148</v>
      </c>
      <c r="B1149" s="2" t="str">
        <f>IFERROR(__xludf.DUMMYFUNCTION("GOOGLETRANSLATE(A1149, ""nl"", ""en"")"),"ass")</f>
        <v>ass</v>
      </c>
    </row>
    <row r="1150">
      <c r="A1150" s="1" t="s">
        <v>1149</v>
      </c>
      <c r="B1150" s="2" t="str">
        <f>IFERROR(__xludf.DUMMYFUNCTION("GOOGLETRANSLATE(A1150, ""nl"", ""en"")"),"any")</f>
        <v>any</v>
      </c>
    </row>
    <row r="1151">
      <c r="A1151" s="1" t="s">
        <v>1150</v>
      </c>
      <c r="B1151" s="2" t="str">
        <f>IFERROR(__xludf.DUMMYFUNCTION("GOOGLETRANSLATE(A1151, ""nl"", ""en"")"),"discovered")</f>
        <v>discovered</v>
      </c>
    </row>
    <row r="1152">
      <c r="A1152" s="1" t="s">
        <v>1151</v>
      </c>
      <c r="B1152" s="2" t="str">
        <f>IFERROR(__xludf.DUMMYFUNCTION("GOOGLETRANSLATE(A1152, ""nl"", ""en"")"),"sold")</f>
        <v>sold</v>
      </c>
    </row>
    <row r="1153">
      <c r="A1153" s="1" t="s">
        <v>1152</v>
      </c>
      <c r="B1153" s="2" t="str">
        <f>IFERROR(__xludf.DUMMYFUNCTION("GOOGLETRANSLATE(A1153, ""nl"", ""en"")"),"aunt")</f>
        <v>aunt</v>
      </c>
    </row>
    <row r="1154">
      <c r="A1154" s="1" t="s">
        <v>1153</v>
      </c>
      <c r="B1154" s="2" t="str">
        <f>IFERROR(__xludf.DUMMYFUNCTION("GOOGLETRANSLATE(A1154, ""nl"", ""en"")"),"to move")</f>
        <v>to move</v>
      </c>
    </row>
    <row r="1155">
      <c r="A1155" s="1" t="s">
        <v>1154</v>
      </c>
      <c r="B1155" s="2" t="str">
        <f>IFERROR(__xludf.DUMMYFUNCTION("GOOGLETRANSLATE(A1155, ""nl"", ""en"")"),"written")</f>
        <v>written</v>
      </c>
    </row>
    <row r="1156">
      <c r="A1156" s="1" t="s">
        <v>1155</v>
      </c>
      <c r="B1156" s="2" t="str">
        <f>IFERROR(__xludf.DUMMYFUNCTION("GOOGLETRANSLATE(A1156, ""nl"", ""en"")"),"taller")</f>
        <v>taller</v>
      </c>
    </row>
    <row r="1157">
      <c r="A1157" s="1" t="s">
        <v>1156</v>
      </c>
      <c r="B1157" s="2" t="str">
        <f>IFERROR(__xludf.DUMMYFUNCTION("GOOGLETRANSLATE(A1157, ""nl"", ""en"")"),"nose")</f>
        <v>nose</v>
      </c>
    </row>
    <row r="1158">
      <c r="A1158" s="1" t="s">
        <v>1157</v>
      </c>
      <c r="B1158" s="2" t="str">
        <f>IFERROR(__xludf.DUMMYFUNCTION("GOOGLETRANSLATE(A1158, ""nl"", ""en"")"),"oh")</f>
        <v>oh</v>
      </c>
    </row>
    <row r="1159">
      <c r="A1159" s="1" t="s">
        <v>1158</v>
      </c>
      <c r="B1159" s="2" t="str">
        <f>IFERROR(__xludf.DUMMYFUNCTION("GOOGLETRANSLATE(A1159, ""nl"", ""en"")"),"statement")</f>
        <v>statement</v>
      </c>
    </row>
    <row r="1160">
      <c r="A1160" s="1" t="s">
        <v>1159</v>
      </c>
      <c r="B1160" s="2" t="str">
        <f>IFERROR(__xludf.DUMMYFUNCTION("GOOGLETRANSLATE(A1160, ""nl"", ""en"")"),"pants")</f>
        <v>pants</v>
      </c>
    </row>
    <row r="1161">
      <c r="A1161" s="1" t="s">
        <v>1160</v>
      </c>
      <c r="B1161" s="2" t="str">
        <f>IFERROR(__xludf.DUMMYFUNCTION("GOOGLETRANSLATE(A1161, ""nl"", ""en"")"),"to earn")</f>
        <v>to earn</v>
      </c>
    </row>
    <row r="1162">
      <c r="A1162" s="1" t="s">
        <v>1161</v>
      </c>
      <c r="B1162" s="2" t="str">
        <f>IFERROR(__xludf.DUMMYFUNCTION("GOOGLETRANSLATE(A1162, ""nl"", ""en"")"),"play")</f>
        <v>play</v>
      </c>
    </row>
    <row r="1163">
      <c r="A1163" s="1" t="s">
        <v>1162</v>
      </c>
      <c r="B1163" s="2" t="str">
        <f>IFERROR(__xludf.DUMMYFUNCTION("GOOGLETRANSLATE(A1163, ""nl"", ""en"")"),"depends")</f>
        <v>depends</v>
      </c>
    </row>
    <row r="1164">
      <c r="A1164" s="1" t="s">
        <v>1163</v>
      </c>
      <c r="B1164" s="2" t="str">
        <f>IFERROR(__xludf.DUMMYFUNCTION("GOOGLETRANSLATE(A1164, ""nl"", ""en"")"),"enemy")</f>
        <v>enemy</v>
      </c>
    </row>
    <row r="1165">
      <c r="A1165" s="1" t="s">
        <v>1164</v>
      </c>
      <c r="B1165" s="2" t="str">
        <f>IFERROR(__xludf.DUMMYFUNCTION("GOOGLETRANSLATE(A1165, ""nl"", ""en"")"),"successful")</f>
        <v>successful</v>
      </c>
    </row>
    <row r="1166">
      <c r="A1166" s="1" t="s">
        <v>1165</v>
      </c>
      <c r="B1166" s="2" t="str">
        <f>IFERROR(__xludf.DUMMYFUNCTION("GOOGLETRANSLATE(A1166, ""nl"", ""en"")"),"various")</f>
        <v>various</v>
      </c>
    </row>
    <row r="1167">
      <c r="A1167" s="1" t="s">
        <v>1166</v>
      </c>
      <c r="B1167" s="2" t="str">
        <f>IFERROR(__xludf.DUMMYFUNCTION("GOOGLETRANSLATE(A1167, ""nl"", ""en"")"),"special one")</f>
        <v>special one</v>
      </c>
    </row>
    <row r="1168">
      <c r="A1168" s="1" t="s">
        <v>1167</v>
      </c>
      <c r="B1168" s="2" t="str">
        <f>IFERROR(__xludf.DUMMYFUNCTION("GOOGLETRANSLATE(A1168, ""nl"", ""en"")"),"surprise")</f>
        <v>surprise</v>
      </c>
    </row>
    <row r="1169">
      <c r="A1169" s="1" t="s">
        <v>1168</v>
      </c>
      <c r="B1169" s="2" t="str">
        <f>IFERROR(__xludf.DUMMYFUNCTION("GOOGLETRANSLATE(A1169, ""nl"", ""en"")"),"stranger")</f>
        <v>stranger</v>
      </c>
    </row>
    <row r="1170">
      <c r="A1170" s="1" t="s">
        <v>1169</v>
      </c>
      <c r="B1170" s="2" t="str">
        <f>IFERROR(__xludf.DUMMYFUNCTION("GOOGLETRANSLATE(A1170, ""nl"", ""en"")"),"lettuce")</f>
        <v>lettuce</v>
      </c>
    </row>
    <row r="1171">
      <c r="A1171" s="1" t="s">
        <v>1170</v>
      </c>
      <c r="B1171" s="2" t="str">
        <f>IFERROR(__xludf.DUMMYFUNCTION("GOOGLETRANSLATE(A1171, ""nl"", ""en"")"),"history")</f>
        <v>history</v>
      </c>
    </row>
    <row r="1172">
      <c r="A1172" s="1" t="s">
        <v>1171</v>
      </c>
      <c r="B1172" s="2" t="str">
        <f>IFERROR(__xludf.DUMMYFUNCTION("GOOGLETRANSLATE(A1172, ""nl"", ""en"")"),"out")</f>
        <v>out</v>
      </c>
    </row>
    <row r="1173">
      <c r="A1173" s="1" t="s">
        <v>1172</v>
      </c>
      <c r="B1173" s="2" t="str">
        <f>IFERROR(__xludf.DUMMYFUNCTION("GOOGLETRANSLATE(A1173, ""nl"", ""en"")"),"dick")</f>
        <v>dick</v>
      </c>
    </row>
    <row r="1174">
      <c r="A1174" s="1" t="s">
        <v>1173</v>
      </c>
      <c r="B1174" s="2" t="str">
        <f>IFERROR(__xludf.DUMMYFUNCTION("GOOGLETRANSLATE(A1174, ""nl"", ""en"")"),"Worried")</f>
        <v>Worried</v>
      </c>
    </row>
    <row r="1175">
      <c r="A1175" s="1" t="s">
        <v>1174</v>
      </c>
      <c r="B1175" s="2" t="str">
        <f>IFERROR(__xludf.DUMMYFUNCTION("GOOGLETRANSLATE(A1175, ""nl"", ""en"")"),"height")</f>
        <v>height</v>
      </c>
    </row>
    <row r="1176">
      <c r="A1176" s="1" t="s">
        <v>1175</v>
      </c>
      <c r="B1176" s="2" t="str">
        <f>IFERROR(__xludf.DUMMYFUNCTION("GOOGLETRANSLATE(A1176, ""nl"", ""en"")"),"peace")</f>
        <v>peace</v>
      </c>
    </row>
    <row r="1177">
      <c r="A1177" s="1" t="s">
        <v>1176</v>
      </c>
      <c r="B1177" s="2" t="str">
        <f>IFERROR(__xludf.DUMMYFUNCTION("GOOGLETRANSLATE(A1177, ""nl"", ""en"")"),"included")</f>
        <v>included</v>
      </c>
    </row>
    <row r="1178">
      <c r="A1178" s="1" t="s">
        <v>1177</v>
      </c>
      <c r="B1178" s="2" t="str">
        <f>IFERROR(__xludf.DUMMYFUNCTION("GOOGLETRANSLATE(A1178, ""nl"", ""en"")"),"saw")</f>
        <v>saw</v>
      </c>
    </row>
    <row r="1179">
      <c r="A1179" s="1" t="s">
        <v>1178</v>
      </c>
      <c r="B1179" s="2" t="str">
        <f>IFERROR(__xludf.DUMMYFUNCTION("GOOGLETRANSLATE(A1179, ""nl"", ""en"")"),"lying")</f>
        <v>lying</v>
      </c>
    </row>
    <row r="1180">
      <c r="A1180" s="1" t="s">
        <v>1179</v>
      </c>
      <c r="B1180" s="2" t="str">
        <f>IFERROR(__xludf.DUMMYFUNCTION("GOOGLETRANSLATE(A1180, ""nl"", ""en"")"),"bus")</f>
        <v>bus</v>
      </c>
    </row>
    <row r="1181">
      <c r="A1181" s="1" t="s">
        <v>1180</v>
      </c>
      <c r="B1181" s="2" t="str">
        <f>IFERROR(__xludf.DUMMYFUNCTION("GOOGLETRANSLATE(A1181, ""nl"", ""en"")"),"ridiculous")</f>
        <v>ridiculous</v>
      </c>
    </row>
    <row r="1182">
      <c r="A1182" s="1" t="s">
        <v>1181</v>
      </c>
      <c r="B1182" s="2" t="str">
        <f>IFERROR(__xludf.DUMMYFUNCTION("GOOGLETRANSLATE(A1182, ""nl"", ""en"")"),"better")</f>
        <v>better</v>
      </c>
    </row>
    <row r="1183">
      <c r="A1183" s="1" t="s">
        <v>1182</v>
      </c>
      <c r="B1183" s="2" t="str">
        <f>IFERROR(__xludf.DUMMYFUNCTION("GOOGLETRANSLATE(A1183, ""nl"", ""en"")"),"window")</f>
        <v>window</v>
      </c>
    </row>
    <row r="1184">
      <c r="A1184" s="1" t="s">
        <v>1183</v>
      </c>
      <c r="B1184" s="2" t="str">
        <f>IFERROR(__xludf.DUMMYFUNCTION("GOOGLETRANSLATE(A1184, ""nl"", ""en"")"),"wine")</f>
        <v>wine</v>
      </c>
    </row>
    <row r="1185">
      <c r="A1185" s="1" t="s">
        <v>1184</v>
      </c>
      <c r="B1185" s="2" t="str">
        <f>IFERROR(__xludf.DUMMYFUNCTION("GOOGLETRANSLATE(A1185, ""nl"", ""en"")"),"knife")</f>
        <v>knife</v>
      </c>
    </row>
    <row r="1186">
      <c r="A1186" s="1" t="s">
        <v>1185</v>
      </c>
      <c r="B1186" s="2" t="str">
        <f>IFERROR(__xludf.DUMMYFUNCTION("GOOGLETRANSLATE(A1186, ""nl"", ""en"")"),"laid off")</f>
        <v>laid off</v>
      </c>
    </row>
    <row r="1187">
      <c r="A1187" s="1" t="s">
        <v>1186</v>
      </c>
      <c r="B1187" s="2" t="str">
        <f>IFERROR(__xludf.DUMMYFUNCTION("GOOGLETRANSLATE(A1187, ""nl"", ""en"")"),"secret")</f>
        <v>secret</v>
      </c>
    </row>
    <row r="1188">
      <c r="A1188" s="1" t="s">
        <v>1187</v>
      </c>
      <c r="B1188" s="2" t="str">
        <f>IFERROR(__xludf.DUMMYFUNCTION("GOOGLETRANSLATE(A1188, ""nl"", ""en"")"),"held")</f>
        <v>held</v>
      </c>
    </row>
    <row r="1189">
      <c r="A1189" s="1" t="s">
        <v>1188</v>
      </c>
      <c r="B1189" s="2" t="str">
        <f>IFERROR(__xludf.DUMMYFUNCTION("GOOGLETRANSLATE(A1189, ""nl"", ""en"")"),"depart")</f>
        <v>depart</v>
      </c>
    </row>
    <row r="1190">
      <c r="A1190" s="1" t="s">
        <v>1189</v>
      </c>
      <c r="B1190" s="2" t="str">
        <f>IFERROR(__xludf.DUMMYFUNCTION("GOOGLETRANSLATE(A1190, ""nl"", ""en"")"),"weekend")</f>
        <v>weekend</v>
      </c>
    </row>
    <row r="1191">
      <c r="A1191" s="1" t="s">
        <v>1190</v>
      </c>
      <c r="B1191" s="2" t="str">
        <f>IFERROR(__xludf.DUMMYFUNCTION("GOOGLETRANSLATE(A1191, ""nl"", ""en"")"),"eh")</f>
        <v>eh</v>
      </c>
    </row>
    <row r="1192">
      <c r="A1192" s="1" t="s">
        <v>1191</v>
      </c>
      <c r="B1192" s="2" t="str">
        <f>IFERROR(__xludf.DUMMYFUNCTION("GOOGLETRANSLATE(A1192, ""nl"", ""en"")"),"excuses")</f>
        <v>excuses</v>
      </c>
    </row>
    <row r="1193">
      <c r="A1193" s="1" t="s">
        <v>1192</v>
      </c>
      <c r="B1193" s="2" t="str">
        <f>IFERROR(__xludf.DUMMYFUNCTION("GOOGLETRANSLATE(A1193, ""nl"", ""en"")"),"witness")</f>
        <v>witness</v>
      </c>
    </row>
    <row r="1194">
      <c r="A1194" s="1" t="s">
        <v>1193</v>
      </c>
      <c r="B1194" s="2" t="str">
        <f>IFERROR(__xludf.DUMMYFUNCTION("GOOGLETRANSLATE(A1194, ""nl"", ""en"")"),"jim")</f>
        <v>jim</v>
      </c>
    </row>
    <row r="1195">
      <c r="A1195" s="1" t="s">
        <v>1194</v>
      </c>
      <c r="B1195" s="2" t="str">
        <f>IFERROR(__xludf.DUMMYFUNCTION("GOOGLETRANSLATE(A1195, ""nl"", ""en"")"),"bomb")</f>
        <v>bomb</v>
      </c>
    </row>
    <row r="1196">
      <c r="A1196" s="1" t="s">
        <v>1195</v>
      </c>
      <c r="B1196" s="2" t="str">
        <f>IFERROR(__xludf.DUMMYFUNCTION("GOOGLETRANSLATE(A1196, ""nl"", ""en"")"),"inspector")</f>
        <v>inspector</v>
      </c>
    </row>
    <row r="1197">
      <c r="A1197" s="1" t="s">
        <v>1196</v>
      </c>
      <c r="B1197" s="2" t="str">
        <f>IFERROR(__xludf.DUMMYFUNCTION("GOOGLETRANSLATE(A1197, ""nl"", ""en"")"),"achieved")</f>
        <v>achieved</v>
      </c>
    </row>
    <row r="1198">
      <c r="A1198" s="1" t="s">
        <v>1197</v>
      </c>
      <c r="B1198" s="2" t="str">
        <f>IFERROR(__xludf.DUMMYFUNCTION("GOOGLETRANSLATE(A1198, ""nl"", ""en"")"),"track")</f>
        <v>track</v>
      </c>
    </row>
    <row r="1199">
      <c r="A1199" s="1" t="s">
        <v>1198</v>
      </c>
      <c r="B1199" s="2" t="str">
        <f>IFERROR(__xludf.DUMMYFUNCTION("GOOGLETRANSLATE(A1199, ""nl"", ""en"")"),"hero")</f>
        <v>hero</v>
      </c>
    </row>
    <row r="1200">
      <c r="A1200" s="1" t="s">
        <v>1199</v>
      </c>
      <c r="B1200" s="2" t="str">
        <f>IFERROR(__xludf.DUMMYFUNCTION("GOOGLETRANSLATE(A1200, ""nl"", ""en"")"),"legs")</f>
        <v>legs</v>
      </c>
    </row>
    <row r="1201">
      <c r="A1201" s="1" t="s">
        <v>1200</v>
      </c>
      <c r="B1201" s="2" t="str">
        <f>IFERROR(__xludf.DUMMYFUNCTION("GOOGLETRANSLATE(A1201, ""nl"", ""en"")"),"thought")</f>
        <v>thought</v>
      </c>
    </row>
    <row r="1202">
      <c r="A1202" s="1" t="s">
        <v>1201</v>
      </c>
      <c r="B1202" s="2" t="str">
        <f>IFERROR(__xludf.DUMMYFUNCTION("GOOGLETRANSLATE(A1202, ""nl"", ""en"")"),"from what")</f>
        <v>from what</v>
      </c>
    </row>
    <row r="1203">
      <c r="A1203" s="1" t="s">
        <v>1202</v>
      </c>
      <c r="B1203" s="2" t="str">
        <f>IFERROR(__xludf.DUMMYFUNCTION("GOOGLETRANSLATE(A1203, ""nl"", ""en"")"),"bag")</f>
        <v>bag</v>
      </c>
    </row>
    <row r="1204">
      <c r="A1204" s="1" t="s">
        <v>1203</v>
      </c>
      <c r="B1204" s="2" t="str">
        <f>IFERROR(__xludf.DUMMYFUNCTION("GOOGLETRANSLATE(A1204, ""nl"", ""en"")"),"tea")</f>
        <v>tea</v>
      </c>
    </row>
    <row r="1205">
      <c r="A1205" s="1" t="s">
        <v>1204</v>
      </c>
      <c r="B1205" s="2" t="str">
        <f>IFERROR(__xludf.DUMMYFUNCTION("GOOGLETRANSLATE(A1205, ""nl"", ""en"")"),"ray")</f>
        <v>ray</v>
      </c>
    </row>
    <row r="1206">
      <c r="A1206" s="1" t="s">
        <v>1205</v>
      </c>
      <c r="B1206" s="2" t="str">
        <f>IFERROR(__xludf.DUMMYFUNCTION("GOOGLETRANSLATE(A1206, ""nl"", ""en"")"),"Jane")</f>
        <v>Jane</v>
      </c>
    </row>
    <row r="1207">
      <c r="A1207" s="1" t="s">
        <v>1206</v>
      </c>
      <c r="B1207" s="2" t="str">
        <f>IFERROR(__xludf.DUMMYFUNCTION("GOOGLETRANSLATE(A1207, ""nl"", ""en"")"),"survive")</f>
        <v>survive</v>
      </c>
    </row>
    <row r="1208">
      <c r="A1208" s="1" t="s">
        <v>1207</v>
      </c>
      <c r="B1208" s="2" t="str">
        <f>IFERROR(__xludf.DUMMYFUNCTION("GOOGLETRANSLATE(A1208, ""nl"", ""en"")"),"call")</f>
        <v>call</v>
      </c>
    </row>
    <row r="1209">
      <c r="A1209" s="1" t="s">
        <v>1208</v>
      </c>
      <c r="B1209" s="2" t="str">
        <f>IFERROR(__xludf.DUMMYFUNCTION("GOOGLETRANSLATE(A1209, ""nl"", ""en"")"),"take")</f>
        <v>take</v>
      </c>
    </row>
    <row r="1210">
      <c r="A1210" s="1" t="s">
        <v>1209</v>
      </c>
      <c r="B1210" s="2" t="str">
        <f>IFERROR(__xludf.DUMMYFUNCTION("GOOGLETRANSLATE(A1210, ""nl"", ""en"")"),"neck")</f>
        <v>neck</v>
      </c>
    </row>
    <row r="1211">
      <c r="A1211" s="1" t="s">
        <v>1210</v>
      </c>
      <c r="B1211" s="2" t="str">
        <f>IFERROR(__xludf.DUMMYFUNCTION("GOOGLETRANSLATE(A1211, ""nl"", ""en"")"),"fight")</f>
        <v>fight</v>
      </c>
    </row>
    <row r="1212">
      <c r="A1212" s="1" t="s">
        <v>1211</v>
      </c>
      <c r="B1212" s="2" t="str">
        <f>IFERROR(__xludf.DUMMYFUNCTION("GOOGLETRANSLATE(A1212, ""nl"", ""en"")"),"to exist")</f>
        <v>to exist</v>
      </c>
    </row>
    <row r="1213">
      <c r="A1213" s="1" t="s">
        <v>1212</v>
      </c>
      <c r="B1213" s="2" t="str">
        <f>IFERROR(__xludf.DUMMYFUNCTION("GOOGLETRANSLATE(A1213, ""nl"", ""en"")"),"incredible")</f>
        <v>incredible</v>
      </c>
    </row>
    <row r="1214">
      <c r="A1214" s="1" t="s">
        <v>1213</v>
      </c>
      <c r="B1214" s="2" t="str">
        <f>IFERROR(__xludf.DUMMYFUNCTION("GOOGLETRANSLATE(A1214, ""nl"", ""en"")"),"victims")</f>
        <v>victims</v>
      </c>
    </row>
    <row r="1215">
      <c r="A1215" s="1" t="s">
        <v>1214</v>
      </c>
      <c r="B1215" s="2" t="str">
        <f>IFERROR(__xludf.DUMMYFUNCTION("GOOGLETRANSLATE(A1215, ""nl"", ""en"")"),"drinking")</f>
        <v>drinking</v>
      </c>
    </row>
    <row r="1216">
      <c r="A1216" s="1" t="s">
        <v>1215</v>
      </c>
      <c r="B1216" s="2" t="str">
        <f>IFERROR(__xludf.DUMMYFUNCTION("GOOGLETRANSLATE(A1216, ""nl"", ""en"")"),"ring")</f>
        <v>ring</v>
      </c>
    </row>
    <row r="1217">
      <c r="A1217" s="1" t="s">
        <v>1216</v>
      </c>
      <c r="B1217" s="2" t="str">
        <f>IFERROR(__xludf.DUMMYFUNCTION("GOOGLETRANSLATE(A1217, ""nl"", ""en"")"),"dark")</f>
        <v>dark</v>
      </c>
    </row>
    <row r="1218">
      <c r="A1218" s="1" t="s">
        <v>1217</v>
      </c>
      <c r="B1218" s="2" t="str">
        <f>IFERROR(__xludf.DUMMYFUNCTION("GOOGLETRANSLATE(A1218, ""nl"", ""en"")"),"left")</f>
        <v>left</v>
      </c>
    </row>
    <row r="1219">
      <c r="A1219" s="1" t="s">
        <v>1218</v>
      </c>
      <c r="B1219" s="2" t="str">
        <f>IFERROR(__xludf.DUMMYFUNCTION("GOOGLETRANSLATE(A1219, ""nl"", ""en"")"),"close to")</f>
        <v>close to</v>
      </c>
    </row>
    <row r="1220">
      <c r="A1220" s="1" t="s">
        <v>1219</v>
      </c>
      <c r="B1220" s="2" t="str">
        <f>IFERROR(__xludf.DUMMYFUNCTION("GOOGLETRANSLATE(A1220, ""nl"", ""en"")"),"prepared")</f>
        <v>prepared</v>
      </c>
    </row>
    <row r="1221">
      <c r="A1221" s="1" t="s">
        <v>1220</v>
      </c>
      <c r="B1221" s="2" t="str">
        <f>IFERROR(__xludf.DUMMYFUNCTION("GOOGLETRANSLATE(A1221, ""nl"", ""en"")"),"fact")</f>
        <v>fact</v>
      </c>
    </row>
    <row r="1222">
      <c r="A1222" s="1" t="s">
        <v>1221</v>
      </c>
      <c r="B1222" s="2" t="str">
        <f>IFERROR(__xludf.DUMMYFUNCTION("GOOGLETRANSLATE(A1222, ""nl"", ""en"")"),"boyfriend")</f>
        <v>boyfriend</v>
      </c>
    </row>
    <row r="1223">
      <c r="A1223" s="1" t="s">
        <v>1222</v>
      </c>
      <c r="B1223" s="2" t="str">
        <f>IFERROR(__xludf.DUMMYFUNCTION("GOOGLETRANSLATE(A1223, ""nl"", ""en"")"),"professor")</f>
        <v>professor</v>
      </c>
    </row>
    <row r="1224">
      <c r="A1224" s="1" t="s">
        <v>1223</v>
      </c>
      <c r="B1224" s="2" t="str">
        <f>IFERROR(__xludf.DUMMYFUNCTION("GOOGLETRANSLATE(A1224, ""nl"", ""en"")"),"difference")</f>
        <v>difference</v>
      </c>
    </row>
    <row r="1225">
      <c r="A1225" s="1" t="s">
        <v>1224</v>
      </c>
      <c r="B1225" s="2" t="str">
        <f>IFERROR(__xludf.DUMMYFUNCTION("GOOGLETRANSLATE(A1225, ""nl"", ""en"")"),"colleague")</f>
        <v>colleague</v>
      </c>
    </row>
    <row r="1226">
      <c r="A1226" s="1" t="s">
        <v>1225</v>
      </c>
      <c r="B1226" s="2" t="str">
        <f>IFERROR(__xludf.DUMMYFUNCTION("GOOGLETRANSLATE(A1226, ""nl"", ""en"")"),"stuff")</f>
        <v>stuff</v>
      </c>
    </row>
    <row r="1227">
      <c r="A1227" s="1" t="s">
        <v>1226</v>
      </c>
      <c r="B1227" s="2" t="str">
        <f>IFERROR(__xludf.DUMMYFUNCTION("GOOGLETRANSLATE(A1227, ""nl"", ""en"")"),"books")</f>
        <v>books</v>
      </c>
    </row>
    <row r="1228">
      <c r="A1228" s="1" t="s">
        <v>1227</v>
      </c>
      <c r="B1228" s="2" t="str">
        <f>IFERROR(__xludf.DUMMYFUNCTION("GOOGLETRANSLATE(A1228, ""nl"", ""en"")"),"hit")</f>
        <v>hit</v>
      </c>
    </row>
    <row r="1229">
      <c r="A1229" s="1" t="s">
        <v>1228</v>
      </c>
      <c r="B1229" s="2" t="str">
        <f>IFERROR(__xludf.DUMMYFUNCTION("GOOGLETRANSLATE(A1229, ""nl"", ""en"")"),"will")</f>
        <v>will</v>
      </c>
    </row>
    <row r="1230">
      <c r="A1230" s="1" t="s">
        <v>1229</v>
      </c>
      <c r="B1230" s="2" t="str">
        <f>IFERROR(__xludf.DUMMYFUNCTION("GOOGLETRANSLATE(A1230, ""nl"", ""en"")"),"again")</f>
        <v>again</v>
      </c>
    </row>
    <row r="1231">
      <c r="A1231" s="1" t="s">
        <v>1230</v>
      </c>
      <c r="B1231" s="2" t="str">
        <f>IFERROR(__xludf.DUMMYFUNCTION("GOOGLETRANSLATE(A1231, ""nl"", ""en"")"),"bill")</f>
        <v>bill</v>
      </c>
    </row>
    <row r="1232">
      <c r="A1232" s="1" t="s">
        <v>1231</v>
      </c>
      <c r="B1232" s="2" t="str">
        <f>IFERROR(__xludf.DUMMYFUNCTION("GOOGLETRANSLATE(A1232, ""nl"", ""en"")"),"throw")</f>
        <v>throw</v>
      </c>
    </row>
    <row r="1233">
      <c r="A1233" s="1" t="s">
        <v>1232</v>
      </c>
      <c r="B1233" s="2" t="str">
        <f>IFERROR(__xludf.DUMMYFUNCTION("GOOGLETRANSLATE(A1233, ""nl"", ""en"")"),"decision")</f>
        <v>decision</v>
      </c>
    </row>
    <row r="1234">
      <c r="A1234" s="1" t="s">
        <v>1233</v>
      </c>
      <c r="B1234" s="2" t="str">
        <f>IFERROR(__xludf.DUMMYFUNCTION("GOOGLETRANSLATE(A1234, ""nl"", ""en"")"),"loss")</f>
        <v>loss</v>
      </c>
    </row>
    <row r="1235">
      <c r="A1235" s="1" t="s">
        <v>1234</v>
      </c>
      <c r="B1235" s="2" t="str">
        <f>IFERROR(__xludf.DUMMYFUNCTION("GOOGLETRANSLATE(A1235, ""nl"", ""en"")"),"leg")</f>
        <v>leg</v>
      </c>
    </row>
    <row r="1236">
      <c r="A1236" s="1" t="s">
        <v>1235</v>
      </c>
      <c r="B1236" s="2" t="str">
        <f>IFERROR(__xludf.DUMMYFUNCTION("GOOGLETRANSLATE(A1236, ""nl"", ""en"")"),"birthday")</f>
        <v>birthday</v>
      </c>
    </row>
    <row r="1237">
      <c r="A1237" s="1" t="s">
        <v>1236</v>
      </c>
      <c r="B1237" s="2" t="str">
        <f>IFERROR(__xludf.DUMMYFUNCTION("GOOGLETRANSLATE(A1237, ""nl"", ""en"")"),"elevator")</f>
        <v>elevator</v>
      </c>
    </row>
    <row r="1238">
      <c r="A1238" s="1" t="s">
        <v>1237</v>
      </c>
      <c r="B1238" s="2" t="str">
        <f>IFERROR(__xludf.DUMMYFUNCTION("GOOGLETRANSLATE(A1238, ""nl"", ""en"")"),"tommy")</f>
        <v>tommy</v>
      </c>
    </row>
    <row r="1239">
      <c r="A1239" s="1" t="s">
        <v>1238</v>
      </c>
      <c r="B1239" s="2" t="str">
        <f>IFERROR(__xludf.DUMMYFUNCTION("GOOGLETRANSLATE(A1239, ""nl"", ""en"")"),"bob")</f>
        <v>bob</v>
      </c>
    </row>
    <row r="1240">
      <c r="A1240" s="1" t="s">
        <v>1239</v>
      </c>
      <c r="B1240" s="2" t="str">
        <f>IFERROR(__xludf.DUMMYFUNCTION("GOOGLETRANSLATE(A1240, ""nl"", ""en"")"),"queen")</f>
        <v>queen</v>
      </c>
    </row>
    <row r="1241">
      <c r="A1241" s="1" t="s">
        <v>1240</v>
      </c>
      <c r="B1241" s="2" t="str">
        <f>IFERROR(__xludf.DUMMYFUNCTION("GOOGLETRANSLATE(A1241, ""nl"", ""en"")"),"too much")</f>
        <v>too much</v>
      </c>
    </row>
    <row r="1242">
      <c r="A1242" s="1" t="s">
        <v>1241</v>
      </c>
      <c r="B1242" s="2" t="str">
        <f>IFERROR(__xludf.DUMMYFUNCTION("GOOGLETRANSLATE(A1242, ""nl"", ""en"")"),"living")</f>
        <v>living</v>
      </c>
    </row>
    <row r="1243">
      <c r="A1243" s="1" t="s">
        <v>1242</v>
      </c>
      <c r="B1243" s="2" t="str">
        <f>IFERROR(__xludf.DUMMYFUNCTION("GOOGLETRANSLATE(A1243, ""nl"", ""en"")"),"by which")</f>
        <v>by which</v>
      </c>
    </row>
    <row r="1244">
      <c r="A1244" s="1" t="s">
        <v>1243</v>
      </c>
      <c r="B1244" s="2" t="str">
        <f>IFERROR(__xludf.DUMMYFUNCTION("GOOGLETRANSLATE(A1244, ""nl"", ""en"")"),"hit")</f>
        <v>hit</v>
      </c>
    </row>
    <row r="1245">
      <c r="A1245" s="1" t="s">
        <v>1244</v>
      </c>
      <c r="B1245" s="2" t="str">
        <f>IFERROR(__xludf.DUMMYFUNCTION("GOOGLETRANSLATE(A1245, ""nl"", ""en"")"),"wear")</f>
        <v>wear</v>
      </c>
    </row>
    <row r="1246">
      <c r="A1246" s="1" t="s">
        <v>1245</v>
      </c>
      <c r="B1246" s="2" t="str">
        <f>IFERROR(__xludf.DUMMYFUNCTION("GOOGLETRANSLATE(A1246, ""nl"", ""en"")"),"changes")</f>
        <v>changes</v>
      </c>
    </row>
    <row r="1247">
      <c r="A1247" s="1" t="s">
        <v>1246</v>
      </c>
      <c r="B1247" s="2" t="str">
        <f>IFERROR(__xludf.DUMMYFUNCTION("GOOGLETRANSLATE(A1247, ""nl"", ""en"")"),"train")</f>
        <v>train</v>
      </c>
    </row>
    <row r="1248">
      <c r="A1248" s="1" t="s">
        <v>1247</v>
      </c>
      <c r="B1248" s="2" t="str">
        <f>IFERROR(__xludf.DUMMYFUNCTION("GOOGLETRANSLATE(A1248, ""nl"", ""en"")"),"da")</f>
        <v>da</v>
      </c>
    </row>
    <row r="1249">
      <c r="A1249" s="1" t="s">
        <v>1248</v>
      </c>
      <c r="B1249" s="2" t="str">
        <f>IFERROR(__xludf.DUMMYFUNCTION("GOOGLETRANSLATE(A1249, ""nl"", ""en"")"),"sample")</f>
        <v>sample</v>
      </c>
    </row>
    <row r="1250">
      <c r="A1250" s="1" t="s">
        <v>1249</v>
      </c>
      <c r="B1250" s="2" t="str">
        <f>IFERROR(__xludf.DUMMYFUNCTION("GOOGLETRANSLATE(A1250, ""nl"", ""en"")"),"hit")</f>
        <v>hit</v>
      </c>
    </row>
    <row r="1251">
      <c r="A1251" s="1" t="s">
        <v>1250</v>
      </c>
      <c r="B1251" s="2" t="str">
        <f>IFERROR(__xludf.DUMMYFUNCTION("GOOGLETRANSLATE(A1251, ""nl"", ""en"")"),"tracks")</f>
        <v>tracks</v>
      </c>
    </row>
    <row r="1252">
      <c r="A1252" s="1" t="s">
        <v>1251</v>
      </c>
      <c r="B1252" s="2" t="str">
        <f>IFERROR(__xludf.DUMMYFUNCTION("GOOGLETRANSLATE(A1252, ""nl"", ""en"")"),"grandfather")</f>
        <v>grandfather</v>
      </c>
    </row>
    <row r="1253">
      <c r="A1253" s="1" t="s">
        <v>1252</v>
      </c>
      <c r="B1253" s="2" t="str">
        <f>IFERROR(__xludf.DUMMYFUNCTION("GOOGLETRANSLATE(A1253, ""nl"", ""en"")"),"to sing")</f>
        <v>to sing</v>
      </c>
    </row>
    <row r="1254">
      <c r="A1254" s="1" t="s">
        <v>1253</v>
      </c>
      <c r="B1254" s="2" t="str">
        <f>IFERROR(__xludf.DUMMYFUNCTION("GOOGLETRANSLATE(A1254, ""nl"", ""en"")"),"feet")</f>
        <v>feet</v>
      </c>
    </row>
    <row r="1255">
      <c r="A1255" s="1" t="s">
        <v>1254</v>
      </c>
      <c r="B1255" s="2" t="str">
        <f>IFERROR(__xludf.DUMMYFUNCTION("GOOGLETRANSLATE(A1255, ""nl"", ""en"")"),"lot")</f>
        <v>lot</v>
      </c>
    </row>
    <row r="1256">
      <c r="A1256" s="1" t="s">
        <v>1255</v>
      </c>
      <c r="B1256" s="2" t="str">
        <f>IFERROR(__xludf.DUMMYFUNCTION("GOOGLETRANSLATE(A1256, ""nl"", ""en"")"),"direction")</f>
        <v>direction</v>
      </c>
    </row>
    <row r="1257">
      <c r="A1257" s="1" t="s">
        <v>1256</v>
      </c>
      <c r="B1257" s="2" t="str">
        <f>IFERROR(__xludf.DUMMYFUNCTION("GOOGLETRANSLATE(A1257, ""nl"", ""en"")"),"good looking")</f>
        <v>good looking</v>
      </c>
    </row>
    <row r="1258">
      <c r="A1258" s="1" t="s">
        <v>1257</v>
      </c>
      <c r="B1258" s="2" t="str">
        <f>IFERROR(__xludf.DUMMYFUNCTION("GOOGLETRANSLATE(A1258, ""nl"", ""en"")"),"last")</f>
        <v>last</v>
      </c>
    </row>
    <row r="1259">
      <c r="A1259" s="1" t="s">
        <v>1258</v>
      </c>
      <c r="B1259" s="2" t="str">
        <f>IFERROR(__xludf.DUMMYFUNCTION("GOOGLETRANSLATE(A1259, ""nl"", ""en"")"),"special")</f>
        <v>special</v>
      </c>
    </row>
    <row r="1260">
      <c r="A1260" s="1" t="s">
        <v>1259</v>
      </c>
      <c r="B1260" s="2" t="str">
        <f>IFERROR(__xludf.DUMMYFUNCTION("GOOGLETRANSLATE(A1260, ""nl"", ""en"")"),"used")</f>
        <v>used</v>
      </c>
    </row>
    <row r="1261">
      <c r="A1261" s="1" t="s">
        <v>1260</v>
      </c>
      <c r="B1261" s="2" t="str">
        <f>IFERROR(__xludf.DUMMYFUNCTION("GOOGLETRANSLATE(A1261, ""nl"", ""en"")"),"stopped")</f>
        <v>stopped</v>
      </c>
    </row>
    <row r="1262">
      <c r="A1262" s="1" t="s">
        <v>1261</v>
      </c>
      <c r="B1262" s="2" t="str">
        <f>IFERROR(__xludf.DUMMYFUNCTION("GOOGLETRANSLATE(A1262, ""nl"", ""en"")"),"High")</f>
        <v>High</v>
      </c>
    </row>
    <row r="1263">
      <c r="A1263" s="1" t="s">
        <v>1262</v>
      </c>
      <c r="B1263" s="2" t="str">
        <f>IFERROR(__xludf.DUMMYFUNCTION("GOOGLETRANSLATE(A1263, ""nl"", ""en"")"),"Closed")</f>
        <v>Closed</v>
      </c>
    </row>
    <row r="1264">
      <c r="A1264" s="1" t="s">
        <v>1263</v>
      </c>
      <c r="B1264" s="2" t="str">
        <f>IFERROR(__xludf.DUMMYFUNCTION("GOOGLETRANSLATE(A1264, ""nl"", ""en"")"),"board")</f>
        <v>board</v>
      </c>
    </row>
    <row r="1265">
      <c r="A1265" s="1" t="s">
        <v>1264</v>
      </c>
      <c r="B1265" s="2" t="str">
        <f>IFERROR(__xludf.DUMMYFUNCTION("GOOGLETRANSLATE(A1265, ""nl"", ""en"")"),"meant")</f>
        <v>meant</v>
      </c>
    </row>
    <row r="1266">
      <c r="A1266" s="1" t="s">
        <v>1265</v>
      </c>
      <c r="B1266" s="2" t="str">
        <f>IFERROR(__xludf.DUMMYFUNCTION("GOOGLETRANSLATE(A1266, ""nl"", ""en"")"),"caught")</f>
        <v>caught</v>
      </c>
    </row>
    <row r="1267">
      <c r="A1267" s="1" t="s">
        <v>1266</v>
      </c>
      <c r="B1267" s="2" t="str">
        <f>IFERROR(__xludf.DUMMYFUNCTION("GOOGLETRANSLATE(A1267, ""nl"", ""en"")"),"you")</f>
        <v>you</v>
      </c>
    </row>
    <row r="1268">
      <c r="A1268" s="1" t="s">
        <v>1267</v>
      </c>
      <c r="B1268" s="2" t="str">
        <f>IFERROR(__xludf.DUMMYFUNCTION("GOOGLETRANSLATE(A1268, ""nl"", ""en"")"),"twist")</f>
        <v>twist</v>
      </c>
    </row>
    <row r="1269">
      <c r="A1269" s="1" t="s">
        <v>1268</v>
      </c>
      <c r="B1269" s="2" t="str">
        <f>IFERROR(__xludf.DUMMYFUNCTION("GOOGLETRANSLATE(A1269, ""nl"", ""en"")"),"tonight")</f>
        <v>tonight</v>
      </c>
    </row>
    <row r="1270">
      <c r="A1270" s="1" t="s">
        <v>1269</v>
      </c>
      <c r="B1270" s="2" t="str">
        <f>IFERROR(__xludf.DUMMYFUNCTION("GOOGLETRANSLATE(A1270, ""nl"", ""en"")"),"ice")</f>
        <v>ice</v>
      </c>
    </row>
    <row r="1271">
      <c r="A1271" s="1" t="s">
        <v>1270</v>
      </c>
      <c r="B1271" s="2" t="str">
        <f>IFERROR(__xludf.DUMMYFUNCTION("GOOGLETRANSLATE(A1271, ""nl"", ""en"")"),"enormous")</f>
        <v>enormous</v>
      </c>
    </row>
    <row r="1272">
      <c r="A1272" s="1" t="s">
        <v>1271</v>
      </c>
      <c r="B1272" s="2" t="str">
        <f>IFERROR(__xludf.DUMMYFUNCTION("GOOGLETRANSLATE(A1272, ""nl"", ""en"")"),"drove")</f>
        <v>drove</v>
      </c>
    </row>
    <row r="1273">
      <c r="A1273" s="1" t="s">
        <v>1272</v>
      </c>
      <c r="B1273" s="2" t="str">
        <f>IFERROR(__xludf.DUMMYFUNCTION("GOOGLETRANSLATE(A1273, ""nl"", ""en"")"),"turn")</f>
        <v>turn</v>
      </c>
    </row>
    <row r="1274">
      <c r="A1274" s="1" t="s">
        <v>1273</v>
      </c>
      <c r="B1274" s="2" t="str">
        <f>IFERROR(__xludf.DUMMYFUNCTION("GOOGLETRANSLATE(A1274, ""nl"", ""en"")"),"buy")</f>
        <v>buy</v>
      </c>
    </row>
    <row r="1275">
      <c r="A1275" s="1" t="s">
        <v>1274</v>
      </c>
      <c r="B1275" s="2" t="str">
        <f>IFERROR(__xludf.DUMMYFUNCTION("GOOGLETRANSLATE(A1275, ""nl"", ""en"")"),"apartment")</f>
        <v>apartment</v>
      </c>
    </row>
    <row r="1276">
      <c r="A1276" s="1" t="s">
        <v>1275</v>
      </c>
      <c r="B1276" s="2" t="str">
        <f>IFERROR(__xludf.DUMMYFUNCTION("GOOGLETRANSLATE(A1276, ""nl"", ""en"")"),"cell")</f>
        <v>cell</v>
      </c>
    </row>
    <row r="1277">
      <c r="A1277" s="1" t="s">
        <v>1276</v>
      </c>
      <c r="B1277" s="2" t="str">
        <f>IFERROR(__xludf.DUMMYFUNCTION("GOOGLETRANSLATE(A1277, ""nl"", ""en"")"),"d")</f>
        <v>d</v>
      </c>
    </row>
    <row r="1278">
      <c r="A1278" s="1" t="s">
        <v>1277</v>
      </c>
      <c r="B1278" s="2" t="str">
        <f>IFERROR(__xludf.DUMMYFUNCTION("GOOGLETRANSLATE(A1278, ""nl"", ""en"")"),"to bury")</f>
        <v>to bury</v>
      </c>
    </row>
    <row r="1279">
      <c r="A1279" s="1" t="s">
        <v>1278</v>
      </c>
      <c r="B1279" s="2" t="str">
        <f>IFERROR(__xludf.DUMMYFUNCTION("GOOGLETRANSLATE(A1279, ""nl"", ""en"")"),"impression")</f>
        <v>impression</v>
      </c>
    </row>
    <row r="1280">
      <c r="A1280" s="1" t="s">
        <v>1279</v>
      </c>
      <c r="B1280" s="2" t="str">
        <f>IFERROR(__xludf.DUMMYFUNCTION("GOOGLETRANSLATE(A1280, ""nl"", ""en"")"),"meat")</f>
        <v>meat</v>
      </c>
    </row>
    <row r="1281">
      <c r="A1281" s="1" t="s">
        <v>1280</v>
      </c>
      <c r="B1281" s="2" t="str">
        <f>IFERROR(__xludf.DUMMYFUNCTION("GOOGLETRANSLATE(A1281, ""nl"", ""en"")"),"fight")</f>
        <v>fight</v>
      </c>
    </row>
    <row r="1282">
      <c r="A1282" s="1" t="s">
        <v>1281</v>
      </c>
      <c r="B1282" s="2" t="str">
        <f>IFERROR(__xludf.DUMMYFUNCTION("GOOGLETRANSLATE(A1282, ""nl"", ""en"")"),"morning")</f>
        <v>morning</v>
      </c>
    </row>
    <row r="1283">
      <c r="A1283" s="1" t="s">
        <v>1282</v>
      </c>
      <c r="B1283" s="2" t="str">
        <f>IFERROR(__xludf.DUMMYFUNCTION("GOOGLETRANSLATE(A1283, ""nl"", ""en"")"),"kitchen")</f>
        <v>kitchen</v>
      </c>
    </row>
    <row r="1284">
      <c r="A1284" s="1" t="s">
        <v>1283</v>
      </c>
      <c r="B1284" s="2" t="str">
        <f>IFERROR(__xludf.DUMMYFUNCTION("GOOGLETRANSLATE(A1284, ""nl"", ""en"")"),"energy")</f>
        <v>energy</v>
      </c>
    </row>
    <row r="1285">
      <c r="A1285" s="1" t="s">
        <v>1284</v>
      </c>
      <c r="B1285" s="2" t="str">
        <f>IFERROR(__xludf.DUMMYFUNCTION("GOOGLETRANSLATE(A1285, ""nl"", ""en"")"),"destroy")</f>
        <v>destroy</v>
      </c>
    </row>
    <row r="1286">
      <c r="A1286" s="1" t="s">
        <v>1285</v>
      </c>
      <c r="B1286" s="2" t="str">
        <f>IFERROR(__xludf.DUMMYFUNCTION("GOOGLETRANSLATE(A1286, ""nl"", ""en"")"),"regularly")</f>
        <v>regularly</v>
      </c>
    </row>
    <row r="1287">
      <c r="A1287" s="1" t="s">
        <v>1286</v>
      </c>
      <c r="B1287" s="2" t="str">
        <f>IFERROR(__xludf.DUMMYFUNCTION("GOOGLETRANSLATE(A1287, ""nl"", ""en"")"),"place")</f>
        <v>place</v>
      </c>
    </row>
    <row r="1288">
      <c r="A1288" s="1" t="s">
        <v>1287</v>
      </c>
      <c r="B1288" s="2" t="str">
        <f>IFERROR(__xludf.DUMMYFUNCTION("GOOGLETRANSLATE(A1288, ""nl"", ""en"")"),"feelings")</f>
        <v>feelings</v>
      </c>
    </row>
    <row r="1289">
      <c r="A1289" s="1" t="s">
        <v>1288</v>
      </c>
      <c r="B1289" s="2" t="str">
        <f>IFERROR(__xludf.DUMMYFUNCTION("GOOGLETRANSLATE(A1289, ""nl"", ""en"")"),"load")</f>
        <v>load</v>
      </c>
    </row>
    <row r="1290">
      <c r="A1290" s="1" t="s">
        <v>1289</v>
      </c>
      <c r="B1290" s="2" t="str">
        <f>IFERROR(__xludf.DUMMYFUNCTION("GOOGLETRANSLATE(A1290, ""nl"", ""en"")"),"la")</f>
        <v>la</v>
      </c>
    </row>
    <row r="1291">
      <c r="A1291" s="1" t="s">
        <v>1290</v>
      </c>
      <c r="B1291" s="2" t="str">
        <f>IFERROR(__xludf.DUMMYFUNCTION("GOOGLETRANSLATE(A1291, ""nl"", ""en"")"),"to thank")</f>
        <v>to thank</v>
      </c>
    </row>
    <row r="1292">
      <c r="A1292" s="1" t="s">
        <v>1291</v>
      </c>
      <c r="B1292" s="2" t="str">
        <f>IFERROR(__xludf.DUMMYFUNCTION("GOOGLETRANSLATE(A1292, ""nl"", ""en"")"),"stop")</f>
        <v>stop</v>
      </c>
    </row>
    <row r="1293">
      <c r="A1293" s="1" t="s">
        <v>1292</v>
      </c>
      <c r="B1293" s="2" t="str">
        <f>IFERROR(__xludf.DUMMYFUNCTION("GOOGLETRANSLATE(A1293, ""nl"", ""en"")"),"to hang")</f>
        <v>to hang</v>
      </c>
    </row>
    <row r="1294">
      <c r="A1294" s="1" t="s">
        <v>1293</v>
      </c>
      <c r="B1294" s="2" t="str">
        <f>IFERROR(__xludf.DUMMYFUNCTION("GOOGLETRANSLATE(A1294, ""nl"", ""en"")"),"knowledge")</f>
        <v>knowledge</v>
      </c>
    </row>
    <row r="1295">
      <c r="A1295" s="1" t="s">
        <v>1294</v>
      </c>
      <c r="B1295" s="2" t="str">
        <f>IFERROR(__xludf.DUMMYFUNCTION("GOOGLETRANSLATE(A1295, ""nl"", ""en"")"),"Bill")</f>
        <v>Bill</v>
      </c>
    </row>
    <row r="1296">
      <c r="A1296" s="1" t="s">
        <v>1295</v>
      </c>
      <c r="B1296" s="2" t="str">
        <f>IFERROR(__xludf.DUMMYFUNCTION("GOOGLETRANSLATE(A1296, ""nl"", ""en"")"),"patient")</f>
        <v>patient</v>
      </c>
    </row>
    <row r="1297">
      <c r="A1297" s="1" t="s">
        <v>1296</v>
      </c>
      <c r="B1297" s="2" t="str">
        <f>IFERROR(__xludf.DUMMYFUNCTION("GOOGLETRANSLATE(A1297, ""nl"", ""en"")"),"heavy")</f>
        <v>heavy</v>
      </c>
    </row>
    <row r="1298">
      <c r="A1298" s="1" t="s">
        <v>1297</v>
      </c>
      <c r="B1298" s="2" t="str">
        <f>IFERROR(__xludf.DUMMYFUNCTION("GOOGLETRANSLATE(A1298, ""nl"", ""en"")"),"base")</f>
        <v>base</v>
      </c>
    </row>
    <row r="1299">
      <c r="A1299" s="1" t="s">
        <v>1298</v>
      </c>
      <c r="B1299" s="2" t="str">
        <f>IFERROR(__xludf.DUMMYFUNCTION("GOOGLETRANSLATE(A1299, ""nl"", ""en"")"),"cat")</f>
        <v>cat</v>
      </c>
    </row>
    <row r="1300">
      <c r="A1300" s="1" t="s">
        <v>1299</v>
      </c>
      <c r="B1300" s="2" t="str">
        <f>IFERROR(__xludf.DUMMYFUNCTION("GOOGLETRANSLATE(A1300, ""nl"", ""en"")"),"glass")</f>
        <v>glass</v>
      </c>
    </row>
    <row r="1301">
      <c r="A1301" s="1" t="s">
        <v>1300</v>
      </c>
      <c r="B1301" s="2" t="str">
        <f>IFERROR(__xludf.DUMMYFUNCTION("GOOGLETRANSLATE(A1301, ""nl"", ""en"")"),"hit")</f>
        <v>hit</v>
      </c>
    </row>
    <row r="1302">
      <c r="A1302" s="1" t="s">
        <v>1301</v>
      </c>
      <c r="B1302" s="2" t="str">
        <f>IFERROR(__xludf.DUMMYFUNCTION("GOOGLETRANSLATE(A1302, ""nl"", ""en"")"),"thanks to")</f>
        <v>thanks to</v>
      </c>
    </row>
    <row r="1303">
      <c r="A1303" s="1" t="s">
        <v>1302</v>
      </c>
      <c r="B1303" s="2" t="str">
        <f>IFERROR(__xludf.DUMMYFUNCTION("GOOGLETRANSLATE(A1303, ""nl"", ""en"")"),"perpetrator")</f>
        <v>perpetrator</v>
      </c>
    </row>
    <row r="1304">
      <c r="A1304" s="1" t="s">
        <v>1303</v>
      </c>
      <c r="B1304" s="2" t="str">
        <f>IFERROR(__xludf.DUMMYFUNCTION("GOOGLETRANSLATE(A1304, ""nl"", ""en"")"),"visitors")</f>
        <v>visitors</v>
      </c>
    </row>
    <row r="1305">
      <c r="A1305" s="1" t="s">
        <v>1304</v>
      </c>
      <c r="B1305" s="2" t="str">
        <f>IFERROR(__xludf.DUMMYFUNCTION("GOOGLETRANSLATE(A1305, ""nl"", ""en"")"),"black")</f>
        <v>black</v>
      </c>
    </row>
    <row r="1306">
      <c r="A1306" s="1" t="s">
        <v>1305</v>
      </c>
      <c r="B1306" s="2" t="str">
        <f>IFERROR(__xludf.DUMMYFUNCTION("GOOGLETRANSLATE(A1306, ""nl"", ""en"")"),"pay")</f>
        <v>pay</v>
      </c>
    </row>
    <row r="1307">
      <c r="A1307" s="1" t="s">
        <v>1306</v>
      </c>
      <c r="B1307" s="2" t="str">
        <f>IFERROR(__xludf.DUMMYFUNCTION("GOOGLETRANSLATE(A1307, ""nl"", ""en"")"),"breath")</f>
        <v>breath</v>
      </c>
    </row>
    <row r="1308">
      <c r="A1308" s="1" t="s">
        <v>1307</v>
      </c>
      <c r="B1308" s="2" t="str">
        <f>IFERROR(__xludf.DUMMYFUNCTION("GOOGLETRANSLATE(A1308, ""nl"", ""en"")"),"richard")</f>
        <v>richard</v>
      </c>
    </row>
    <row r="1309">
      <c r="A1309" s="1" t="s">
        <v>1308</v>
      </c>
      <c r="B1309" s="2" t="str">
        <f>IFERROR(__xludf.DUMMYFUNCTION("GOOGLETRANSLATE(A1309, ""nl"", ""en"")"),"message")</f>
        <v>message</v>
      </c>
    </row>
    <row r="1310">
      <c r="A1310" s="1" t="s">
        <v>1309</v>
      </c>
      <c r="B1310" s="2" t="str">
        <f>IFERROR(__xludf.DUMMYFUNCTION("GOOGLETRANSLATE(A1310, ""nl"", ""en"")"),"joke")</f>
        <v>joke</v>
      </c>
    </row>
    <row r="1311">
      <c r="A1311" s="1" t="s">
        <v>1310</v>
      </c>
      <c r="B1311" s="2" t="str">
        <f>IFERROR(__xludf.DUMMYFUNCTION("GOOGLETRANSLATE(A1311, ""nl"", ""en"")"),"forest")</f>
        <v>forest</v>
      </c>
    </row>
    <row r="1312">
      <c r="A1312" s="1" t="s">
        <v>1311</v>
      </c>
      <c r="B1312" s="2" t="str">
        <f>IFERROR(__xludf.DUMMYFUNCTION("GOOGLETRANSLATE(A1312, ""nl"", ""en"")"),"assisted")</f>
        <v>assisted</v>
      </c>
    </row>
    <row r="1313">
      <c r="A1313" s="1" t="s">
        <v>1312</v>
      </c>
      <c r="B1313" s="2" t="str">
        <f>IFERROR(__xludf.DUMMYFUNCTION("GOOGLETRANSLATE(A1313, ""nl"", ""en"")"),"God sake")</f>
        <v>God sake</v>
      </c>
    </row>
    <row r="1314">
      <c r="A1314" s="1" t="s">
        <v>1313</v>
      </c>
      <c r="B1314" s="2" t="str">
        <f>IFERROR(__xludf.DUMMYFUNCTION("GOOGLETRANSLATE(A1314, ""nl"", ""en"")"),"gorgeous")</f>
        <v>gorgeous</v>
      </c>
    </row>
    <row r="1315">
      <c r="A1315" s="1" t="s">
        <v>1314</v>
      </c>
      <c r="B1315" s="2" t="str">
        <f>IFERROR(__xludf.DUMMYFUNCTION("GOOGLETRANSLATE(A1315, ""nl"", ""en"")"),"shot")</f>
        <v>shot</v>
      </c>
    </row>
    <row r="1316">
      <c r="A1316" s="1" t="s">
        <v>1315</v>
      </c>
      <c r="B1316" s="2" t="str">
        <f>IFERROR(__xludf.DUMMYFUNCTION("GOOGLETRANSLATE(A1316, ""nl"", ""en"")"),"really")</f>
        <v>really</v>
      </c>
    </row>
    <row r="1317">
      <c r="A1317" s="1" t="s">
        <v>1316</v>
      </c>
      <c r="B1317" s="2" t="str">
        <f>IFERROR(__xludf.DUMMYFUNCTION("GOOGLETRANSLATE(A1317, ""nl"", ""en"")"),"died")</f>
        <v>died</v>
      </c>
    </row>
    <row r="1318">
      <c r="A1318" s="1" t="s">
        <v>1317</v>
      </c>
      <c r="B1318" s="2" t="str">
        <f>IFERROR(__xludf.DUMMYFUNCTION("GOOGLETRANSLATE(A1318, ""nl"", ""en"")"),"to cry")</f>
        <v>to cry</v>
      </c>
    </row>
    <row r="1319">
      <c r="A1319" s="1" t="s">
        <v>1318</v>
      </c>
      <c r="B1319" s="2" t="str">
        <f>IFERROR(__xludf.DUMMYFUNCTION("GOOGLETRANSLATE(A1319, ""nl"", ""en"")"),"commander")</f>
        <v>commander</v>
      </c>
    </row>
    <row r="1320">
      <c r="A1320" s="1" t="s">
        <v>1319</v>
      </c>
      <c r="B1320" s="2" t="str">
        <f>IFERROR(__xludf.DUMMYFUNCTION("GOOGLETRANSLATE(A1320, ""nl"", ""en"")"),"Billy")</f>
        <v>Billy</v>
      </c>
    </row>
    <row r="1321">
      <c r="A1321" s="1" t="s">
        <v>1320</v>
      </c>
      <c r="B1321" s="2" t="str">
        <f>IFERROR(__xludf.DUMMYFUNCTION("GOOGLETRANSLATE(A1321, ""nl"", ""en"")"),"soldiers")</f>
        <v>soldiers</v>
      </c>
    </row>
    <row r="1322">
      <c r="A1322" s="1" t="s">
        <v>1321</v>
      </c>
      <c r="B1322" s="2" t="str">
        <f>IFERROR(__xludf.DUMMYFUNCTION("GOOGLETRANSLATE(A1322, ""nl"", ""en"")"),"jake")</f>
        <v>jake</v>
      </c>
    </row>
    <row r="1323">
      <c r="A1323" s="1" t="s">
        <v>1322</v>
      </c>
      <c r="B1323" s="2" t="str">
        <f>IFERROR(__xludf.DUMMYFUNCTION("GOOGLETRANSLATE(A1323, ""nl"", ""en"")"),"dress")</f>
        <v>dress</v>
      </c>
    </row>
    <row r="1324">
      <c r="A1324" s="1" t="s">
        <v>1323</v>
      </c>
      <c r="B1324" s="2" t="str">
        <f>IFERROR(__xludf.DUMMYFUNCTION("GOOGLETRANSLATE(A1324, ""nl"", ""en"")"),"caught")</f>
        <v>caught</v>
      </c>
    </row>
    <row r="1325">
      <c r="A1325" s="1" t="s">
        <v>1324</v>
      </c>
      <c r="B1325" s="2" t="str">
        <f>IFERROR(__xludf.DUMMYFUNCTION("GOOGLETRANSLATE(A1325, ""nl"", ""en"")"),"safety")</f>
        <v>safety</v>
      </c>
    </row>
    <row r="1326">
      <c r="A1326" s="1" t="s">
        <v>1325</v>
      </c>
      <c r="B1326" s="2" t="str">
        <f>IFERROR(__xludf.DUMMYFUNCTION("GOOGLETRANSLATE(A1326, ""nl"", ""en"")"),"corner")</f>
        <v>corner</v>
      </c>
    </row>
    <row r="1327">
      <c r="A1327" s="1" t="s">
        <v>1326</v>
      </c>
      <c r="B1327" s="2" t="str">
        <f>IFERROR(__xludf.DUMMYFUNCTION("GOOGLETRANSLATE(A1327, ""nl"", ""en"")"),"with this")</f>
        <v>with this</v>
      </c>
    </row>
    <row r="1328">
      <c r="A1328" s="1" t="s">
        <v>1327</v>
      </c>
      <c r="B1328" s="2" t="str">
        <f>IFERROR(__xludf.DUMMYFUNCTION("GOOGLETRANSLATE(A1328, ""nl"", ""en"")"),"distance")</f>
        <v>distance</v>
      </c>
    </row>
    <row r="1329">
      <c r="A1329" s="1" t="s">
        <v>1328</v>
      </c>
      <c r="B1329" s="2" t="str">
        <f>IFERROR(__xludf.DUMMYFUNCTION("GOOGLETRANSLATE(A1329, ""nl"", ""en"")"),"kilometer")</f>
        <v>kilometer</v>
      </c>
    </row>
    <row r="1330">
      <c r="A1330" s="1" t="s">
        <v>1329</v>
      </c>
      <c r="B1330" s="2" t="str">
        <f>IFERROR(__xludf.DUMMYFUNCTION("GOOGLETRANSLATE(A1330, ""nl"", ""en"")"),"government")</f>
        <v>government</v>
      </c>
    </row>
    <row r="1331">
      <c r="A1331" s="1" t="s">
        <v>1330</v>
      </c>
      <c r="B1331" s="2" t="str">
        <f>IFERROR(__xludf.DUMMYFUNCTION("GOOGLETRANSLATE(A1331, ""nl"", ""en"")"),"chair")</f>
        <v>chair</v>
      </c>
    </row>
    <row r="1332">
      <c r="A1332" s="1" t="s">
        <v>1331</v>
      </c>
      <c r="B1332" s="2" t="str">
        <f>IFERROR(__xludf.DUMMYFUNCTION("GOOGLETRANSLATE(A1332, ""nl"", ""en"")"),"innocent")</f>
        <v>innocent</v>
      </c>
    </row>
    <row r="1333">
      <c r="A1333" s="1" t="s">
        <v>1332</v>
      </c>
      <c r="B1333" s="2" t="str">
        <f>IFERROR(__xludf.DUMMYFUNCTION("GOOGLETRANSLATE(A1333, ""nl"", ""en"")"),"ball")</f>
        <v>ball</v>
      </c>
    </row>
    <row r="1334">
      <c r="A1334" s="1" t="s">
        <v>1333</v>
      </c>
      <c r="B1334" s="2" t="str">
        <f>IFERROR(__xludf.DUMMYFUNCTION("GOOGLETRANSLATE(A1334, ""nl"", ""en"")"),"London")</f>
        <v>London</v>
      </c>
    </row>
    <row r="1335">
      <c r="A1335" s="1" t="s">
        <v>1334</v>
      </c>
      <c r="B1335" s="2" t="str">
        <f>IFERROR(__xludf.DUMMYFUNCTION("GOOGLETRANSLATE(A1335, ""nl"", ""en"")"),"flat")</f>
        <v>flat</v>
      </c>
    </row>
    <row r="1336">
      <c r="A1336" s="1" t="s">
        <v>1335</v>
      </c>
      <c r="B1336" s="2" t="str">
        <f>IFERROR(__xludf.DUMMYFUNCTION("GOOGLETRANSLATE(A1336, ""nl"", ""en"")"),"sent")</f>
        <v>sent</v>
      </c>
    </row>
    <row r="1337">
      <c r="A1337" s="1" t="s">
        <v>1336</v>
      </c>
      <c r="B1337" s="2" t="str">
        <f>IFERROR(__xludf.DUMMYFUNCTION("GOOGLETRANSLATE(A1337, ""nl"", ""en"")"),"fine")</f>
        <v>fine</v>
      </c>
    </row>
    <row r="1338">
      <c r="A1338" s="1" t="s">
        <v>1337</v>
      </c>
      <c r="B1338" s="2" t="str">
        <f>IFERROR(__xludf.DUMMYFUNCTION("GOOGLETRANSLATE(A1338, ""nl"", ""en"")"),"in which")</f>
        <v>in which</v>
      </c>
    </row>
    <row r="1339">
      <c r="A1339" s="1" t="s">
        <v>1338</v>
      </c>
      <c r="B1339" s="2" t="str">
        <f>IFERROR(__xludf.DUMMYFUNCTION("GOOGLETRANSLATE(A1339, ""nl"", ""en"")"),"foot")</f>
        <v>foot</v>
      </c>
    </row>
    <row r="1340">
      <c r="A1340" s="1" t="s">
        <v>1339</v>
      </c>
      <c r="B1340" s="2" t="str">
        <f>IFERROR(__xludf.DUMMYFUNCTION("GOOGLETRANSLATE(A1340, ""nl"", ""en"")"),"gets")</f>
        <v>gets</v>
      </c>
    </row>
    <row r="1341">
      <c r="A1341" s="1" t="s">
        <v>1340</v>
      </c>
      <c r="B1341" s="2" t="str">
        <f>IFERROR(__xludf.DUMMYFUNCTION("GOOGLETRANSLATE(A1341, ""nl"", ""en"")"),"escape")</f>
        <v>escape</v>
      </c>
    </row>
    <row r="1342">
      <c r="A1342" s="1" t="s">
        <v>1341</v>
      </c>
      <c r="B1342" s="2" t="str">
        <f>IFERROR(__xludf.DUMMYFUNCTION("GOOGLETRANSLATE(A1342, ""nl"", ""en"")"),"throw")</f>
        <v>throw</v>
      </c>
    </row>
    <row r="1343">
      <c r="A1343" s="1" t="s">
        <v>1342</v>
      </c>
      <c r="B1343" s="2" t="str">
        <f>IFERROR(__xludf.DUMMYFUNCTION("GOOGLETRANSLATE(A1343, ""nl"", ""en"")"),"right")</f>
        <v>right</v>
      </c>
    </row>
    <row r="1344">
      <c r="A1344" s="1" t="s">
        <v>1343</v>
      </c>
      <c r="B1344" s="2" t="str">
        <f>IFERROR(__xludf.DUMMYFUNCTION("GOOGLETRANSLATE(A1344, ""nl"", ""en"")"),"suddenly")</f>
        <v>suddenly</v>
      </c>
    </row>
    <row r="1345">
      <c r="A1345" s="1" t="s">
        <v>1344</v>
      </c>
      <c r="B1345" s="2" t="str">
        <f>IFERROR(__xludf.DUMMYFUNCTION("GOOGLETRANSLATE(A1345, ""nl"", ""en"")"),"old")</f>
        <v>old</v>
      </c>
    </row>
    <row r="1346">
      <c r="A1346" s="1" t="s">
        <v>1345</v>
      </c>
      <c r="B1346" s="2" t="str">
        <f>IFERROR(__xludf.DUMMYFUNCTION("GOOGLETRANSLATE(A1346, ""nl"", ""en"")"),"test")</f>
        <v>test</v>
      </c>
    </row>
    <row r="1347">
      <c r="A1347" s="1" t="s">
        <v>1346</v>
      </c>
      <c r="B1347" s="2" t="str">
        <f>IFERROR(__xludf.DUMMYFUNCTION("GOOGLETRANSLATE(A1347, ""nl"", ""en"")"),"permission")</f>
        <v>permission</v>
      </c>
    </row>
    <row r="1348">
      <c r="A1348" s="1" t="s">
        <v>1347</v>
      </c>
      <c r="B1348" s="2" t="str">
        <f>IFERROR(__xludf.DUMMYFUNCTION("GOOGLETRANSLATE(A1348, ""nl"", ""en"")"),"revenge")</f>
        <v>revenge</v>
      </c>
    </row>
    <row r="1349">
      <c r="A1349" s="1" t="s">
        <v>1348</v>
      </c>
      <c r="B1349" s="2" t="str">
        <f>IFERROR(__xludf.DUMMYFUNCTION("GOOGLETRANSLATE(A1349, ""nl"", ""en"")"),"break")</f>
        <v>break</v>
      </c>
    </row>
    <row r="1350">
      <c r="A1350" s="1" t="s">
        <v>1349</v>
      </c>
      <c r="B1350" s="2" t="str">
        <f>IFERROR(__xludf.DUMMYFUNCTION("GOOGLETRANSLATE(A1350, ""nl"", ""en"")"),"role")</f>
        <v>role</v>
      </c>
    </row>
    <row r="1351">
      <c r="A1351" s="1" t="s">
        <v>1350</v>
      </c>
      <c r="B1351" s="2" t="str">
        <f>IFERROR(__xludf.DUMMYFUNCTION("GOOGLETRANSLATE(A1351, ""nl"", ""en"")"),"Hurry up")</f>
        <v>Hurry up</v>
      </c>
    </row>
    <row r="1352">
      <c r="A1352" s="1" t="s">
        <v>1351</v>
      </c>
      <c r="B1352" s="2" t="str">
        <f>IFERROR(__xludf.DUMMYFUNCTION("GOOGLETRANSLATE(A1352, ""nl"", ""en"")"),"calm")</f>
        <v>calm</v>
      </c>
    </row>
    <row r="1353">
      <c r="A1353" s="1" t="s">
        <v>1352</v>
      </c>
      <c r="B1353" s="2" t="str">
        <f>IFERROR(__xludf.DUMMYFUNCTION("GOOGLETRANSLATE(A1353, ""nl"", ""en"")"),"gold")</f>
        <v>gold</v>
      </c>
    </row>
    <row r="1354">
      <c r="A1354" s="1" t="s">
        <v>1353</v>
      </c>
      <c r="B1354" s="2" t="str">
        <f>IFERROR(__xludf.DUMMYFUNCTION("GOOGLETRANSLATE(A1354, ""nl"", ""en"")"),"responsible")</f>
        <v>responsible</v>
      </c>
    </row>
    <row r="1355">
      <c r="A1355" s="1" t="s">
        <v>1354</v>
      </c>
      <c r="B1355" s="2" t="str">
        <f>IFERROR(__xludf.DUMMYFUNCTION("GOOGLETRANSLATE(A1355, ""nl"", ""en"")"),"enormous")</f>
        <v>enormous</v>
      </c>
    </row>
    <row r="1356">
      <c r="A1356" s="1" t="s">
        <v>1355</v>
      </c>
      <c r="B1356" s="2" t="str">
        <f>IFERROR(__xludf.DUMMYFUNCTION("GOOGLETRANSLATE(A1356, ""nl"", ""en"")"),"discuss")</f>
        <v>discuss</v>
      </c>
    </row>
    <row r="1357">
      <c r="A1357" s="1" t="s">
        <v>1356</v>
      </c>
      <c r="B1357" s="2" t="str">
        <f>IFERROR(__xludf.DUMMYFUNCTION("GOOGLETRANSLATE(A1357, ""nl"", ""en"")"),"mentions")</f>
        <v>mentions</v>
      </c>
    </row>
    <row r="1358">
      <c r="A1358" s="1" t="s">
        <v>1357</v>
      </c>
      <c r="B1358" s="2" t="str">
        <f>IFERROR(__xludf.DUMMYFUNCTION("GOOGLETRANSLATE(A1358, ""nl"", ""en"")"),"shucks")</f>
        <v>shucks</v>
      </c>
    </row>
    <row r="1359">
      <c r="A1359" s="1" t="s">
        <v>1358</v>
      </c>
      <c r="B1359" s="2" t="str">
        <f>IFERROR(__xludf.DUMMYFUNCTION("GOOGLETRANSLATE(A1359, ""nl"", ""en"")"),"experience")</f>
        <v>experience</v>
      </c>
    </row>
    <row r="1360">
      <c r="A1360" s="1" t="s">
        <v>1359</v>
      </c>
      <c r="B1360" s="2" t="str">
        <f>IFERROR(__xludf.DUMMYFUNCTION("GOOGLETRANSLATE(A1360, ""nl"", ""en"")"),"soldier")</f>
        <v>soldier</v>
      </c>
    </row>
    <row r="1361">
      <c r="A1361" s="1" t="s">
        <v>1360</v>
      </c>
      <c r="B1361" s="2" t="str">
        <f>IFERROR(__xludf.DUMMYFUNCTION("GOOGLETRANSLATE(A1361, ""nl"", ""en"")"),"talk")</f>
        <v>talk</v>
      </c>
    </row>
    <row r="1362">
      <c r="A1362" s="1" t="s">
        <v>1361</v>
      </c>
      <c r="B1362" s="2" t="str">
        <f>IFERROR(__xludf.DUMMYFUNCTION("GOOGLETRANSLATE(A1362, ""nl"", ""en"")"),"steve")</f>
        <v>steve</v>
      </c>
    </row>
    <row r="1363">
      <c r="A1363" s="1" t="s">
        <v>1362</v>
      </c>
      <c r="B1363" s="2" t="str">
        <f>IFERROR(__xludf.DUMMYFUNCTION("GOOGLETRANSLATE(A1363, ""nl"", ""en"")"),"Mark")</f>
        <v>Mark</v>
      </c>
    </row>
    <row r="1364">
      <c r="A1364" s="1" t="s">
        <v>1363</v>
      </c>
      <c r="B1364" s="2" t="str">
        <f>IFERROR(__xludf.DUMMYFUNCTION("GOOGLETRANSLATE(A1364, ""nl"", ""en"")"),"total")</f>
        <v>total</v>
      </c>
    </row>
    <row r="1365">
      <c r="A1365" s="1" t="s">
        <v>1364</v>
      </c>
      <c r="B1365" s="2" t="str">
        <f>IFERROR(__xludf.DUMMYFUNCTION("GOOGLETRANSLATE(A1365, ""nl"", ""en"")"),"and")</f>
        <v>and</v>
      </c>
    </row>
    <row r="1366">
      <c r="A1366" s="1" t="s">
        <v>1365</v>
      </c>
      <c r="B1366" s="2" t="str">
        <f>IFERROR(__xludf.DUMMYFUNCTION("GOOGLETRANSLATE(A1366, ""nl"", ""en"")"),"free")</f>
        <v>free</v>
      </c>
    </row>
    <row r="1367">
      <c r="A1367" s="1" t="s">
        <v>1366</v>
      </c>
      <c r="B1367" s="2" t="str">
        <f>IFERROR(__xludf.DUMMYFUNCTION("GOOGLETRANSLATE(A1367, ""nl"", ""en"")"),"passed away")</f>
        <v>passed away</v>
      </c>
    </row>
    <row r="1368">
      <c r="A1368" s="1" t="s">
        <v>1367</v>
      </c>
      <c r="B1368" s="2" t="str">
        <f>IFERROR(__xludf.DUMMYFUNCTION("GOOGLETRANSLATE(A1368, ""nl"", ""en"")"),"murder")</f>
        <v>murder</v>
      </c>
    </row>
    <row r="1369">
      <c r="A1369" s="1" t="s">
        <v>1368</v>
      </c>
      <c r="B1369" s="2" t="str">
        <f>IFERROR(__xludf.DUMMYFUNCTION("GOOGLETRANSLATE(A1369, ""nl"", ""en"")"),"Island")</f>
        <v>Island</v>
      </c>
    </row>
    <row r="1370">
      <c r="A1370" s="1" t="s">
        <v>1369</v>
      </c>
      <c r="B1370" s="2" t="str">
        <f>IFERROR(__xludf.DUMMYFUNCTION("GOOGLETRANSLATE(A1370, ""nl"", ""en"")"),"statue")</f>
        <v>statue</v>
      </c>
    </row>
    <row r="1371">
      <c r="A1371" s="1" t="s">
        <v>1370</v>
      </c>
      <c r="B1371" s="2" t="str">
        <f>IFERROR(__xludf.DUMMYFUNCTION("GOOGLETRANSLATE(A1371, ""nl"", ""en"")"),"to fit")</f>
        <v>to fit</v>
      </c>
    </row>
    <row r="1372">
      <c r="A1372" s="1" t="s">
        <v>1371</v>
      </c>
      <c r="B1372" s="2" t="str">
        <f>IFERROR(__xludf.DUMMYFUNCTION("GOOGLETRANSLATE(A1372, ""nl"", ""en"")"),"age")</f>
        <v>age</v>
      </c>
    </row>
    <row r="1373">
      <c r="A1373" s="1" t="s">
        <v>1372</v>
      </c>
      <c r="B1373" s="2" t="str">
        <f>IFERROR(__xludf.DUMMYFUNCTION("GOOGLETRANSLATE(A1373, ""nl"", ""en"")"),"named")</f>
        <v>named</v>
      </c>
    </row>
    <row r="1374">
      <c r="A1374" s="1" t="s">
        <v>1373</v>
      </c>
      <c r="B1374" s="2" t="str">
        <f>IFERROR(__xludf.DUMMYFUNCTION("GOOGLETRANSLATE(A1374, ""nl"", ""en"")"),"to draw")</f>
        <v>to draw</v>
      </c>
    </row>
    <row r="1375">
      <c r="A1375" s="1" t="s">
        <v>1374</v>
      </c>
      <c r="B1375" s="2" t="str">
        <f>IFERROR(__xludf.DUMMYFUNCTION("GOOGLETRANSLATE(A1375, ""nl"", ""en"")"),"Get on")</f>
        <v>Get on</v>
      </c>
    </row>
    <row r="1376">
      <c r="A1376" s="1" t="s">
        <v>1375</v>
      </c>
      <c r="B1376" s="2" t="str">
        <f>IFERROR(__xludf.DUMMYFUNCTION("GOOGLETRANSLATE(A1376, ""nl"", ""en"")"),"tree")</f>
        <v>tree</v>
      </c>
    </row>
    <row r="1377">
      <c r="A1377" s="1" t="s">
        <v>1376</v>
      </c>
      <c r="B1377" s="2" t="str">
        <f>IFERROR(__xludf.DUMMYFUNCTION("GOOGLETRANSLATE(A1377, ""nl"", ""en"")"),"investigate")</f>
        <v>investigate</v>
      </c>
    </row>
    <row r="1378">
      <c r="A1378" s="1" t="s">
        <v>1377</v>
      </c>
      <c r="B1378" s="2" t="str">
        <f>IFERROR(__xludf.DUMMYFUNCTION("GOOGLETRANSLATE(A1378, ""nl"", ""en"")"),"roof")</f>
        <v>roof</v>
      </c>
    </row>
    <row r="1379">
      <c r="A1379" s="1" t="s">
        <v>1378</v>
      </c>
      <c r="B1379" s="2" t="str">
        <f>IFERROR(__xludf.DUMMYFUNCTION("GOOGLETRANSLATE(A1379, ""nl"", ""en"")"),"private")</f>
        <v>private</v>
      </c>
    </row>
    <row r="1380">
      <c r="A1380" s="1" t="s">
        <v>1379</v>
      </c>
      <c r="B1380" s="2" t="str">
        <f>IFERROR(__xludf.DUMMYFUNCTION("GOOGLETRANSLATE(A1380, ""nl"", ""en"")"),"lunch")</f>
        <v>lunch</v>
      </c>
    </row>
    <row r="1381">
      <c r="A1381" s="1" t="s">
        <v>1380</v>
      </c>
      <c r="B1381" s="2" t="str">
        <f>IFERROR(__xludf.DUMMYFUNCTION("GOOGLETRANSLATE(A1381, ""nl"", ""en"")"),"ryan")</f>
        <v>ryan</v>
      </c>
    </row>
    <row r="1382">
      <c r="A1382" s="1" t="s">
        <v>1381</v>
      </c>
      <c r="B1382" s="2" t="str">
        <f>IFERROR(__xludf.DUMMYFUNCTION("GOOGLETRANSLATE(A1382, ""nl"", ""en"")"),"many")</f>
        <v>many</v>
      </c>
    </row>
    <row r="1383">
      <c r="A1383" s="1" t="s">
        <v>1382</v>
      </c>
      <c r="B1383" s="2" t="str">
        <f>IFERROR(__xludf.DUMMYFUNCTION("GOOGLETRANSLATE(A1383, ""nl"", ""en"")"),"clean")</f>
        <v>clean</v>
      </c>
    </row>
    <row r="1384">
      <c r="A1384" s="1" t="s">
        <v>1383</v>
      </c>
      <c r="B1384" s="2" t="str">
        <f>IFERROR(__xludf.DUMMYFUNCTION("GOOGLETRANSLATE(A1384, ""nl"", ""en"")"),"to check")</f>
        <v>to check</v>
      </c>
    </row>
    <row r="1385">
      <c r="A1385" s="1" t="s">
        <v>1384</v>
      </c>
      <c r="B1385" s="2" t="str">
        <f>IFERROR(__xludf.DUMMYFUNCTION("GOOGLETRANSLATE(A1385, ""nl"", ""en"")"),"arrested")</f>
        <v>arrested</v>
      </c>
    </row>
    <row r="1386">
      <c r="A1386" s="1" t="s">
        <v>1385</v>
      </c>
      <c r="B1386" s="2" t="str">
        <f>IFERROR(__xludf.DUMMYFUNCTION("GOOGLETRANSLATE(A1386, ""nl"", ""en"")"),"lap")</f>
        <v>lap</v>
      </c>
    </row>
    <row r="1387">
      <c r="A1387" s="1" t="s">
        <v>1386</v>
      </c>
      <c r="B1387" s="2" t="str">
        <f>IFERROR(__xludf.DUMMYFUNCTION("GOOGLETRANSLATE(A1387, ""nl"", ""en"")"),"off")</f>
        <v>off</v>
      </c>
    </row>
    <row r="1388">
      <c r="A1388" s="1" t="s">
        <v>1387</v>
      </c>
      <c r="B1388" s="2" t="str">
        <f>IFERROR(__xludf.DUMMYFUNCTION("GOOGLETRANSLATE(A1388, ""nl"", ""en"")"),"backwards")</f>
        <v>backwards</v>
      </c>
    </row>
    <row r="1389">
      <c r="A1389" s="1" t="s">
        <v>1388</v>
      </c>
      <c r="B1389" s="2" t="str">
        <f>IFERROR(__xludf.DUMMYFUNCTION("GOOGLETRANSLATE(A1389, ""nl"", ""en"")"),"Johnny")</f>
        <v>Johnny</v>
      </c>
    </row>
    <row r="1390">
      <c r="A1390" s="1" t="s">
        <v>1389</v>
      </c>
      <c r="B1390" s="2" t="str">
        <f>IFERROR(__xludf.DUMMYFUNCTION("GOOGLETRANSLATE(A1390, ""nl"", ""en"")"),"important")</f>
        <v>important</v>
      </c>
    </row>
    <row r="1391">
      <c r="A1391" s="1" t="s">
        <v>1390</v>
      </c>
      <c r="B1391" s="2" t="str">
        <f>IFERROR(__xludf.DUMMYFUNCTION("GOOGLETRANSLATE(A1391, ""nl"", ""en"")"),"read")</f>
        <v>read</v>
      </c>
    </row>
    <row r="1392">
      <c r="A1392" s="1" t="s">
        <v>1391</v>
      </c>
      <c r="B1392" s="2" t="str">
        <f>IFERROR(__xludf.DUMMYFUNCTION("GOOGLETRANSLATE(A1392, ""nl"", ""en"")"),"perfect")</f>
        <v>perfect</v>
      </c>
    </row>
    <row r="1393">
      <c r="A1393" s="1" t="s">
        <v>1392</v>
      </c>
      <c r="B1393" s="2" t="str">
        <f>IFERROR(__xludf.DUMMYFUNCTION("GOOGLETRANSLATE(A1393, ""nl"", ""en"")"),"village")</f>
        <v>village</v>
      </c>
    </row>
    <row r="1394">
      <c r="A1394" s="1" t="s">
        <v>1393</v>
      </c>
      <c r="B1394" s="2" t="str">
        <f>IFERROR(__xludf.DUMMYFUNCTION("GOOGLETRANSLATE(A1394, ""nl"", ""en"")"),"jerk")</f>
        <v>jerk</v>
      </c>
    </row>
    <row r="1395">
      <c r="A1395" s="1" t="s">
        <v>1394</v>
      </c>
      <c r="B1395" s="2" t="str">
        <f>IFERROR(__xludf.DUMMYFUNCTION("GOOGLETRANSLATE(A1395, ""nl"", ""en"")"),"Bobby")</f>
        <v>Bobby</v>
      </c>
    </row>
    <row r="1396">
      <c r="A1396" s="1" t="s">
        <v>1395</v>
      </c>
      <c r="B1396" s="2" t="str">
        <f>IFERROR(__xludf.DUMMYFUNCTION("GOOGLETRANSLATE(A1396, ""nl"", ""en"")"),"dossier")</f>
        <v>dossier</v>
      </c>
    </row>
    <row r="1397">
      <c r="A1397" s="1" t="s">
        <v>1396</v>
      </c>
      <c r="B1397" s="2" t="str">
        <f>IFERROR(__xludf.DUMMYFUNCTION("GOOGLETRANSLATE(A1397, ""nl"", ""en"")"),"suits")</f>
        <v>suits</v>
      </c>
    </row>
    <row r="1398">
      <c r="A1398" s="1" t="s">
        <v>1397</v>
      </c>
      <c r="B1398" s="2" t="str">
        <f>IFERROR(__xludf.DUMMYFUNCTION("GOOGLETRANSLATE(A1398, ""nl"", ""en"")"),"code")</f>
        <v>code</v>
      </c>
    </row>
    <row r="1399">
      <c r="A1399" s="1" t="s">
        <v>1398</v>
      </c>
      <c r="B1399" s="2" t="str">
        <f>IFERROR(__xludf.DUMMYFUNCTION("GOOGLETRANSLATE(A1399, ""nl"", ""en"")"),"to celebrate")</f>
        <v>to celebrate</v>
      </c>
    </row>
    <row r="1400">
      <c r="A1400" s="1" t="s">
        <v>1399</v>
      </c>
      <c r="B1400" s="2" t="str">
        <f>IFERROR(__xludf.DUMMYFUNCTION("GOOGLETRANSLATE(A1400, ""nl"", ""en"")"),"sound")</f>
        <v>sound</v>
      </c>
    </row>
    <row r="1401">
      <c r="A1401" s="1" t="s">
        <v>1400</v>
      </c>
      <c r="B1401" s="2" t="str">
        <f>IFERROR(__xludf.DUMMYFUNCTION("GOOGLETRANSLATE(A1401, ""nl"", ""en"")"),"homo")</f>
        <v>homo</v>
      </c>
    </row>
    <row r="1402">
      <c r="A1402" s="1" t="s">
        <v>1401</v>
      </c>
      <c r="B1402" s="2" t="str">
        <f>IFERROR(__xludf.DUMMYFUNCTION("GOOGLETRANSLATE(A1402, ""nl"", ""en"")"),"terrible")</f>
        <v>terrible</v>
      </c>
    </row>
    <row r="1403">
      <c r="A1403" s="1" t="s">
        <v>1402</v>
      </c>
      <c r="B1403" s="2" t="str">
        <f>IFERROR(__xludf.DUMMYFUNCTION("GOOGLETRANSLATE(A1403, ""nl"", ""en"")"),"states")</f>
        <v>states</v>
      </c>
    </row>
    <row r="1404">
      <c r="A1404" s="1" t="s">
        <v>1403</v>
      </c>
      <c r="B1404" s="2" t="str">
        <f>IFERROR(__xludf.DUMMYFUNCTION("GOOGLETRANSLATE(A1404, ""nl"", ""en"")"),"sleeps")</f>
        <v>sleeps</v>
      </c>
    </row>
    <row r="1405">
      <c r="A1405" s="1" t="s">
        <v>1404</v>
      </c>
      <c r="B1405" s="2" t="str">
        <f>IFERROR(__xludf.DUMMYFUNCTION("GOOGLETRANSLATE(A1405, ""nl"", ""en"")"),"beer")</f>
        <v>beer</v>
      </c>
    </row>
    <row r="1406">
      <c r="A1406" s="1" t="s">
        <v>1405</v>
      </c>
      <c r="B1406" s="2" t="str">
        <f>IFERROR(__xludf.DUMMYFUNCTION("GOOGLETRANSLATE(A1406, ""nl"", ""en"")"),"dna")</f>
        <v>dna</v>
      </c>
    </row>
    <row r="1407">
      <c r="A1407" s="1" t="s">
        <v>1406</v>
      </c>
      <c r="B1407" s="2" t="str">
        <f>IFERROR(__xludf.DUMMYFUNCTION("GOOGLETRANSLATE(A1407, ""nl"", ""en"")"),"how long")</f>
        <v>how long</v>
      </c>
    </row>
    <row r="1408">
      <c r="A1408" s="1" t="s">
        <v>1407</v>
      </c>
      <c r="B1408" s="2" t="str">
        <f>IFERROR(__xludf.DUMMYFUNCTION("GOOGLETRANSLATE(A1408, ""nl"", ""en"")"),"once")</f>
        <v>once</v>
      </c>
    </row>
    <row r="1409">
      <c r="A1409" s="1" t="s">
        <v>1408</v>
      </c>
      <c r="B1409" s="2" t="str">
        <f>IFERROR(__xludf.DUMMYFUNCTION("GOOGLETRANSLATE(A1409, ""nl"", ""en"")"),"easy")</f>
        <v>easy</v>
      </c>
    </row>
    <row r="1410">
      <c r="A1410" s="1" t="s">
        <v>1409</v>
      </c>
      <c r="B1410" s="2" t="str">
        <f>IFERROR(__xludf.DUMMYFUNCTION("GOOGLETRANSLATE(A1410, ""nl"", ""en"")"),"sought")</f>
        <v>sought</v>
      </c>
    </row>
    <row r="1411">
      <c r="A1411" s="1" t="s">
        <v>1410</v>
      </c>
      <c r="B1411" s="2" t="str">
        <f>IFERROR(__xludf.DUMMYFUNCTION("GOOGLETRANSLATE(A1411, ""nl"", ""en"")"),"blue")</f>
        <v>blue</v>
      </c>
    </row>
    <row r="1412">
      <c r="A1412" s="1" t="s">
        <v>1411</v>
      </c>
      <c r="B1412" s="2" t="str">
        <f>IFERROR(__xludf.DUMMYFUNCTION("GOOGLETRANSLATE(A1412, ""nl"", ""en"")"),"piece")</f>
        <v>piece</v>
      </c>
    </row>
    <row r="1413">
      <c r="A1413" s="1" t="s">
        <v>1412</v>
      </c>
      <c r="B1413" s="2" t="str">
        <f>IFERROR(__xludf.DUMMYFUNCTION("GOOGLETRANSLATE(A1413, ""nl"", ""en"")"),"missing")</f>
        <v>missing</v>
      </c>
    </row>
    <row r="1414">
      <c r="A1414" s="1" t="s">
        <v>1413</v>
      </c>
      <c r="B1414" s="2" t="str">
        <f>IFERROR(__xludf.DUMMYFUNCTION("GOOGLETRANSLATE(A1414, ""nl"", ""en"")"),"makes")</f>
        <v>makes</v>
      </c>
    </row>
    <row r="1415">
      <c r="A1415" s="1" t="s">
        <v>1414</v>
      </c>
      <c r="B1415" s="2" t="str">
        <f>IFERROR(__xludf.DUMMYFUNCTION("GOOGLETRANSLATE(A1415, ""nl"", ""en"")"),"hole")</f>
        <v>hole</v>
      </c>
    </row>
    <row r="1416">
      <c r="A1416" s="1" t="s">
        <v>1415</v>
      </c>
      <c r="B1416" s="2" t="str">
        <f>IFERROR(__xludf.DUMMYFUNCTION("GOOGLETRANSLATE(A1416, ""nl"", ""en"")"),"parent")</f>
        <v>parent</v>
      </c>
    </row>
    <row r="1417">
      <c r="A1417" s="1" t="s">
        <v>1416</v>
      </c>
      <c r="B1417" s="2" t="str">
        <f>IFERROR(__xludf.DUMMYFUNCTION("GOOGLETRANSLATE(A1417, ""nl"", ""en"")"),"kate")</f>
        <v>kate</v>
      </c>
    </row>
    <row r="1418">
      <c r="A1418" s="1" t="s">
        <v>1417</v>
      </c>
      <c r="B1418" s="2" t="str">
        <f>IFERROR(__xludf.DUMMYFUNCTION("GOOGLETRANSLATE(A1418, ""nl"", ""en"")"),"write")</f>
        <v>write</v>
      </c>
    </row>
    <row r="1419">
      <c r="A1419" s="1" t="s">
        <v>1418</v>
      </c>
      <c r="B1419" s="2" t="str">
        <f>IFERROR(__xludf.DUMMYFUNCTION("GOOGLETRANSLATE(A1419, ""nl"", ""en"")"),"wrote")</f>
        <v>wrote</v>
      </c>
    </row>
    <row r="1420">
      <c r="A1420" s="1" t="s">
        <v>1419</v>
      </c>
      <c r="B1420" s="2" t="str">
        <f>IFERROR(__xludf.DUMMYFUNCTION("GOOGLETRANSLATE(A1420, ""nl"", ""en"")"),"wish")</f>
        <v>wish</v>
      </c>
    </row>
    <row r="1421">
      <c r="A1421" s="1" t="s">
        <v>1420</v>
      </c>
      <c r="B1421" s="2" t="str">
        <f>IFERROR(__xludf.DUMMYFUNCTION("GOOGLETRANSLATE(A1421, ""nl"", ""en"")"),"beaten")</f>
        <v>beaten</v>
      </c>
    </row>
    <row r="1422">
      <c r="A1422" s="1" t="s">
        <v>1421</v>
      </c>
      <c r="B1422" s="2" t="str">
        <f>IFERROR(__xludf.DUMMYFUNCTION("GOOGLETRANSLATE(A1422, ""nl"", ""en"")"),"Paris")</f>
        <v>Paris</v>
      </c>
    </row>
    <row r="1423">
      <c r="A1423" s="1" t="s">
        <v>1422</v>
      </c>
      <c r="B1423" s="2" t="str">
        <f>IFERROR(__xludf.DUMMYFUNCTION("GOOGLETRANSLATE(A1423, ""nl"", ""en"")"),"accidentally")</f>
        <v>accidentally</v>
      </c>
    </row>
    <row r="1424">
      <c r="A1424" s="1" t="s">
        <v>1423</v>
      </c>
      <c r="B1424" s="2" t="str">
        <f>IFERROR(__xludf.DUMMYFUNCTION("GOOGLETRANSLATE(A1424, ""nl"", ""en"")"),"conduit")</f>
        <v>conduit</v>
      </c>
    </row>
    <row r="1425">
      <c r="A1425" s="1" t="s">
        <v>1424</v>
      </c>
      <c r="B1425" s="2" t="str">
        <f>IFERROR(__xludf.DUMMYFUNCTION("GOOGLETRANSLATE(A1425, ""nl"", ""en"")"),"Honor")</f>
        <v>Honor</v>
      </c>
    </row>
    <row r="1426">
      <c r="A1426" s="1" t="s">
        <v>1425</v>
      </c>
      <c r="B1426" s="2" t="str">
        <f>IFERROR(__xludf.DUMMYFUNCTION("GOOGLETRANSLATE(A1426, ""nl"", ""en"")"),"to build")</f>
        <v>to build</v>
      </c>
    </row>
    <row r="1427">
      <c r="A1427" s="1" t="s">
        <v>1426</v>
      </c>
      <c r="B1427" s="2" t="str">
        <f>IFERROR(__xludf.DUMMYFUNCTION("GOOGLETRANSLATE(A1427, ""nl"", ""en"")"),"conscience")</f>
        <v>conscience</v>
      </c>
    </row>
    <row r="1428">
      <c r="A1428" s="1" t="s">
        <v>1427</v>
      </c>
      <c r="B1428" s="2" t="str">
        <f>IFERROR(__xludf.DUMMYFUNCTION("GOOGLETRANSLATE(A1428, ""nl"", ""en"")"),"saint")</f>
        <v>saint</v>
      </c>
    </row>
    <row r="1429">
      <c r="A1429" s="1" t="s">
        <v>1428</v>
      </c>
      <c r="B1429" s="2" t="str">
        <f>IFERROR(__xludf.DUMMYFUNCTION("GOOGLETRANSLATE(A1429, ""nl"", ""en"")"),"restaurant")</f>
        <v>restaurant</v>
      </c>
    </row>
    <row r="1430">
      <c r="A1430" s="1" t="s">
        <v>1429</v>
      </c>
      <c r="B1430" s="2" t="str">
        <f>IFERROR(__xludf.DUMMYFUNCTION("GOOGLETRANSLATE(A1430, ""nl"", ""en"")"),"dies")</f>
        <v>dies</v>
      </c>
    </row>
    <row r="1431">
      <c r="A1431" s="1" t="s">
        <v>1430</v>
      </c>
      <c r="B1431" s="2" t="str">
        <f>IFERROR(__xludf.DUMMYFUNCTION("GOOGLETRANSLATE(A1431, ""nl"", ""en"")"),"access")</f>
        <v>access</v>
      </c>
    </row>
    <row r="1432">
      <c r="A1432" s="1" t="s">
        <v>1431</v>
      </c>
      <c r="B1432" s="2" t="str">
        <f>IFERROR(__xludf.DUMMYFUNCTION("GOOGLETRANSLATE(A1432, ""nl"", ""en"")"),"hide")</f>
        <v>hide</v>
      </c>
    </row>
    <row r="1433">
      <c r="A1433" s="1" t="s">
        <v>1432</v>
      </c>
      <c r="B1433" s="2" t="str">
        <f>IFERROR(__xludf.DUMMYFUNCTION("GOOGLETRANSLATE(A1433, ""nl"", ""en"")"),"runs")</f>
        <v>runs</v>
      </c>
    </row>
    <row r="1434">
      <c r="A1434" s="1" t="s">
        <v>1433</v>
      </c>
      <c r="B1434" s="2" t="str">
        <f>IFERROR(__xludf.DUMMYFUNCTION("GOOGLETRANSLATE(A1434, ""nl"", ""en"")"),"leads")</f>
        <v>leads</v>
      </c>
    </row>
    <row r="1435">
      <c r="A1435" s="1" t="s">
        <v>1434</v>
      </c>
      <c r="B1435" s="2" t="str">
        <f>IFERROR(__xludf.DUMMYFUNCTION("GOOGLETRANSLATE(A1435, ""nl"", ""en"")"),"arms")</f>
        <v>arms</v>
      </c>
    </row>
    <row r="1436">
      <c r="A1436" s="1" t="s">
        <v>1435</v>
      </c>
      <c r="B1436" s="2" t="str">
        <f>IFERROR(__xludf.DUMMYFUNCTION("GOOGLETRANSLATE(A1436, ""nl"", ""en"")"),"luke")</f>
        <v>luke</v>
      </c>
    </row>
    <row r="1437">
      <c r="A1437" s="1" t="s">
        <v>1436</v>
      </c>
      <c r="B1437" s="2" t="str">
        <f>IFERROR(__xludf.DUMMYFUNCTION("GOOGLETRANSLATE(A1437, ""nl"", ""en"")"),"task")</f>
        <v>task</v>
      </c>
    </row>
    <row r="1438">
      <c r="A1438" s="1" t="s">
        <v>1437</v>
      </c>
      <c r="B1438" s="2" t="str">
        <f>IFERROR(__xludf.DUMMYFUNCTION("GOOGLETRANSLATE(A1438, ""nl"", ""en"")"),"true")</f>
        <v>true</v>
      </c>
    </row>
    <row r="1439">
      <c r="A1439" s="1" t="s">
        <v>1438</v>
      </c>
      <c r="B1439" s="2" t="str">
        <f>IFERROR(__xludf.DUMMYFUNCTION("GOOGLETRANSLATE(A1439, ""nl"", ""en"")"),"lab")</f>
        <v>lab</v>
      </c>
    </row>
    <row r="1440">
      <c r="A1440" s="1" t="s">
        <v>1439</v>
      </c>
      <c r="B1440" s="2" t="str">
        <f>IFERROR(__xludf.DUMMYFUNCTION("GOOGLETRANSLATE(A1440, ""nl"", ""en"")"),"crime")</f>
        <v>crime</v>
      </c>
    </row>
    <row r="1441">
      <c r="A1441" s="1" t="s">
        <v>1440</v>
      </c>
      <c r="B1441" s="2" t="str">
        <f>IFERROR(__xludf.DUMMYFUNCTION("GOOGLETRANSLATE(A1441, ""nl"", ""en"")"),"reflect")</f>
        <v>reflect</v>
      </c>
    </row>
    <row r="1442">
      <c r="A1442" s="1" t="s">
        <v>1441</v>
      </c>
      <c r="B1442" s="2" t="str">
        <f>IFERROR(__xludf.DUMMYFUNCTION("GOOGLETRANSLATE(A1442, ""nl"", ""en"")"),"holidays")</f>
        <v>holidays</v>
      </c>
    </row>
    <row r="1443">
      <c r="A1443" s="1" t="s">
        <v>1442</v>
      </c>
      <c r="B1443" s="2" t="str">
        <f>IFERROR(__xludf.DUMMYFUNCTION("GOOGLETRANSLATE(A1443, ""nl"", ""en"")"),"fairly")</f>
        <v>fairly</v>
      </c>
    </row>
    <row r="1444">
      <c r="A1444" s="1" t="s">
        <v>1443</v>
      </c>
      <c r="B1444" s="2" t="str">
        <f>IFERROR(__xludf.DUMMYFUNCTION("GOOGLETRANSLATE(A1444, ""nl"", ""en"")"),"Keys")</f>
        <v>Keys</v>
      </c>
    </row>
    <row r="1445">
      <c r="A1445" s="1" t="s">
        <v>1444</v>
      </c>
      <c r="B1445" s="2" t="str">
        <f>IFERROR(__xludf.DUMMYFUNCTION("GOOGLETRANSLATE(A1445, ""nl"", ""en"")"),"video")</f>
        <v>video</v>
      </c>
    </row>
    <row r="1446">
      <c r="A1446" s="1" t="s">
        <v>1445</v>
      </c>
      <c r="B1446" s="2" t="str">
        <f>IFERROR(__xludf.DUMMYFUNCTION("GOOGLETRANSLATE(A1446, ""nl"", ""en"")"),"lives")</f>
        <v>lives</v>
      </c>
    </row>
    <row r="1447">
      <c r="A1447" s="1" t="s">
        <v>1446</v>
      </c>
      <c r="B1447" s="2" t="str">
        <f>IFERROR(__xludf.DUMMYFUNCTION("GOOGLETRANSLATE(A1447, ""nl"", ""en"")"),"enjoy")</f>
        <v>enjoy</v>
      </c>
    </row>
    <row r="1448">
      <c r="A1448" s="1" t="s">
        <v>1447</v>
      </c>
      <c r="B1448" s="2" t="str">
        <f>IFERROR(__xludf.DUMMYFUNCTION("GOOGLETRANSLATE(A1448, ""nl"", ""en"")"),"to turn")</f>
        <v>to turn</v>
      </c>
    </row>
    <row r="1449">
      <c r="A1449" s="1" t="s">
        <v>1448</v>
      </c>
      <c r="B1449" s="2" t="str">
        <f>IFERROR(__xludf.DUMMYFUNCTION("GOOGLETRANSLATE(A1449, ""nl"", ""en"")"),"departure")</f>
        <v>departure</v>
      </c>
    </row>
    <row r="1450">
      <c r="A1450" s="1" t="s">
        <v>1449</v>
      </c>
      <c r="B1450" s="2" t="str">
        <f>IFERROR(__xludf.DUMMYFUNCTION("GOOGLETRANSLATE(A1450, ""nl"", ""en"")"),"regarding")</f>
        <v>regarding</v>
      </c>
    </row>
    <row r="1451">
      <c r="A1451" s="1" t="s">
        <v>1450</v>
      </c>
      <c r="B1451" s="2" t="str">
        <f>IFERROR(__xludf.DUMMYFUNCTION("GOOGLETRANSLATE(A1451, ""nl"", ""en"")"),"eric")</f>
        <v>eric</v>
      </c>
    </row>
    <row r="1452">
      <c r="A1452" s="1" t="s">
        <v>1451</v>
      </c>
      <c r="B1452" s="2" t="str">
        <f>IFERROR(__xludf.DUMMYFUNCTION("GOOGLETRANSLATE(A1452, ""nl"", ""en"")"),"key lock")</f>
        <v>key lock</v>
      </c>
    </row>
    <row r="1453">
      <c r="A1453" s="1" t="s">
        <v>1452</v>
      </c>
      <c r="B1453" s="2" t="str">
        <f>IFERROR(__xludf.DUMMYFUNCTION("GOOGLETRANSLATE(A1453, ""nl"", ""en"")"),"ms")</f>
        <v>ms</v>
      </c>
    </row>
    <row r="1454">
      <c r="A1454" s="1" t="s">
        <v>1453</v>
      </c>
      <c r="B1454" s="2" t="str">
        <f>IFERROR(__xludf.DUMMYFUNCTION("GOOGLETRANSLATE(A1454, ""nl"", ""en"")"),"ruined")</f>
        <v>ruined</v>
      </c>
    </row>
    <row r="1455">
      <c r="A1455" s="1" t="s">
        <v>1454</v>
      </c>
      <c r="B1455" s="2" t="str">
        <f>IFERROR(__xludf.DUMMYFUNCTION("GOOGLETRANSLATE(A1455, ""nl"", ""en"")"),"process")</f>
        <v>process</v>
      </c>
    </row>
    <row r="1456">
      <c r="A1456" s="1" t="s">
        <v>1455</v>
      </c>
      <c r="B1456" s="2" t="str">
        <f>IFERROR(__xludf.DUMMYFUNCTION("GOOGLETRANSLATE(A1456, ""nl"", ""en"")"),"order")</f>
        <v>order</v>
      </c>
    </row>
    <row r="1457">
      <c r="A1457" s="1" t="s">
        <v>1456</v>
      </c>
      <c r="B1457" s="2" t="str">
        <f>IFERROR(__xludf.DUMMYFUNCTION("GOOGLETRANSLATE(A1457, ""nl"", ""en"")"),"program")</f>
        <v>program</v>
      </c>
    </row>
    <row r="1458">
      <c r="A1458" s="1" t="s">
        <v>1457</v>
      </c>
      <c r="B1458" s="2" t="str">
        <f>IFERROR(__xludf.DUMMYFUNCTION("GOOGLETRANSLATE(A1458, ""nl"", ""en"")"),"sucks")</f>
        <v>sucks</v>
      </c>
    </row>
    <row r="1459">
      <c r="A1459" s="1" t="s">
        <v>1458</v>
      </c>
      <c r="B1459" s="2" t="str">
        <f>IFERROR(__xludf.DUMMYFUNCTION("GOOGLETRANSLATE(A1459, ""nl"", ""en"")"),"leader")</f>
        <v>leader</v>
      </c>
    </row>
    <row r="1460">
      <c r="A1460" s="1" t="s">
        <v>1459</v>
      </c>
      <c r="B1460" s="2" t="str">
        <f>IFERROR(__xludf.DUMMYFUNCTION("GOOGLETRANSLATE(A1460, ""nl"", ""en"")"),"action")</f>
        <v>action</v>
      </c>
    </row>
    <row r="1461">
      <c r="A1461" s="1" t="s">
        <v>1460</v>
      </c>
      <c r="B1461" s="2" t="str">
        <f>IFERROR(__xludf.DUMMYFUNCTION("GOOGLETRANSLATE(A1461, ""nl"", ""en"")"),"Causing")</f>
        <v>Causing</v>
      </c>
    </row>
    <row r="1462">
      <c r="A1462" s="1" t="s">
        <v>1461</v>
      </c>
      <c r="B1462" s="2" t="str">
        <f>IFERROR(__xludf.DUMMYFUNCTION("GOOGLETRANSLATE(A1462, ""nl"", ""en"")"),"answers")</f>
        <v>answers</v>
      </c>
    </row>
    <row r="1463">
      <c r="A1463" s="1" t="s">
        <v>1462</v>
      </c>
      <c r="B1463" s="2" t="str">
        <f>IFERROR(__xludf.DUMMYFUNCTION("GOOGLETRANSLATE(A1463, ""nl"", ""en"")"),"seated")</f>
        <v>seated</v>
      </c>
    </row>
    <row r="1464">
      <c r="A1464" s="1" t="s">
        <v>1463</v>
      </c>
      <c r="B1464" s="2" t="str">
        <f>IFERROR(__xludf.DUMMYFUNCTION("GOOGLETRANSLATE(A1464, ""nl"", ""en"")"),"wedding")</f>
        <v>wedding</v>
      </c>
    </row>
    <row r="1465">
      <c r="A1465" s="1" t="s">
        <v>1464</v>
      </c>
      <c r="B1465" s="2" t="str">
        <f>IFERROR(__xludf.DUMMYFUNCTION("GOOGLETRANSLATE(A1465, ""nl"", ""en"")"),"form")</f>
        <v>form</v>
      </c>
    </row>
    <row r="1466">
      <c r="A1466" s="1" t="s">
        <v>1465</v>
      </c>
      <c r="B1466" s="2" t="str">
        <f>IFERROR(__xludf.DUMMYFUNCTION("GOOGLETRANSLATE(A1466, ""nl"", ""en"")"),"residential")</f>
        <v>residential</v>
      </c>
    </row>
    <row r="1467">
      <c r="A1467" s="1" t="s">
        <v>1466</v>
      </c>
      <c r="B1467" s="2" t="str">
        <f>IFERROR(__xludf.DUMMYFUNCTION("GOOGLETRANSLATE(A1467, ""nl"", ""en"")"),"director")</f>
        <v>director</v>
      </c>
    </row>
    <row r="1468">
      <c r="A1468" s="1" t="s">
        <v>1467</v>
      </c>
      <c r="B1468" s="2" t="str">
        <f>IFERROR(__xludf.DUMMYFUNCTION("GOOGLETRANSLATE(A1468, ""nl"", ""en"")"),"client")</f>
        <v>client</v>
      </c>
    </row>
    <row r="1469">
      <c r="A1469" s="1" t="s">
        <v>1468</v>
      </c>
      <c r="B1469" s="2" t="str">
        <f>IFERROR(__xludf.DUMMYFUNCTION("GOOGLETRANSLATE(A1469, ""nl"", ""en"")"),"good evening")</f>
        <v>good evening</v>
      </c>
    </row>
    <row r="1470">
      <c r="A1470" s="1" t="s">
        <v>1469</v>
      </c>
      <c r="B1470" s="2" t="str">
        <f>IFERROR(__xludf.DUMMYFUNCTION("GOOGLETRANSLATE(A1470, ""nl"", ""en"")"),"advice")</f>
        <v>advice</v>
      </c>
    </row>
    <row r="1471">
      <c r="A1471" s="1" t="s">
        <v>1470</v>
      </c>
      <c r="B1471" s="2" t="str">
        <f>IFERROR(__xludf.DUMMYFUNCTION("GOOGLETRANSLATE(A1471, ""nl"", ""en"")"),"although")</f>
        <v>although</v>
      </c>
    </row>
    <row r="1472">
      <c r="A1472" s="1" t="s">
        <v>1471</v>
      </c>
      <c r="B1472" s="2" t="str">
        <f>IFERROR(__xludf.DUMMYFUNCTION("GOOGLETRANSLATE(A1472, ""nl"", ""en"")"),"eddie")</f>
        <v>eddie</v>
      </c>
    </row>
    <row r="1473">
      <c r="A1473" s="1" t="s">
        <v>1472</v>
      </c>
      <c r="B1473" s="2" t="str">
        <f>IFERROR(__xludf.DUMMYFUNCTION("GOOGLETRANSLATE(A1473, ""nl"", ""en"")"),"chris")</f>
        <v>chris</v>
      </c>
    </row>
    <row r="1474">
      <c r="A1474" s="1" t="s">
        <v>1473</v>
      </c>
      <c r="B1474" s="2" t="str">
        <f>IFERROR(__xludf.DUMMYFUNCTION("GOOGLETRANSLATE(A1474, ""nl"", ""en"")"),"hours")</f>
        <v>hours</v>
      </c>
    </row>
    <row r="1475">
      <c r="A1475" s="1" t="s">
        <v>1474</v>
      </c>
      <c r="B1475" s="2" t="str">
        <f>IFERROR(__xludf.DUMMYFUNCTION("GOOGLETRANSLATE(A1475, ""nl"", ""en"")"),"good night")</f>
        <v>good night</v>
      </c>
    </row>
    <row r="1476">
      <c r="A1476" s="1" t="s">
        <v>1475</v>
      </c>
      <c r="B1476" s="2" t="str">
        <f>IFERROR(__xludf.DUMMYFUNCTION("GOOGLETRANSLATE(A1476, ""nl"", ""en"")"),"times")</f>
        <v>times</v>
      </c>
    </row>
    <row r="1477">
      <c r="A1477" s="1" t="s">
        <v>1476</v>
      </c>
      <c r="B1477" s="2" t="str">
        <f>IFERROR(__xludf.DUMMYFUNCTION("GOOGLETRANSLATE(A1477, ""nl"", ""en"")"),"grown up")</f>
        <v>grown up</v>
      </c>
    </row>
    <row r="1478">
      <c r="A1478" s="1" t="s">
        <v>1477</v>
      </c>
      <c r="B1478" s="2" t="str">
        <f>IFERROR(__xludf.DUMMYFUNCTION("GOOGLETRANSLATE(A1478, ""nl"", ""en"")"),"dirty")</f>
        <v>dirty</v>
      </c>
    </row>
    <row r="1479">
      <c r="A1479" s="1" t="s">
        <v>1478</v>
      </c>
      <c r="B1479" s="2" t="str">
        <f>IFERROR(__xludf.DUMMYFUNCTION("GOOGLETRANSLATE(A1479, ""nl"", ""en"")"),"major")</f>
        <v>major</v>
      </c>
    </row>
    <row r="1480">
      <c r="A1480" s="1" t="s">
        <v>1479</v>
      </c>
      <c r="B1480" s="2" t="str">
        <f>IFERROR(__xludf.DUMMYFUNCTION("GOOGLETRANSLATE(A1480, ""nl"", ""en"")"),"radio")</f>
        <v>radio</v>
      </c>
    </row>
    <row r="1481">
      <c r="A1481" s="1" t="s">
        <v>1480</v>
      </c>
      <c r="B1481" s="2" t="str">
        <f>IFERROR(__xludf.DUMMYFUNCTION("GOOGLETRANSLATE(A1481, ""nl"", ""en"")"),"pleasant")</f>
        <v>pleasant</v>
      </c>
    </row>
    <row r="1482">
      <c r="A1482" s="1" t="s">
        <v>1481</v>
      </c>
      <c r="B1482" s="2" t="str">
        <f>IFERROR(__xludf.DUMMYFUNCTION("GOOGLETRANSLATE(A1482, ""nl"", ""en"")"),"drink")</f>
        <v>drink</v>
      </c>
    </row>
    <row r="1483">
      <c r="A1483" s="1" t="s">
        <v>1482</v>
      </c>
      <c r="B1483" s="2" t="str">
        <f>IFERROR(__xludf.DUMMYFUNCTION("GOOGLETRANSLATE(A1483, ""nl"", ""en"")"),"Moon")</f>
        <v>Moon</v>
      </c>
    </row>
    <row r="1484">
      <c r="A1484" s="1" t="s">
        <v>1483</v>
      </c>
      <c r="B1484" s="2" t="str">
        <f>IFERROR(__xludf.DUMMYFUNCTION("GOOGLETRANSLATE(A1484, ""nl"", ""en"")"),"got")</f>
        <v>got</v>
      </c>
    </row>
    <row r="1485">
      <c r="A1485" s="1" t="s">
        <v>1484</v>
      </c>
      <c r="B1485" s="2" t="str">
        <f>IFERROR(__xludf.DUMMYFUNCTION("GOOGLETRANSLATE(A1485, ""nl"", ""en"")"),"easy")</f>
        <v>easy</v>
      </c>
    </row>
    <row r="1486">
      <c r="A1486" s="1" t="s">
        <v>1485</v>
      </c>
      <c r="B1486" s="2" t="str">
        <f>IFERROR(__xludf.DUMMYFUNCTION("GOOGLETRANSLATE(A1486, ""nl"", ""en"")"),"forgive")</f>
        <v>forgive</v>
      </c>
    </row>
    <row r="1487">
      <c r="A1487" s="1" t="s">
        <v>1486</v>
      </c>
      <c r="B1487" s="2" t="str">
        <f>IFERROR(__xludf.DUMMYFUNCTION("GOOGLETRANSLATE(A1487, ""nl"", ""en"")"),"class")</f>
        <v>class</v>
      </c>
    </row>
    <row r="1488">
      <c r="A1488" s="1" t="s">
        <v>1487</v>
      </c>
      <c r="B1488" s="2" t="str">
        <f>IFERROR(__xludf.DUMMYFUNCTION("GOOGLETRANSLATE(A1488, ""nl"", ""en"")"),"newspaper")</f>
        <v>newspaper</v>
      </c>
    </row>
    <row r="1489">
      <c r="A1489" s="1" t="s">
        <v>1488</v>
      </c>
      <c r="B1489" s="2" t="str">
        <f>IFERROR(__xludf.DUMMYFUNCTION("GOOGLETRANSLATE(A1489, ""nl"", ""en"")"),"slowly")</f>
        <v>slowly</v>
      </c>
    </row>
    <row r="1490">
      <c r="A1490" s="1" t="s">
        <v>1489</v>
      </c>
      <c r="B1490" s="2" t="str">
        <f>IFERROR(__xludf.DUMMYFUNCTION("GOOGLETRANSLATE(A1490, ""nl"", ""en"")"),"cost")</f>
        <v>cost</v>
      </c>
    </row>
    <row r="1491">
      <c r="A1491" s="1" t="s">
        <v>1490</v>
      </c>
      <c r="B1491" s="2" t="str">
        <f>IFERROR(__xludf.DUMMYFUNCTION("GOOGLETRANSLATE(A1491, ""nl"", ""en"")"),"Martin")</f>
        <v>Martin</v>
      </c>
    </row>
    <row r="1492">
      <c r="A1492" s="1" t="s">
        <v>1491</v>
      </c>
      <c r="B1492" s="2" t="str">
        <f>IFERROR(__xludf.DUMMYFUNCTION("GOOGLETRANSLATE(A1492, ""nl"", ""en"")"),"per cent")</f>
        <v>per cent</v>
      </c>
    </row>
    <row r="1493">
      <c r="A1493" s="1" t="s">
        <v>1492</v>
      </c>
      <c r="B1493" s="2" t="str">
        <f>IFERROR(__xludf.DUMMYFUNCTION("GOOGLETRANSLATE(A1493, ""nl"", ""en"")"),"fog")</f>
        <v>fog</v>
      </c>
    </row>
    <row r="1494">
      <c r="A1494" s="1" t="s">
        <v>1493</v>
      </c>
      <c r="B1494" s="2" t="str">
        <f>IFERROR(__xludf.DUMMYFUNCTION("GOOGLETRANSLATE(A1494, ""nl"", ""en"")"),"path")</f>
        <v>path</v>
      </c>
    </row>
    <row r="1495">
      <c r="A1495" s="1" t="s">
        <v>1494</v>
      </c>
      <c r="B1495" s="2" t="str">
        <f>IFERROR(__xludf.DUMMYFUNCTION("GOOGLETRANSLATE(A1495, ""nl"", ""en"")"),"freedom")</f>
        <v>freedom</v>
      </c>
    </row>
    <row r="1496">
      <c r="A1496" s="1" t="s">
        <v>1495</v>
      </c>
      <c r="B1496" s="2" t="str">
        <f>IFERROR(__xludf.DUMMYFUNCTION("GOOGLETRANSLATE(A1496, ""nl"", ""en"")"),"to disappear")</f>
        <v>to disappear</v>
      </c>
    </row>
    <row r="1497">
      <c r="A1497" s="1" t="s">
        <v>1496</v>
      </c>
      <c r="B1497" s="2" t="str">
        <f>IFERROR(__xludf.DUMMYFUNCTION("GOOGLETRANSLATE(A1497, ""nl"", ""en"")"),"lied")</f>
        <v>lied</v>
      </c>
    </row>
    <row r="1498">
      <c r="A1498" s="1" t="s">
        <v>1497</v>
      </c>
      <c r="B1498" s="2" t="str">
        <f>IFERROR(__xludf.DUMMYFUNCTION("GOOGLETRANSLATE(A1498, ""nl"", ""en"")"),"motion")</f>
        <v>motion</v>
      </c>
    </row>
    <row r="1499">
      <c r="A1499" s="1" t="s">
        <v>1498</v>
      </c>
      <c r="B1499" s="2" t="str">
        <f>IFERROR(__xludf.DUMMYFUNCTION("GOOGLETRANSLATE(A1499, ""nl"", ""en"")"),"doubt")</f>
        <v>doubt</v>
      </c>
    </row>
    <row r="1500">
      <c r="A1500" s="1" t="s">
        <v>1499</v>
      </c>
      <c r="B1500" s="2" t="str">
        <f>IFERROR(__xludf.DUMMYFUNCTION("GOOGLETRANSLATE(A1500, ""nl"", ""en"")"),"cousin")</f>
        <v>cousin</v>
      </c>
    </row>
    <row r="1501">
      <c r="A1501" s="1" t="s">
        <v>1500</v>
      </c>
      <c r="B1501" s="2" t="str">
        <f>IFERROR(__xludf.DUMMYFUNCTION("GOOGLETRANSLATE(A1501, ""nl"", ""en"")"),"common")</f>
        <v>common</v>
      </c>
    </row>
    <row r="1502">
      <c r="A1502" s="1" t="s">
        <v>1501</v>
      </c>
      <c r="B1502" s="2" t="str">
        <f>IFERROR(__xludf.DUMMYFUNCTION("GOOGLETRANSLATE(A1502, ""nl"", ""en"")"),"bottle")</f>
        <v>bottle</v>
      </c>
    </row>
    <row r="1503">
      <c r="A1503" s="1" t="s">
        <v>1502</v>
      </c>
      <c r="B1503" s="2" t="str">
        <f>IFERROR(__xludf.DUMMYFUNCTION("GOOGLETRANSLATE(A1503, ""nl"", ""en"")"),"crazy")</f>
        <v>crazy</v>
      </c>
    </row>
    <row r="1504">
      <c r="A1504" s="1" t="s">
        <v>1503</v>
      </c>
      <c r="B1504" s="2" t="str">
        <f>IFERROR(__xludf.DUMMYFUNCTION("GOOGLETRANSLATE(A1504, ""nl"", ""en"")"),"wear")</f>
        <v>wear</v>
      </c>
    </row>
    <row r="1505">
      <c r="A1505" s="1" t="s">
        <v>1504</v>
      </c>
      <c r="B1505" s="2" t="str">
        <f>IFERROR(__xludf.DUMMYFUNCTION("GOOGLETRANSLATE(A1505, ""nl"", ""en"")"),"fish")</f>
        <v>fish</v>
      </c>
    </row>
    <row r="1506">
      <c r="A1506" s="1" t="s">
        <v>1505</v>
      </c>
      <c r="B1506" s="2" t="str">
        <f>IFERROR(__xludf.DUMMYFUNCTION("GOOGLETRANSLATE(A1506, ""nl"", ""en"")"),"about what")</f>
        <v>about what</v>
      </c>
    </row>
    <row r="1507">
      <c r="A1507" s="1" t="s">
        <v>1506</v>
      </c>
      <c r="B1507" s="2" t="str">
        <f>IFERROR(__xludf.DUMMYFUNCTION("GOOGLETRANSLATE(A1507, ""nl"", ""en"")"),"red")</f>
        <v>red</v>
      </c>
    </row>
    <row r="1508">
      <c r="A1508" s="1" t="s">
        <v>1507</v>
      </c>
      <c r="B1508" s="2" t="str">
        <f>IFERROR(__xludf.DUMMYFUNCTION("GOOGLETRANSLATE(A1508, ""nl"", ""en"")"),"brain")</f>
        <v>brain</v>
      </c>
    </row>
    <row r="1509">
      <c r="A1509" s="1" t="s">
        <v>1508</v>
      </c>
      <c r="B1509" s="2" t="str">
        <f>IFERROR(__xludf.DUMMYFUNCTION("GOOGLETRANSLATE(A1509, ""nl"", ""en"")"),"der")</f>
        <v>der</v>
      </c>
    </row>
    <row r="1510">
      <c r="A1510" s="1" t="s">
        <v>1509</v>
      </c>
      <c r="B1510" s="2" t="str">
        <f>IFERROR(__xludf.DUMMYFUNCTION("GOOGLETRANSLATE(A1510, ""nl"", ""en"")"),"lost")</f>
        <v>lost</v>
      </c>
    </row>
    <row r="1511">
      <c r="A1511" s="1" t="s">
        <v>1510</v>
      </c>
      <c r="B1511" s="2" t="str">
        <f>IFERROR(__xludf.DUMMYFUNCTION("GOOGLETRANSLATE(A1511, ""nl"", ""en"")"),"cab")</f>
        <v>cab</v>
      </c>
    </row>
    <row r="1512">
      <c r="A1512" s="1" t="s">
        <v>1511</v>
      </c>
      <c r="B1512" s="2" t="str">
        <f>IFERROR(__xludf.DUMMYFUNCTION("GOOGLETRANSLATE(A1512, ""nl"", ""en"")"),"appearance")</f>
        <v>appearance</v>
      </c>
    </row>
    <row r="1513">
      <c r="A1513" s="1" t="s">
        <v>1512</v>
      </c>
      <c r="B1513" s="2" t="str">
        <f>IFERROR(__xludf.DUMMYFUNCTION("GOOGLETRANSLATE(A1513, ""nl"", ""en"")"),"medicines")</f>
        <v>medicines</v>
      </c>
    </row>
    <row r="1514">
      <c r="A1514" s="1" t="s">
        <v>1513</v>
      </c>
      <c r="B1514" s="2" t="str">
        <f>IFERROR(__xludf.DUMMYFUNCTION("GOOGLETRANSLATE(A1514, ""nl"", ""en"")"),"Okay")</f>
        <v>Okay</v>
      </c>
    </row>
    <row r="1515">
      <c r="A1515" s="1" t="s">
        <v>1514</v>
      </c>
      <c r="B1515" s="2" t="str">
        <f>IFERROR(__xludf.DUMMYFUNCTION("GOOGLETRANSLATE(A1515, ""nl"", ""en"")"),"soon")</f>
        <v>soon</v>
      </c>
    </row>
    <row r="1516">
      <c r="A1516" s="1" t="s">
        <v>1515</v>
      </c>
      <c r="B1516" s="2" t="str">
        <f>IFERROR(__xludf.DUMMYFUNCTION("GOOGLETRANSLATE(A1516, ""nl"", ""en"")"),"box")</f>
        <v>box</v>
      </c>
    </row>
    <row r="1517">
      <c r="A1517" s="1" t="s">
        <v>1516</v>
      </c>
      <c r="B1517" s="2" t="str">
        <f>IFERROR(__xludf.DUMMYFUNCTION("GOOGLETRANSLATE(A1517, ""nl"", ""en"")"),"justly")</f>
        <v>justly</v>
      </c>
    </row>
    <row r="1518">
      <c r="A1518" s="1" t="s">
        <v>1517</v>
      </c>
      <c r="B1518" s="2" t="str">
        <f>IFERROR(__xludf.DUMMYFUNCTION("GOOGLETRANSLATE(A1518, ""nl"", ""en"")"),"opinion")</f>
        <v>opinion</v>
      </c>
    </row>
    <row r="1519">
      <c r="A1519" s="1" t="s">
        <v>1518</v>
      </c>
      <c r="B1519" s="2" t="str">
        <f>IFERROR(__xludf.DUMMYFUNCTION("GOOGLETRANSLATE(A1519, ""nl"", ""en"")"),"gun")</f>
        <v>gun</v>
      </c>
    </row>
    <row r="1520">
      <c r="A1520" s="1" t="s">
        <v>1519</v>
      </c>
      <c r="B1520" s="2" t="str">
        <f>IFERROR(__xludf.DUMMYFUNCTION("GOOGLETRANSLATE(A1520, ""nl"", ""en"")"),"property")</f>
        <v>property</v>
      </c>
    </row>
    <row r="1521">
      <c r="A1521" s="1" t="s">
        <v>1520</v>
      </c>
      <c r="B1521" s="2" t="str">
        <f>IFERROR(__xludf.DUMMYFUNCTION("GOOGLETRANSLATE(A1521, ""nl"", ""en"")"),"top")</f>
        <v>top</v>
      </c>
    </row>
    <row r="1522">
      <c r="A1522" s="1" t="s">
        <v>1521</v>
      </c>
      <c r="B1522" s="2" t="str">
        <f>IFERROR(__xludf.DUMMYFUNCTION("GOOGLETRANSLATE(A1522, ""nl"", ""en"")"),"miracle")</f>
        <v>miracle</v>
      </c>
    </row>
    <row r="1523">
      <c r="A1523" s="1" t="s">
        <v>1522</v>
      </c>
      <c r="B1523" s="2" t="str">
        <f>IFERROR(__xludf.DUMMYFUNCTION("GOOGLETRANSLATE(A1523, ""nl"", ""en"")"),"to forgive")</f>
        <v>to forgive</v>
      </c>
    </row>
    <row r="1524">
      <c r="A1524" s="1" t="s">
        <v>1523</v>
      </c>
      <c r="B1524" s="2" t="str">
        <f>IFERROR(__xludf.DUMMYFUNCTION("GOOGLETRANSLATE(A1524, ""nl"", ""en"")"),"stops")</f>
        <v>stops</v>
      </c>
    </row>
    <row r="1525">
      <c r="A1525" s="1" t="s">
        <v>1524</v>
      </c>
      <c r="B1525" s="2" t="str">
        <f>IFERROR(__xludf.DUMMYFUNCTION("GOOGLETRANSLATE(A1525, ""nl"", ""en"")"),"to hope")</f>
        <v>to hope</v>
      </c>
    </row>
    <row r="1526">
      <c r="A1526" s="1" t="s">
        <v>1525</v>
      </c>
      <c r="B1526" s="2" t="str">
        <f>IFERROR(__xludf.DUMMYFUNCTION("GOOGLETRANSLATE(A1526, ""nl"", ""en"")"),"thomas")</f>
        <v>thomas</v>
      </c>
    </row>
    <row r="1527">
      <c r="A1527" s="1" t="s">
        <v>1526</v>
      </c>
      <c r="B1527" s="2" t="str">
        <f>IFERROR(__xludf.DUMMYFUNCTION("GOOGLETRANSLATE(A1527, ""nl"", ""en"")"),"to pick up")</f>
        <v>to pick up</v>
      </c>
    </row>
    <row r="1528">
      <c r="A1528" s="1" t="s">
        <v>1527</v>
      </c>
      <c r="B1528" s="2" t="str">
        <f>IFERROR(__xludf.DUMMYFUNCTION("GOOGLETRANSLATE(A1528, ""nl"", ""en"")"),"wind")</f>
        <v>wind</v>
      </c>
    </row>
    <row r="1529">
      <c r="A1529" s="1" t="s">
        <v>1528</v>
      </c>
      <c r="B1529" s="2" t="str">
        <f>IFERROR(__xludf.DUMMYFUNCTION("GOOGLETRANSLATE(A1529, ""nl"", ""en"")"),"to resolve")</f>
        <v>to resolve</v>
      </c>
    </row>
    <row r="1530">
      <c r="A1530" s="1" t="s">
        <v>1529</v>
      </c>
      <c r="B1530" s="2" t="str">
        <f>IFERROR(__xludf.DUMMYFUNCTION("GOOGLETRANSLATE(A1530, ""nl"", ""en"")"),"jealous")</f>
        <v>jealous</v>
      </c>
    </row>
    <row r="1531">
      <c r="A1531" s="1" t="s">
        <v>1530</v>
      </c>
      <c r="B1531" s="2" t="str">
        <f>IFERROR(__xludf.DUMMYFUNCTION("GOOGLETRANSLATE(A1531, ""nl"", ""en"")"),"kevin")</f>
        <v>kevin</v>
      </c>
    </row>
    <row r="1532">
      <c r="A1532" s="1" t="s">
        <v>1531</v>
      </c>
      <c r="B1532" s="2" t="str">
        <f>IFERROR(__xludf.DUMMYFUNCTION("GOOGLETRANSLATE(A1532, ""nl"", ""en"")"),"rachel")</f>
        <v>rachel</v>
      </c>
    </row>
    <row r="1533">
      <c r="A1533" s="1" t="s">
        <v>1532</v>
      </c>
      <c r="B1533" s="2" t="str">
        <f>IFERROR(__xludf.DUMMYFUNCTION("GOOGLETRANSLATE(A1533, ""nl"", ""en"")"),"immediately")</f>
        <v>immediately</v>
      </c>
    </row>
    <row r="1534">
      <c r="A1534" s="1" t="s">
        <v>1533</v>
      </c>
      <c r="B1534" s="2" t="str">
        <f>IFERROR(__xludf.DUMMYFUNCTION("GOOGLETRANSLATE(A1534, ""nl"", ""en"")"),"behaviour")</f>
        <v>behaviour</v>
      </c>
    </row>
    <row r="1535">
      <c r="A1535" s="1" t="s">
        <v>1534</v>
      </c>
      <c r="B1535" s="2" t="str">
        <f>IFERROR(__xludf.DUMMYFUNCTION("GOOGLETRANSLATE(A1535, ""nl"", ""en"")"),"charles")</f>
        <v>charles</v>
      </c>
    </row>
    <row r="1536">
      <c r="A1536" s="1" t="s">
        <v>1535</v>
      </c>
      <c r="B1536" s="2" t="str">
        <f>IFERROR(__xludf.DUMMYFUNCTION("GOOGLETRANSLATE(A1536, ""nl"", ""en"")"),"to vote")</f>
        <v>to vote</v>
      </c>
    </row>
    <row r="1537">
      <c r="A1537" s="1" t="s">
        <v>1536</v>
      </c>
      <c r="B1537" s="2" t="str">
        <f>IFERROR(__xludf.DUMMYFUNCTION("GOOGLETRANSLATE(A1537, ""nl"", ""en"")"),"breakfast")</f>
        <v>breakfast</v>
      </c>
    </row>
    <row r="1538">
      <c r="A1538" s="1" t="s">
        <v>1537</v>
      </c>
      <c r="B1538" s="2" t="str">
        <f>IFERROR(__xludf.DUMMYFUNCTION("GOOGLETRANSLATE(A1538, ""nl"", ""en"")"),"LOL")</f>
        <v>LOL</v>
      </c>
    </row>
    <row r="1539">
      <c r="A1539" s="1" t="s">
        <v>1538</v>
      </c>
      <c r="B1539" s="2" t="str">
        <f>IFERROR(__xludf.DUMMYFUNCTION("GOOGLETRANSLATE(A1539, ""nl"", ""en"")"),"walter")</f>
        <v>walter</v>
      </c>
    </row>
    <row r="1540">
      <c r="A1540" s="1" t="s">
        <v>1539</v>
      </c>
      <c r="B1540" s="2" t="str">
        <f>IFERROR(__xludf.DUMMYFUNCTION("GOOGLETRANSLATE(A1540, ""nl"", ""en"")"),"dogs")</f>
        <v>dogs</v>
      </c>
    </row>
    <row r="1541">
      <c r="A1541" s="1" t="s">
        <v>1540</v>
      </c>
      <c r="B1541" s="2" t="str">
        <f>IFERROR(__xludf.DUMMYFUNCTION("GOOGLETRANSLATE(A1541, ""nl"", ""en"")"),"received")</f>
        <v>received</v>
      </c>
    </row>
    <row r="1542">
      <c r="A1542" s="1" t="s">
        <v>1541</v>
      </c>
      <c r="B1542" s="2" t="str">
        <f>IFERROR(__xludf.DUMMYFUNCTION("GOOGLETRANSLATE(A1542, ""nl"", ""en"")"),"stories")</f>
        <v>stories</v>
      </c>
    </row>
    <row r="1543">
      <c r="A1543" s="1" t="s">
        <v>1542</v>
      </c>
      <c r="B1543" s="2" t="str">
        <f>IFERROR(__xludf.DUMMYFUNCTION("GOOGLETRANSLATE(A1543, ""nl"", ""en"")"),"river")</f>
        <v>river</v>
      </c>
    </row>
    <row r="1544">
      <c r="A1544" s="1" t="s">
        <v>1543</v>
      </c>
      <c r="B1544" s="2" t="str">
        <f>IFERROR(__xludf.DUMMYFUNCTION("GOOGLETRANSLATE(A1544, ""nl"", ""en"")"),"twelve")</f>
        <v>twelve</v>
      </c>
    </row>
    <row r="1545">
      <c r="A1545" s="1" t="s">
        <v>1544</v>
      </c>
      <c r="B1545" s="2" t="str">
        <f>IFERROR(__xludf.DUMMYFUNCTION("GOOGLETRANSLATE(A1545, ""nl"", ""en"")"),"food")</f>
        <v>food</v>
      </c>
    </row>
    <row r="1546">
      <c r="A1546" s="1" t="s">
        <v>1545</v>
      </c>
      <c r="B1546" s="2" t="str">
        <f>IFERROR(__xludf.DUMMYFUNCTION("GOOGLETRANSLATE(A1546, ""nl"", ""en"")"),"soon")</f>
        <v>soon</v>
      </c>
    </row>
    <row r="1547">
      <c r="A1547" s="1" t="s">
        <v>1546</v>
      </c>
      <c r="B1547" s="2" t="str">
        <f>IFERROR(__xludf.DUMMYFUNCTION("GOOGLETRANSLATE(A1547, ""nl"", ""en"")"),"follows")</f>
        <v>follows</v>
      </c>
    </row>
    <row r="1548">
      <c r="A1548" s="1" t="s">
        <v>1547</v>
      </c>
      <c r="B1548" s="2" t="str">
        <f>IFERROR(__xludf.DUMMYFUNCTION("GOOGLETRANSLATE(A1548, ""nl"", ""en"")"),"more often")</f>
        <v>more often</v>
      </c>
    </row>
    <row r="1549">
      <c r="A1549" s="1" t="s">
        <v>1548</v>
      </c>
      <c r="B1549" s="2" t="str">
        <f>IFERROR(__xludf.DUMMYFUNCTION("GOOGLETRANSLATE(A1549, ""nl"", ""en"")"),"Adam")</f>
        <v>Adam</v>
      </c>
    </row>
    <row r="1550">
      <c r="A1550" s="1" t="s">
        <v>1549</v>
      </c>
      <c r="B1550" s="2" t="str">
        <f>IFERROR(__xludf.DUMMYFUNCTION("GOOGLETRANSLATE(A1550, ""nl"", ""en"")"),"turn")</f>
        <v>turn</v>
      </c>
    </row>
    <row r="1551">
      <c r="A1551" s="1" t="s">
        <v>1550</v>
      </c>
      <c r="B1551" s="2" t="str">
        <f>IFERROR(__xludf.DUMMYFUNCTION("GOOGLETRANSLATE(A1551, ""nl"", ""en"")"),"customers")</f>
        <v>customers</v>
      </c>
    </row>
    <row r="1552">
      <c r="A1552" s="1" t="s">
        <v>1551</v>
      </c>
      <c r="B1552" s="2" t="str">
        <f>IFERROR(__xludf.DUMMYFUNCTION("GOOGLETRANSLATE(A1552, ""nl"", ""en"")"),"chef")</f>
        <v>chef</v>
      </c>
    </row>
    <row r="1553">
      <c r="A1553" s="1" t="s">
        <v>1552</v>
      </c>
      <c r="B1553" s="2" t="str">
        <f>IFERROR(__xludf.DUMMYFUNCTION("GOOGLETRANSLATE(A1553, ""nl"", ""en"")"),"wins")</f>
        <v>wins</v>
      </c>
    </row>
    <row r="1554">
      <c r="A1554" s="1" t="s">
        <v>1553</v>
      </c>
      <c r="B1554" s="2" t="str">
        <f>IFERROR(__xludf.DUMMYFUNCTION("GOOGLETRANSLATE(A1554, ""nl"", ""en"")"),"brian")</f>
        <v>brian</v>
      </c>
    </row>
    <row r="1555">
      <c r="A1555" s="1" t="s">
        <v>1554</v>
      </c>
      <c r="B1555" s="2" t="str">
        <f>IFERROR(__xludf.DUMMYFUNCTION("GOOGLETRANSLATE(A1555, ""nl"", ""en"")"),"minute")</f>
        <v>minute</v>
      </c>
    </row>
    <row r="1556">
      <c r="A1556" s="1" t="s">
        <v>1555</v>
      </c>
      <c r="B1556" s="2" t="str">
        <f>IFERROR(__xludf.DUMMYFUNCTION("GOOGLETRANSLATE(A1556, ""nl"", ""en"")"),"anna")</f>
        <v>anna</v>
      </c>
    </row>
    <row r="1557">
      <c r="A1557" s="1" t="s">
        <v>1556</v>
      </c>
      <c r="B1557" s="2" t="str">
        <f>IFERROR(__xludf.DUMMYFUNCTION("GOOGLETRANSLATE(A1557, ""nl"", ""en"")"),"detective")</f>
        <v>detective</v>
      </c>
    </row>
    <row r="1558">
      <c r="A1558" s="1" t="s">
        <v>1557</v>
      </c>
      <c r="B1558" s="2" t="str">
        <f>IFERROR(__xludf.DUMMYFUNCTION("GOOGLETRANSLATE(A1558, ""nl"", ""en"")"),"betray")</f>
        <v>betray</v>
      </c>
    </row>
    <row r="1559">
      <c r="A1559" s="1" t="s">
        <v>1558</v>
      </c>
      <c r="B1559" s="2" t="str">
        <f>IFERROR(__xludf.DUMMYFUNCTION("GOOGLETRANSLATE(A1559, ""nl"", ""en"")"),"don")</f>
        <v>don</v>
      </c>
    </row>
    <row r="1560">
      <c r="A1560" s="1" t="s">
        <v>1559</v>
      </c>
      <c r="B1560" s="2" t="str">
        <f>IFERROR(__xludf.DUMMYFUNCTION("GOOGLETRANSLATE(A1560, ""nl"", ""en"")"),"violence")</f>
        <v>violence</v>
      </c>
    </row>
    <row r="1561">
      <c r="A1561" s="1" t="s">
        <v>1560</v>
      </c>
      <c r="B1561" s="2" t="str">
        <f>IFERROR(__xludf.DUMMYFUNCTION("GOOGLETRANSLATE(A1561, ""nl"", ""en"")"),"agreement")</f>
        <v>agreement</v>
      </c>
    </row>
    <row r="1562">
      <c r="A1562" s="1" t="s">
        <v>1561</v>
      </c>
      <c r="B1562" s="2" t="str">
        <f>IFERROR(__xludf.DUMMYFUNCTION("GOOGLETRANSLATE(A1562, ""nl"", ""en"")"),"show")</f>
        <v>show</v>
      </c>
    </row>
    <row r="1563">
      <c r="A1563" s="1" t="s">
        <v>1562</v>
      </c>
      <c r="B1563" s="2" t="str">
        <f>IFERROR(__xludf.DUMMYFUNCTION("GOOGLETRANSLATE(A1563, ""nl"", ""en"")"),"mentioned")</f>
        <v>mentioned</v>
      </c>
    </row>
    <row r="1564">
      <c r="A1564" s="1" t="s">
        <v>1563</v>
      </c>
      <c r="B1564" s="2" t="str">
        <f>IFERROR(__xludf.DUMMYFUNCTION("GOOGLETRANSLATE(A1564, ""nl"", ""en"")"),"ordinary")</f>
        <v>ordinary</v>
      </c>
    </row>
    <row r="1565">
      <c r="A1565" s="1" t="s">
        <v>1564</v>
      </c>
      <c r="B1565" s="2" t="str">
        <f>IFERROR(__xludf.DUMMYFUNCTION("GOOGLETRANSLATE(A1565, ""nl"", ""en"")"),"paper")</f>
        <v>paper</v>
      </c>
    </row>
    <row r="1566">
      <c r="A1566" s="1" t="s">
        <v>1565</v>
      </c>
      <c r="B1566" s="2" t="str">
        <f>IFERROR(__xludf.DUMMYFUNCTION("GOOGLETRANSLATE(A1566, ""nl"", ""en"")"),"bandage")</f>
        <v>bandage</v>
      </c>
    </row>
    <row r="1567">
      <c r="A1567" s="1" t="s">
        <v>1566</v>
      </c>
      <c r="B1567" s="2" t="str">
        <f>IFERROR(__xludf.DUMMYFUNCTION("GOOGLETRANSLATE(A1567, ""nl"", ""en"")"),"hoped")</f>
        <v>hoped</v>
      </c>
    </row>
    <row r="1568">
      <c r="A1568" s="1" t="s">
        <v>1567</v>
      </c>
      <c r="B1568" s="2" t="str">
        <f>IFERROR(__xludf.DUMMYFUNCTION("GOOGLETRANSLATE(A1568, ""nl"", ""en"")"),"weird")</f>
        <v>weird</v>
      </c>
    </row>
    <row r="1569">
      <c r="A1569" s="1" t="s">
        <v>1568</v>
      </c>
      <c r="B1569" s="2" t="str">
        <f>IFERROR(__xludf.DUMMYFUNCTION("GOOGLETRANSLATE(A1569, ""nl"", ""en"")"),"bridge")</f>
        <v>bridge</v>
      </c>
    </row>
    <row r="1570">
      <c r="A1570" s="1" t="s">
        <v>1569</v>
      </c>
      <c r="B1570" s="2" t="str">
        <f>IFERROR(__xludf.DUMMYFUNCTION("GOOGLETRANSLATE(A1570, ""nl"", ""en"")"),"jacket")</f>
        <v>jacket</v>
      </c>
    </row>
    <row r="1571">
      <c r="A1571" s="1" t="s">
        <v>1570</v>
      </c>
      <c r="B1571" s="2" t="str">
        <f>IFERROR(__xludf.DUMMYFUNCTION("GOOGLETRANSLATE(A1571, ""nl"", ""en"")"),"flowers")</f>
        <v>flowers</v>
      </c>
    </row>
    <row r="1572">
      <c r="A1572" s="1" t="s">
        <v>1571</v>
      </c>
      <c r="B1572" s="2" t="str">
        <f>IFERROR(__xludf.DUMMYFUNCTION("GOOGLETRANSLATE(A1572, ""nl"", ""en"")"),"daniel")</f>
        <v>daniel</v>
      </c>
    </row>
    <row r="1573">
      <c r="A1573" s="1" t="s">
        <v>1572</v>
      </c>
      <c r="B1573" s="2" t="str">
        <f>IFERROR(__xludf.DUMMYFUNCTION("GOOGLETRANSLATE(A1573, ""nl"", ""en"")"),"stairway")</f>
        <v>stairway</v>
      </c>
    </row>
    <row r="1574">
      <c r="A1574" s="1" t="s">
        <v>1573</v>
      </c>
      <c r="B1574" s="2" t="str">
        <f>IFERROR(__xludf.DUMMYFUNCTION("GOOGLETRANSLATE(A1574, ""nl"", ""en"")"),"Sir")</f>
        <v>Sir</v>
      </c>
    </row>
    <row r="1575">
      <c r="A1575" s="1" t="s">
        <v>1574</v>
      </c>
      <c r="B1575" s="2" t="str">
        <f>IFERROR(__xludf.DUMMYFUNCTION("GOOGLETRANSLATE(A1575, ""nl"", ""en"")"),"to attack")</f>
        <v>to attack</v>
      </c>
    </row>
    <row r="1576">
      <c r="A1576" s="1" t="s">
        <v>1575</v>
      </c>
      <c r="B1576" s="2" t="str">
        <f>IFERROR(__xludf.DUMMYFUNCTION("GOOGLETRANSLATE(A1576, ""nl"", ""en"")"),"leather")</f>
        <v>leather</v>
      </c>
    </row>
    <row r="1577">
      <c r="A1577" s="1" t="s">
        <v>1576</v>
      </c>
      <c r="B1577" s="2" t="str">
        <f>IFERROR(__xludf.DUMMYFUNCTION("GOOGLETRANSLATE(A1577, ""nl"", ""en"")"),"street")</f>
        <v>street</v>
      </c>
    </row>
    <row r="1578">
      <c r="A1578" s="1" t="s">
        <v>1577</v>
      </c>
      <c r="B1578" s="2" t="str">
        <f>IFERROR(__xludf.DUMMYFUNCTION("GOOGLETRANSLATE(A1578, ""nl"", ""en"")"),"record")</f>
        <v>record</v>
      </c>
    </row>
    <row r="1579">
      <c r="A1579" s="1" t="s">
        <v>1578</v>
      </c>
      <c r="B1579" s="2" t="str">
        <f>IFERROR(__xludf.DUMMYFUNCTION("GOOGLETRANSLATE(A1579, ""nl"", ""en"")"),"robert")</f>
        <v>robert</v>
      </c>
    </row>
    <row r="1580">
      <c r="A1580" s="1" t="s">
        <v>1579</v>
      </c>
      <c r="B1580" s="2" t="str">
        <f>IFERROR(__xludf.DUMMYFUNCTION("GOOGLETRANSLATE(A1580, ""nl"", ""en"")"),"damage")</f>
        <v>damage</v>
      </c>
    </row>
    <row r="1581">
      <c r="A1581" s="1" t="s">
        <v>1580</v>
      </c>
      <c r="B1581" s="2" t="str">
        <f>IFERROR(__xludf.DUMMYFUNCTION("GOOGLETRANSLATE(A1581, ""nl"", ""en"")"),"turns out")</f>
        <v>turns out</v>
      </c>
    </row>
    <row r="1582">
      <c r="A1582" s="1" t="s">
        <v>1581</v>
      </c>
      <c r="B1582" s="2" t="str">
        <f>IFERROR(__xludf.DUMMYFUNCTION("GOOGLETRANSLATE(A1582, ""nl"", ""en"")"),"particular")</f>
        <v>particular</v>
      </c>
    </row>
    <row r="1583">
      <c r="A1583" s="1" t="s">
        <v>1582</v>
      </c>
      <c r="B1583" s="2" t="str">
        <f>IFERROR(__xludf.DUMMYFUNCTION("GOOGLETRANSLATE(A1583, ""nl"", ""en"")"),"skin")</f>
        <v>skin</v>
      </c>
    </row>
    <row r="1584">
      <c r="A1584" s="1" t="s">
        <v>1583</v>
      </c>
      <c r="B1584" s="2" t="str">
        <f>IFERROR(__xludf.DUMMYFUNCTION("GOOGLETRANSLATE(A1584, ""nl"", ""en"")"),"forces")</f>
        <v>forces</v>
      </c>
    </row>
    <row r="1585">
      <c r="A1585" s="1" t="s">
        <v>1584</v>
      </c>
      <c r="B1585" s="2" t="str">
        <f>IFERROR(__xludf.DUMMYFUNCTION("GOOGLETRANSLATE(A1585, ""nl"", ""en"")"),"lower")</f>
        <v>lower</v>
      </c>
    </row>
    <row r="1586">
      <c r="A1586" s="1" t="s">
        <v>1585</v>
      </c>
      <c r="B1586" s="2" t="str">
        <f>IFERROR(__xludf.DUMMYFUNCTION("GOOGLETRANSLATE(A1586, ""nl"", ""en"")"),"to open")</f>
        <v>to open</v>
      </c>
    </row>
    <row r="1587">
      <c r="A1587" s="1" t="s">
        <v>1586</v>
      </c>
      <c r="B1587" s="2" t="str">
        <f>IFERROR(__xludf.DUMMYFUNCTION("GOOGLETRANSLATE(A1587, ""nl"", ""en"")"),"doctor")</f>
        <v>doctor</v>
      </c>
    </row>
    <row r="1588">
      <c r="A1588" s="1" t="s">
        <v>1587</v>
      </c>
      <c r="B1588" s="2" t="str">
        <f>IFERROR(__xludf.DUMMYFUNCTION("GOOGLETRANSLATE(A1588, ""nl"", ""en"")"),"whore")</f>
        <v>whore</v>
      </c>
    </row>
    <row r="1589">
      <c r="A1589" s="1" t="s">
        <v>1588</v>
      </c>
      <c r="B1589" s="2" t="str">
        <f>IFERROR(__xludf.DUMMYFUNCTION("GOOGLETRANSLATE(A1589, ""nl"", ""en"")"),"disturbed")</f>
        <v>disturbed</v>
      </c>
    </row>
    <row r="1590">
      <c r="A1590" s="1" t="s">
        <v>1589</v>
      </c>
      <c r="B1590" s="2" t="str">
        <f>IFERROR(__xludf.DUMMYFUNCTION("GOOGLETRANSLATE(A1590, ""nl"", ""en"")"),"scott")</f>
        <v>scott</v>
      </c>
    </row>
    <row r="1591">
      <c r="A1591" s="1" t="s">
        <v>1590</v>
      </c>
      <c r="B1591" s="2" t="str">
        <f>IFERROR(__xludf.DUMMYFUNCTION("GOOGLETRANSLATE(A1591, ""nl"", ""en"")"),"ate")</f>
        <v>ate</v>
      </c>
    </row>
    <row r="1592">
      <c r="A1592" s="1" t="s">
        <v>1591</v>
      </c>
      <c r="B1592" s="2" t="str">
        <f>IFERROR(__xludf.DUMMYFUNCTION("GOOGLETRANSLATE(A1592, ""nl"", ""en"")"),"husband")</f>
        <v>husband</v>
      </c>
    </row>
    <row r="1593">
      <c r="A1593" s="1" t="s">
        <v>1592</v>
      </c>
      <c r="B1593" s="2" t="str">
        <f>IFERROR(__xludf.DUMMYFUNCTION("GOOGLETRANSLATE(A1593, ""nl"", ""en"")"),"intention")</f>
        <v>intention</v>
      </c>
    </row>
    <row r="1594">
      <c r="A1594" s="1" t="s">
        <v>1593</v>
      </c>
      <c r="B1594" s="2" t="str">
        <f>IFERROR(__xludf.DUMMYFUNCTION("GOOGLETRANSLATE(A1594, ""nl"", ""en"")"),"dare")</f>
        <v>dare</v>
      </c>
    </row>
    <row r="1595">
      <c r="A1595" s="1" t="s">
        <v>1594</v>
      </c>
      <c r="B1595" s="2" t="str">
        <f>IFERROR(__xludf.DUMMYFUNCTION("GOOGLETRANSLATE(A1595, ""nl"", ""en"")"),"faithfully")</f>
        <v>faithfully</v>
      </c>
    </row>
    <row r="1596">
      <c r="A1596" s="1" t="s">
        <v>1595</v>
      </c>
      <c r="B1596" s="2" t="str">
        <f>IFERROR(__xludf.DUMMYFUNCTION("GOOGLETRANSLATE(A1596, ""nl"", ""en"")"),"think")</f>
        <v>think</v>
      </c>
    </row>
    <row r="1597">
      <c r="A1597" s="1" t="s">
        <v>1596</v>
      </c>
      <c r="B1597" s="2" t="str">
        <f>IFERROR(__xludf.DUMMYFUNCTION("GOOGLETRANSLATE(A1597, ""nl"", ""en"")"),"worst")</f>
        <v>worst</v>
      </c>
    </row>
    <row r="1598">
      <c r="A1598" s="1" t="s">
        <v>1597</v>
      </c>
      <c r="B1598" s="2" t="str">
        <f>IFERROR(__xludf.DUMMYFUNCTION("GOOGLETRANSLATE(A1598, ""nl"", ""en"")"),"conceived")</f>
        <v>conceived</v>
      </c>
    </row>
    <row r="1599">
      <c r="A1599" s="1" t="s">
        <v>1598</v>
      </c>
      <c r="B1599" s="2" t="str">
        <f>IFERROR(__xludf.DUMMYFUNCTION("GOOGLETRANSLATE(A1599, ""nl"", ""en"")"),"stop")</f>
        <v>stop</v>
      </c>
    </row>
    <row r="1600">
      <c r="A1600" s="1" t="s">
        <v>1599</v>
      </c>
      <c r="B1600" s="2" t="str">
        <f>IFERROR(__xludf.DUMMYFUNCTION("GOOGLETRANSLATE(A1600, ""nl"", ""en"")"),"killed")</f>
        <v>killed</v>
      </c>
    </row>
    <row r="1601">
      <c r="A1601" s="1" t="s">
        <v>1600</v>
      </c>
      <c r="B1601" s="2" t="str">
        <f>IFERROR(__xludf.DUMMYFUNCTION("GOOGLETRANSLATE(A1601, ""nl"", ""en"")"),"night")</f>
        <v>night</v>
      </c>
    </row>
    <row r="1602">
      <c r="A1602" s="1" t="s">
        <v>1601</v>
      </c>
      <c r="B1602" s="2" t="str">
        <f>IFERROR(__xludf.DUMMYFUNCTION("GOOGLETRANSLATE(A1602, ""nl"", ""en"")"),"departed")</f>
        <v>departed</v>
      </c>
    </row>
    <row r="1603">
      <c r="A1603" s="1" t="s">
        <v>1602</v>
      </c>
      <c r="B1603" s="2" t="str">
        <f>IFERROR(__xludf.DUMMYFUNCTION("GOOGLETRANSLATE(A1603, ""nl"", ""en"")"),"guy")</f>
        <v>guy</v>
      </c>
    </row>
    <row r="1604">
      <c r="A1604" s="1" t="s">
        <v>1603</v>
      </c>
      <c r="B1604" s="2" t="str">
        <f>IFERROR(__xludf.DUMMYFUNCTION("GOOGLETRANSLATE(A1604, ""nl"", ""en"")"),"English")</f>
        <v>English</v>
      </c>
    </row>
    <row r="1605">
      <c r="A1605" s="1" t="s">
        <v>1604</v>
      </c>
      <c r="B1605" s="2" t="str">
        <f>IFERROR(__xludf.DUMMYFUNCTION("GOOGLETRANSLATE(A1605, ""nl"", ""en"")"),"Start")</f>
        <v>Start</v>
      </c>
    </row>
    <row r="1606">
      <c r="A1606" s="1" t="s">
        <v>1605</v>
      </c>
      <c r="B1606" s="2" t="str">
        <f>IFERROR(__xludf.DUMMYFUNCTION("GOOGLETRANSLATE(A1606, ""nl"", ""en"")"),"favourite")</f>
        <v>favourite</v>
      </c>
    </row>
    <row r="1607">
      <c r="A1607" s="1" t="s">
        <v>1606</v>
      </c>
      <c r="B1607" s="2" t="str">
        <f>IFERROR(__xludf.DUMMYFUNCTION("GOOGLETRANSLATE(A1607, ""nl"", ""en"")"),"personal")</f>
        <v>personal</v>
      </c>
    </row>
    <row r="1608">
      <c r="A1608" s="1" t="s">
        <v>1607</v>
      </c>
      <c r="B1608" s="2" t="str">
        <f>IFERROR(__xludf.DUMMYFUNCTION("GOOGLETRANSLATE(A1608, ""nl"", ""en"")"),"particular")</f>
        <v>particular</v>
      </c>
    </row>
    <row r="1609">
      <c r="A1609" s="1" t="s">
        <v>1608</v>
      </c>
      <c r="B1609" s="2" t="str">
        <f>IFERROR(__xludf.DUMMYFUNCTION("GOOGLETRANSLATE(A1609, ""nl"", ""en"")"),"some")</f>
        <v>some</v>
      </c>
    </row>
    <row r="1610">
      <c r="A1610" s="1" t="s">
        <v>1609</v>
      </c>
      <c r="B1610" s="2" t="str">
        <f>IFERROR(__xludf.DUMMYFUNCTION("GOOGLETRANSLATE(A1610, ""nl"", ""en"")"),"yeah")</f>
        <v>yeah</v>
      </c>
    </row>
    <row r="1611">
      <c r="A1611" s="1" t="s">
        <v>1610</v>
      </c>
      <c r="B1611" s="2" t="str">
        <f>IFERROR(__xludf.DUMMYFUNCTION("GOOGLETRANSLATE(A1611, ""nl"", ""en"")"),"just hold on")</f>
        <v>just hold on</v>
      </c>
    </row>
    <row r="1612">
      <c r="A1612" s="1" t="s">
        <v>1611</v>
      </c>
      <c r="B1612" s="2" t="str">
        <f>IFERROR(__xludf.DUMMYFUNCTION("GOOGLETRANSLATE(A1612, ""nl"", ""en"")"),"medical")</f>
        <v>medical</v>
      </c>
    </row>
    <row r="1613">
      <c r="A1613" s="1" t="s">
        <v>1612</v>
      </c>
      <c r="B1613" s="2" t="str">
        <f>IFERROR(__xludf.DUMMYFUNCTION("GOOGLETRANSLATE(A1613, ""nl"", ""en"")"),"sexy")</f>
        <v>sexy</v>
      </c>
    </row>
    <row r="1614">
      <c r="A1614" s="1" t="s">
        <v>1613</v>
      </c>
      <c r="B1614" s="2" t="str">
        <f>IFERROR(__xludf.DUMMYFUNCTION("GOOGLETRANSLATE(A1614, ""nl"", ""en"")"),"mayor")</f>
        <v>mayor</v>
      </c>
    </row>
    <row r="1615">
      <c r="A1615" s="1" t="s">
        <v>1614</v>
      </c>
      <c r="B1615" s="2" t="str">
        <f>IFERROR(__xludf.DUMMYFUNCTION("GOOGLETRANSLATE(A1615, ""nl"", ""en"")"),"lee")</f>
        <v>lee</v>
      </c>
    </row>
    <row r="1616">
      <c r="A1616" s="1" t="s">
        <v>1615</v>
      </c>
      <c r="B1616" s="2" t="str">
        <f>IFERROR(__xludf.DUMMYFUNCTION("GOOGLETRANSLATE(A1616, ""nl"", ""en"")"),"officer")</f>
        <v>officer</v>
      </c>
    </row>
    <row r="1617">
      <c r="A1617" s="1" t="s">
        <v>1616</v>
      </c>
      <c r="B1617" s="2" t="str">
        <f>IFERROR(__xludf.DUMMYFUNCTION("GOOGLETRANSLATE(A1617, ""nl"", ""en"")"),"To kiss")</f>
        <v>To kiss</v>
      </c>
    </row>
    <row r="1618">
      <c r="A1618" s="1" t="s">
        <v>1617</v>
      </c>
      <c r="B1618" s="2" t="str">
        <f>IFERROR(__xludf.DUMMYFUNCTION("GOOGLETRANSLATE(A1618, ""nl"", ""en"")"),"date")</f>
        <v>date</v>
      </c>
    </row>
    <row r="1619">
      <c r="A1619" s="1" t="s">
        <v>1618</v>
      </c>
      <c r="B1619" s="2" t="str">
        <f>IFERROR(__xludf.DUMMYFUNCTION("GOOGLETRANSLATE(A1619, ""nl"", ""en"")"),"star")</f>
        <v>star</v>
      </c>
    </row>
    <row r="1620">
      <c r="A1620" s="1" t="s">
        <v>1619</v>
      </c>
      <c r="B1620" s="2" t="str">
        <f>IFERROR(__xludf.DUMMYFUNCTION("GOOGLETRANSLATE(A1620, ""nl"", ""en"")"),"wanted")</f>
        <v>wanted</v>
      </c>
    </row>
    <row r="1621">
      <c r="A1621" s="1" t="s">
        <v>1620</v>
      </c>
      <c r="B1621" s="2" t="str">
        <f>IFERROR(__xludf.DUMMYFUNCTION("GOOGLETRANSLATE(A1621, ""nl"", ""en"")"),"captain")</f>
        <v>captain</v>
      </c>
    </row>
    <row r="1622">
      <c r="A1622" s="1" t="s">
        <v>1621</v>
      </c>
      <c r="B1622" s="2" t="str">
        <f>IFERROR(__xludf.DUMMYFUNCTION("GOOGLETRANSLATE(A1622, ""nl"", ""en"")"),"being")</f>
        <v>being</v>
      </c>
    </row>
    <row r="1623">
      <c r="A1623" s="1" t="s">
        <v>1622</v>
      </c>
      <c r="B1623" s="2" t="str">
        <f>IFERROR(__xludf.DUMMYFUNCTION("GOOGLETRANSLATE(A1623, ""nl"", ""en"")"),"call")</f>
        <v>call</v>
      </c>
    </row>
    <row r="1624">
      <c r="A1624" s="1" t="s">
        <v>1623</v>
      </c>
      <c r="B1624" s="2" t="str">
        <f>IFERROR(__xludf.DUMMYFUNCTION("GOOGLETRANSLATE(A1624, ""nl"", ""en"")"),"details")</f>
        <v>details</v>
      </c>
    </row>
    <row r="1625">
      <c r="A1625" s="1" t="s">
        <v>1624</v>
      </c>
      <c r="B1625" s="2" t="str">
        <f>IFERROR(__xludf.DUMMYFUNCTION("GOOGLETRANSLATE(A1625, ""nl"", ""en"")"),"summer")</f>
        <v>summer</v>
      </c>
    </row>
    <row r="1626">
      <c r="A1626" s="1" t="s">
        <v>1625</v>
      </c>
      <c r="B1626" s="2" t="str">
        <f>IFERROR(__xludf.DUMMYFUNCTION("GOOGLETRANSLATE(A1626, ""nl"", ""en"")"),"thick")</f>
        <v>thick</v>
      </c>
    </row>
    <row r="1627">
      <c r="A1627" s="1" t="s">
        <v>1626</v>
      </c>
      <c r="B1627" s="2" t="str">
        <f>IFERROR(__xludf.DUMMYFUNCTION("GOOGLETRANSLATE(A1627, ""nl"", ""en"")"),"smells")</f>
        <v>smells</v>
      </c>
    </row>
    <row r="1628">
      <c r="A1628" s="1" t="s">
        <v>1627</v>
      </c>
      <c r="B1628" s="2" t="str">
        <f>IFERROR(__xludf.DUMMYFUNCTION("GOOGLETRANSLATE(A1628, ""nl"", ""en"")"),"owner")</f>
        <v>owner</v>
      </c>
    </row>
    <row r="1629">
      <c r="A1629" s="1" t="s">
        <v>1628</v>
      </c>
      <c r="B1629" s="2" t="str">
        <f>IFERROR(__xludf.DUMMYFUNCTION("GOOGLETRANSLATE(A1629, ""nl"", ""en"")"),"engine")</f>
        <v>engine</v>
      </c>
    </row>
    <row r="1630">
      <c r="A1630" s="1" t="s">
        <v>1629</v>
      </c>
      <c r="B1630" s="2" t="str">
        <f>IFERROR(__xludf.DUMMYFUNCTION("GOOGLETRANSLATE(A1630, ""nl"", ""en"")"),"university")</f>
        <v>university</v>
      </c>
    </row>
    <row r="1631">
      <c r="A1631" s="1" t="s">
        <v>1630</v>
      </c>
      <c r="B1631" s="2" t="str">
        <f>IFERROR(__xludf.DUMMYFUNCTION("GOOGLETRANSLATE(A1631, ""nl"", ""en"")"),"helped")</f>
        <v>helped</v>
      </c>
    </row>
    <row r="1632">
      <c r="A1632" s="1" t="s">
        <v>1631</v>
      </c>
      <c r="B1632" s="2" t="str">
        <f>IFERROR(__xludf.DUMMYFUNCTION("GOOGLETRANSLATE(A1632, ""nl"", ""en"")"),"kiss")</f>
        <v>kiss</v>
      </c>
    </row>
    <row r="1633">
      <c r="A1633" s="1" t="s">
        <v>1632</v>
      </c>
      <c r="B1633" s="2" t="str">
        <f>IFERROR(__xludf.DUMMYFUNCTION("GOOGLETRANSLATE(A1633, ""nl"", ""en"")"),"listening")</f>
        <v>listening</v>
      </c>
    </row>
    <row r="1634">
      <c r="A1634" s="1" t="s">
        <v>1633</v>
      </c>
      <c r="B1634" s="2" t="str">
        <f>IFERROR(__xludf.DUMMYFUNCTION("GOOGLETRANSLATE(A1634, ""nl"", ""en"")"),"data")</f>
        <v>data</v>
      </c>
    </row>
    <row r="1635">
      <c r="A1635" s="1" t="s">
        <v>1634</v>
      </c>
      <c r="B1635" s="2" t="str">
        <f>IFERROR(__xludf.DUMMYFUNCTION("GOOGLETRANSLATE(A1635, ""nl"", ""en"")"),"claire")</f>
        <v>claire</v>
      </c>
    </row>
    <row r="1636">
      <c r="A1636" s="1" t="s">
        <v>1635</v>
      </c>
      <c r="B1636" s="2" t="str">
        <f>IFERROR(__xludf.DUMMYFUNCTION("GOOGLETRANSLATE(A1636, ""nl"", ""en"")"),"security")</f>
        <v>security</v>
      </c>
    </row>
    <row r="1637">
      <c r="A1637" s="1" t="s">
        <v>1636</v>
      </c>
      <c r="B1637" s="2" t="str">
        <f>IFERROR(__xludf.DUMMYFUNCTION("GOOGLETRANSLATE(A1637, ""nl"", ""en"")"),"thought")</f>
        <v>thought</v>
      </c>
    </row>
    <row r="1638">
      <c r="A1638" s="1" t="s">
        <v>1637</v>
      </c>
      <c r="B1638" s="2" t="str">
        <f>IFERROR(__xludf.DUMMYFUNCTION("GOOGLETRANSLATE(A1638, ""nl"", ""en"")"),"lisa")</f>
        <v>lisa</v>
      </c>
    </row>
    <row r="1639">
      <c r="A1639" s="1" t="s">
        <v>1638</v>
      </c>
      <c r="B1639" s="2" t="str">
        <f>IFERROR(__xludf.DUMMYFUNCTION("GOOGLETRANSLATE(A1639, ""nl"", ""en"")"),"chosen")</f>
        <v>chosen</v>
      </c>
    </row>
    <row r="1640">
      <c r="A1640" s="1" t="s">
        <v>1639</v>
      </c>
      <c r="B1640" s="2" t="str">
        <f>IFERROR(__xludf.DUMMYFUNCTION("GOOGLETRANSLATE(A1640, ""nl"", ""en"")"),"pay")</f>
        <v>pay</v>
      </c>
    </row>
    <row r="1641">
      <c r="A1641" s="1" t="s">
        <v>1640</v>
      </c>
      <c r="B1641" s="2" t="str">
        <f>IFERROR(__xludf.DUMMYFUNCTION("GOOGLETRANSLATE(A1641, ""nl"", ""en"")"),"mean")</f>
        <v>mean</v>
      </c>
    </row>
    <row r="1642">
      <c r="A1642" s="1" t="s">
        <v>1641</v>
      </c>
      <c r="B1642" s="2" t="str">
        <f>IFERROR(__xludf.DUMMYFUNCTION("GOOGLETRANSLATE(A1642, ""nl"", ""en"")"),"hidden")</f>
        <v>hidden</v>
      </c>
    </row>
    <row r="1643">
      <c r="A1643" s="1" t="s">
        <v>1642</v>
      </c>
      <c r="B1643" s="2" t="str">
        <f>IFERROR(__xludf.DUMMYFUNCTION("GOOGLETRANSLATE(A1643, ""nl"", ""en"")"),"audience")</f>
        <v>audience</v>
      </c>
    </row>
    <row r="1644">
      <c r="A1644" s="1" t="s">
        <v>1643</v>
      </c>
      <c r="B1644" s="2" t="str">
        <f>IFERROR(__xludf.DUMMYFUNCTION("GOOGLETRANSLATE(A1644, ""nl"", ""en"")"),"career")</f>
        <v>career</v>
      </c>
    </row>
    <row r="1645">
      <c r="A1645" s="1" t="s">
        <v>1644</v>
      </c>
      <c r="B1645" s="2" t="str">
        <f>IFERROR(__xludf.DUMMYFUNCTION("GOOGLETRANSLATE(A1645, ""nl"", ""en"")"),"teeth")</f>
        <v>teeth</v>
      </c>
    </row>
    <row r="1646">
      <c r="A1646" s="1" t="s">
        <v>1645</v>
      </c>
      <c r="B1646" s="2" t="str">
        <f>IFERROR(__xludf.DUMMYFUNCTION("GOOGLETRANSLATE(A1646, ""nl"", ""en"")"),"amy")</f>
        <v>amy</v>
      </c>
    </row>
    <row r="1647">
      <c r="A1647" s="1" t="s">
        <v>1646</v>
      </c>
      <c r="B1647" s="2" t="str">
        <f>IFERROR(__xludf.DUMMYFUNCTION("GOOGLETRANSLATE(A1647, ""nl"", ""en"")"),"report")</f>
        <v>report</v>
      </c>
    </row>
    <row r="1648">
      <c r="A1648" s="1" t="s">
        <v>1647</v>
      </c>
      <c r="B1648" s="2" t="str">
        <f>IFERROR(__xludf.DUMMYFUNCTION("GOOGLETRANSLATE(A1648, ""nl"", ""en"")"),"super")</f>
        <v>super</v>
      </c>
    </row>
    <row r="1649">
      <c r="A1649" s="1" t="s">
        <v>1648</v>
      </c>
      <c r="B1649" s="2" t="str">
        <f>IFERROR(__xludf.DUMMYFUNCTION("GOOGLETRANSLATE(A1649, ""nl"", ""en"")"),"free")</f>
        <v>free</v>
      </c>
    </row>
    <row r="1650">
      <c r="A1650" s="1" t="s">
        <v>1649</v>
      </c>
      <c r="B1650" s="2" t="str">
        <f>IFERROR(__xludf.DUMMYFUNCTION("GOOGLETRANSLATE(A1650, ""nl"", ""en"")"),"secrets")</f>
        <v>secrets</v>
      </c>
    </row>
    <row r="1651">
      <c r="A1651" s="1" t="s">
        <v>1650</v>
      </c>
      <c r="B1651" s="2" t="str">
        <f>IFERROR(__xludf.DUMMYFUNCTION("GOOGLETRANSLATE(A1651, ""nl"", ""en"")"),"suddenly")</f>
        <v>suddenly</v>
      </c>
    </row>
    <row r="1652">
      <c r="A1652" s="1" t="s">
        <v>1651</v>
      </c>
      <c r="B1652" s="2" t="str">
        <f>IFERROR(__xludf.DUMMYFUNCTION("GOOGLETRANSLATE(A1652, ""nl"", ""en"")"),"beast")</f>
        <v>beast</v>
      </c>
    </row>
    <row r="1653">
      <c r="A1653" s="1" t="s">
        <v>1652</v>
      </c>
      <c r="B1653" s="2" t="str">
        <f>IFERROR(__xludf.DUMMYFUNCTION("GOOGLETRANSLATE(A1653, ""nl"", ""en"")"),"agreed")</f>
        <v>agreed</v>
      </c>
    </row>
    <row r="1654">
      <c r="A1654" s="1" t="s">
        <v>1653</v>
      </c>
      <c r="B1654" s="2" t="str">
        <f>IFERROR(__xludf.DUMMYFUNCTION("GOOGLETRANSLATE(A1654, ""nl"", ""en"")"),"half")</f>
        <v>half</v>
      </c>
    </row>
    <row r="1655">
      <c r="A1655" s="1" t="s">
        <v>1654</v>
      </c>
      <c r="B1655" s="2" t="str">
        <f>IFERROR(__xludf.DUMMYFUNCTION("GOOGLETRANSLATE(A1655, ""nl"", ""en"")"),"rides")</f>
        <v>rides</v>
      </c>
    </row>
    <row r="1656">
      <c r="A1656" s="1" t="s">
        <v>1655</v>
      </c>
      <c r="B1656" s="2" t="str">
        <f>IFERROR(__xludf.DUMMYFUNCTION("GOOGLETRANSLATE(A1656, ""nl"", ""en"")"),"main")</f>
        <v>main</v>
      </c>
    </row>
    <row r="1657">
      <c r="A1657" s="1" t="s">
        <v>1656</v>
      </c>
      <c r="B1657" s="2" t="str">
        <f>IFERROR(__xludf.DUMMYFUNCTION("GOOGLETRANSLATE(A1657, ""nl"", ""en"")"),"camp")</f>
        <v>camp</v>
      </c>
    </row>
    <row r="1658">
      <c r="A1658" s="1" t="s">
        <v>1657</v>
      </c>
      <c r="B1658" s="2" t="str">
        <f>IFERROR(__xludf.DUMMYFUNCTION("GOOGLETRANSLATE(A1658, ""nl"", ""en"")"),"live")</f>
        <v>live</v>
      </c>
    </row>
    <row r="1659">
      <c r="A1659" s="1" t="s">
        <v>1658</v>
      </c>
      <c r="B1659" s="2" t="str">
        <f>IFERROR(__xludf.DUMMYFUNCTION("GOOGLETRANSLATE(A1659, ""nl"", ""en"")"),"Washington")</f>
        <v>Washington</v>
      </c>
    </row>
    <row r="1660">
      <c r="A1660" s="1" t="s">
        <v>1659</v>
      </c>
      <c r="B1660" s="2" t="str">
        <f>IFERROR(__xludf.DUMMYFUNCTION("GOOGLETRANSLATE(A1660, ""nl"", ""en"")"),"support")</f>
        <v>support</v>
      </c>
    </row>
    <row r="1661">
      <c r="A1661" s="1" t="s">
        <v>1660</v>
      </c>
      <c r="B1661" s="2" t="str">
        <f>IFERROR(__xludf.DUMMYFUNCTION("GOOGLETRANSLATE(A1661, ""nl"", ""en"")"),"department")</f>
        <v>department</v>
      </c>
    </row>
    <row r="1662">
      <c r="A1662" s="1" t="s">
        <v>1661</v>
      </c>
      <c r="B1662" s="2" t="str">
        <f>IFERROR(__xludf.DUMMYFUNCTION("GOOGLETRANSLATE(A1662, ""nl"", ""en"")"),"hundred")</f>
        <v>hundred</v>
      </c>
    </row>
    <row r="1663">
      <c r="A1663" s="1" t="s">
        <v>1662</v>
      </c>
      <c r="B1663" s="2" t="str">
        <f>IFERROR(__xludf.DUMMYFUNCTION("GOOGLETRANSLATE(A1663, ""nl"", ""en"")"),"last")</f>
        <v>last</v>
      </c>
    </row>
    <row r="1664">
      <c r="A1664" s="1" t="s">
        <v>1663</v>
      </c>
      <c r="B1664" s="2" t="str">
        <f>IFERROR(__xludf.DUMMYFUNCTION("GOOGLETRANSLATE(A1664, ""nl"", ""en"")"),"smoke")</f>
        <v>smoke</v>
      </c>
    </row>
    <row r="1665">
      <c r="A1665" s="1" t="s">
        <v>1664</v>
      </c>
      <c r="B1665" s="2" t="str">
        <f>IFERROR(__xludf.DUMMYFUNCTION("GOOGLETRANSLATE(A1665, ""nl"", ""en"")"),"lot")</f>
        <v>lot</v>
      </c>
    </row>
    <row r="1666">
      <c r="A1666" s="1" t="s">
        <v>1665</v>
      </c>
      <c r="B1666" s="2" t="str">
        <f>IFERROR(__xludf.DUMMYFUNCTION("GOOGLETRANSLATE(A1666, ""nl"", ""en"")"),"fight")</f>
        <v>fight</v>
      </c>
    </row>
    <row r="1667">
      <c r="A1667" s="1" t="s">
        <v>1666</v>
      </c>
      <c r="B1667" s="2" t="str">
        <f>IFERROR(__xludf.DUMMYFUNCTION("GOOGLETRANSLATE(A1667, ""nl"", ""en"")"),"beach")</f>
        <v>beach</v>
      </c>
    </row>
    <row r="1668">
      <c r="A1668" s="1" t="s">
        <v>1667</v>
      </c>
      <c r="B1668" s="2" t="str">
        <f>IFERROR(__xludf.DUMMYFUNCTION("GOOGLETRANSLATE(A1668, ""nl"", ""en"")"),"jason")</f>
        <v>jason</v>
      </c>
    </row>
    <row r="1669">
      <c r="A1669" s="1" t="s">
        <v>1668</v>
      </c>
      <c r="B1669" s="2" t="str">
        <f>IFERROR(__xludf.DUMMYFUNCTION("GOOGLETRANSLATE(A1669, ""nl"", ""en"")"),"magic")</f>
        <v>magic</v>
      </c>
    </row>
    <row r="1670">
      <c r="A1670" s="1" t="s">
        <v>1669</v>
      </c>
      <c r="B1670" s="2" t="str">
        <f>IFERROR(__xludf.DUMMYFUNCTION("GOOGLETRANSLATE(A1670, ""nl"", ""en"")"),"solution")</f>
        <v>solution</v>
      </c>
    </row>
    <row r="1671">
      <c r="A1671" s="1" t="s">
        <v>1670</v>
      </c>
      <c r="B1671" s="2" t="str">
        <f>IFERROR(__xludf.DUMMYFUNCTION("GOOGLETRANSLATE(A1671, ""nl"", ""en"")"),"type")</f>
        <v>type</v>
      </c>
    </row>
    <row r="1672">
      <c r="A1672" s="1" t="s">
        <v>1671</v>
      </c>
      <c r="B1672" s="2" t="str">
        <f>IFERROR(__xludf.DUMMYFUNCTION("GOOGLETRANSLATE(A1672, ""nl"", ""en"")"),"rest")</f>
        <v>rest</v>
      </c>
    </row>
    <row r="1673">
      <c r="A1673" s="1" t="s">
        <v>1672</v>
      </c>
      <c r="B1673" s="2" t="str">
        <f>IFERROR(__xludf.DUMMYFUNCTION("GOOGLETRANSLATE(A1673, ""nl"", ""en"")"),"wore")</f>
        <v>wore</v>
      </c>
    </row>
    <row r="1674">
      <c r="A1674" s="1" t="s">
        <v>1673</v>
      </c>
      <c r="B1674" s="2" t="str">
        <f>IFERROR(__xludf.DUMMYFUNCTION("GOOGLETRANSLATE(A1674, ""nl"", ""en"")"),"perhaps")</f>
        <v>perhaps</v>
      </c>
    </row>
    <row r="1675">
      <c r="A1675" s="1" t="s">
        <v>1674</v>
      </c>
      <c r="B1675" s="2" t="str">
        <f>IFERROR(__xludf.DUMMYFUNCTION("GOOGLETRANSLATE(A1675, ""nl"", ""en"")"),"images")</f>
        <v>images</v>
      </c>
    </row>
    <row r="1676">
      <c r="A1676" s="1" t="s">
        <v>1675</v>
      </c>
      <c r="B1676" s="2" t="str">
        <f>IFERROR(__xludf.DUMMYFUNCTION("GOOGLETRANSLATE(A1676, ""nl"", ""en"")"),"named")</f>
        <v>named</v>
      </c>
    </row>
    <row r="1677">
      <c r="A1677" s="1" t="s">
        <v>1676</v>
      </c>
      <c r="B1677" s="2" t="str">
        <f>IFERROR(__xludf.DUMMYFUNCTION("GOOGLETRANSLATE(A1677, ""nl"", ""en"")"),"coming back")</f>
        <v>coming back</v>
      </c>
    </row>
    <row r="1678">
      <c r="A1678" s="1" t="s">
        <v>1677</v>
      </c>
      <c r="B1678" s="2" t="str">
        <f>IFERROR(__xludf.DUMMYFUNCTION("GOOGLETRANSLATE(A1678, ""nl"", ""en"")"),"feed")</f>
        <v>feed</v>
      </c>
    </row>
    <row r="1679">
      <c r="A1679" s="1" t="s">
        <v>1678</v>
      </c>
      <c r="B1679" s="2" t="str">
        <f>IFERROR(__xludf.DUMMYFUNCTION("GOOGLETRANSLATE(A1679, ""nl"", ""en"")"),"appreciate")</f>
        <v>appreciate</v>
      </c>
    </row>
    <row r="1680">
      <c r="A1680" s="1" t="s">
        <v>1679</v>
      </c>
      <c r="B1680" s="2" t="str">
        <f>IFERROR(__xludf.DUMMYFUNCTION("GOOGLETRANSLATE(A1680, ""nl"", ""en"")"),"barely")</f>
        <v>barely</v>
      </c>
    </row>
    <row r="1681">
      <c r="A1681" s="1" t="s">
        <v>1680</v>
      </c>
      <c r="B1681" s="2" t="str">
        <f>IFERROR(__xludf.DUMMYFUNCTION("GOOGLETRANSLATE(A1681, ""nl"", ""en"")"),"bath")</f>
        <v>bath</v>
      </c>
    </row>
    <row r="1682">
      <c r="A1682" s="1" t="s">
        <v>1681</v>
      </c>
      <c r="B1682" s="2" t="str">
        <f>IFERROR(__xludf.DUMMYFUNCTION("GOOGLETRANSLATE(A1682, ""nl"", ""en"")"),"offer")</f>
        <v>offer</v>
      </c>
    </row>
    <row r="1683">
      <c r="A1683" s="1" t="s">
        <v>1682</v>
      </c>
      <c r="B1683" s="2" t="str">
        <f>IFERROR(__xludf.DUMMYFUNCTION("GOOGLETRANSLATE(A1683, ""nl"", ""en"")"),"interested")</f>
        <v>interested</v>
      </c>
    </row>
    <row r="1684">
      <c r="A1684" s="1" t="s">
        <v>1683</v>
      </c>
      <c r="B1684" s="2" t="str">
        <f>IFERROR(__xludf.DUMMYFUNCTION("GOOGLETRANSLATE(A1684, ""nl"", ""en"")"),"leaves")</f>
        <v>leaves</v>
      </c>
    </row>
    <row r="1685">
      <c r="A1685" s="1" t="s">
        <v>1684</v>
      </c>
      <c r="B1685" s="2" t="str">
        <f>IFERROR(__xludf.DUMMYFUNCTION("GOOGLETRANSLATE(A1685, ""nl"", ""en"")"),"devil")</f>
        <v>devil</v>
      </c>
    </row>
    <row r="1686">
      <c r="A1686" s="1" t="s">
        <v>1685</v>
      </c>
      <c r="B1686" s="2" t="str">
        <f>IFERROR(__xludf.DUMMYFUNCTION("GOOGLETRANSLATE(A1686, ""nl"", ""en"")"),"befall")</f>
        <v>befall</v>
      </c>
    </row>
    <row r="1687">
      <c r="A1687" s="1" t="s">
        <v>1686</v>
      </c>
      <c r="B1687" s="2" t="str">
        <f>IFERROR(__xludf.DUMMYFUNCTION("GOOGLETRANSLATE(A1687, ""nl"", ""en"")"),"played")</f>
        <v>played</v>
      </c>
    </row>
    <row r="1688">
      <c r="A1688" s="1" t="s">
        <v>1687</v>
      </c>
      <c r="B1688" s="2" t="str">
        <f>IFERROR(__xludf.DUMMYFUNCTION("GOOGLETRANSLATE(A1688, ""nl"", ""en"")"),"lb")</f>
        <v>lb</v>
      </c>
    </row>
    <row r="1689">
      <c r="A1689" s="1" t="s">
        <v>1688</v>
      </c>
      <c r="B1689" s="2" t="str">
        <f>IFERROR(__xludf.DUMMYFUNCTION("GOOGLETRANSLATE(A1689, ""nl"", ""en"")"),"balls")</f>
        <v>balls</v>
      </c>
    </row>
    <row r="1690">
      <c r="A1690" s="1" t="s">
        <v>1689</v>
      </c>
      <c r="B1690" s="2" t="str">
        <f>IFERROR(__xludf.DUMMYFUNCTION("GOOGLETRANSLATE(A1690, ""nl"", ""en"")"),"thousands")</f>
        <v>thousands</v>
      </c>
    </row>
    <row r="1691">
      <c r="A1691" s="1" t="s">
        <v>1690</v>
      </c>
      <c r="B1691" s="2" t="str">
        <f>IFERROR(__xludf.DUMMYFUNCTION("GOOGLETRANSLATE(A1691, ""nl"", ""en"")"),"hassle")</f>
        <v>hassle</v>
      </c>
    </row>
    <row r="1692">
      <c r="A1692" s="1" t="s">
        <v>1691</v>
      </c>
      <c r="B1692" s="2" t="str">
        <f>IFERROR(__xludf.DUMMYFUNCTION("GOOGLETRANSLATE(A1692, ""nl"", ""en"")"),"City")</f>
        <v>City</v>
      </c>
    </row>
    <row r="1693">
      <c r="A1693" s="1" t="s">
        <v>1692</v>
      </c>
      <c r="B1693" s="2" t="str">
        <f>IFERROR(__xludf.DUMMYFUNCTION("GOOGLETRANSLATE(A1693, ""nl"", ""en"")"),"nervous")</f>
        <v>nervous</v>
      </c>
    </row>
    <row r="1694">
      <c r="A1694" s="1" t="s">
        <v>1693</v>
      </c>
      <c r="B1694" s="2" t="str">
        <f>IFERROR(__xludf.DUMMYFUNCTION("GOOGLETRANSLATE(A1694, ""nl"", ""en"")"),"Location")</f>
        <v>Location</v>
      </c>
    </row>
    <row r="1695">
      <c r="A1695" s="1" t="s">
        <v>1694</v>
      </c>
      <c r="B1695" s="2" t="str">
        <f>IFERROR(__xludf.DUMMYFUNCTION("GOOGLETRANSLATE(A1695, ""nl"", ""en"")"),"look")</f>
        <v>look</v>
      </c>
    </row>
    <row r="1696">
      <c r="A1696" s="1" t="s">
        <v>1695</v>
      </c>
      <c r="B1696" s="2" t="str">
        <f>IFERROR(__xludf.DUMMYFUNCTION("GOOGLETRANSLATE(A1696, ""nl"", ""en"")"),"target")</f>
        <v>target</v>
      </c>
    </row>
    <row r="1697">
      <c r="A1697" s="1" t="s">
        <v>1696</v>
      </c>
      <c r="B1697" s="2" t="str">
        <f>IFERROR(__xludf.DUMMYFUNCTION("GOOGLETRANSLATE(A1697, ""nl"", ""en"")"),"crazy")</f>
        <v>crazy</v>
      </c>
    </row>
    <row r="1698">
      <c r="A1698" s="1" t="s">
        <v>1697</v>
      </c>
      <c r="B1698" s="2" t="str">
        <f>IFERROR(__xludf.DUMMYFUNCTION("GOOGLETRANSLATE(A1698, ""nl"", ""en"")"),"experienced")</f>
        <v>experienced</v>
      </c>
    </row>
    <row r="1699">
      <c r="A1699" s="1" t="s">
        <v>1698</v>
      </c>
      <c r="B1699" s="2" t="str">
        <f>IFERROR(__xludf.DUMMYFUNCTION("GOOGLETRANSLATE(A1699, ""nl"", ""en"")"),"twenty")</f>
        <v>twenty</v>
      </c>
    </row>
    <row r="1700">
      <c r="A1700" s="1" t="s">
        <v>1699</v>
      </c>
      <c r="B1700" s="2" t="str">
        <f>IFERROR(__xludf.DUMMYFUNCTION("GOOGLETRANSLATE(A1700, ""nl"", ""en"")"),"emily")</f>
        <v>emily</v>
      </c>
    </row>
    <row r="1701">
      <c r="A1701" s="1" t="s">
        <v>1700</v>
      </c>
      <c r="B1701" s="2" t="str">
        <f>IFERROR(__xludf.DUMMYFUNCTION("GOOGLETRANSLATE(A1701, ""nl"", ""en"")"),"customer")</f>
        <v>customer</v>
      </c>
    </row>
    <row r="1702">
      <c r="A1702" s="1" t="s">
        <v>1701</v>
      </c>
      <c r="B1702" s="2" t="str">
        <f>IFERROR(__xludf.DUMMYFUNCTION("GOOGLETRANSLATE(A1702, ""nl"", ""en"")"),"guys")</f>
        <v>guys</v>
      </c>
    </row>
    <row r="1703">
      <c r="A1703" s="1" t="s">
        <v>1702</v>
      </c>
      <c r="B1703" s="2" t="str">
        <f>IFERROR(__xludf.DUMMYFUNCTION("GOOGLETRANSLATE(A1703, ""nl"", ""en"")"),"lye")</f>
        <v>lye</v>
      </c>
    </row>
    <row r="1704">
      <c r="A1704" s="1" t="s">
        <v>1703</v>
      </c>
      <c r="B1704" s="2" t="str">
        <f>IFERROR(__xludf.DUMMYFUNCTION("GOOGLETRANSLATE(A1704, ""nl"", ""en"")"),"post")</f>
        <v>post</v>
      </c>
    </row>
    <row r="1705">
      <c r="A1705" s="1" t="s">
        <v>1704</v>
      </c>
      <c r="B1705" s="2" t="str">
        <f>IFERROR(__xludf.DUMMYFUNCTION("GOOGLETRANSLATE(A1705, ""nl"", ""en"")"),"attacked")</f>
        <v>attacked</v>
      </c>
    </row>
    <row r="1706">
      <c r="A1706" s="1" t="s">
        <v>1705</v>
      </c>
      <c r="B1706" s="2" t="str">
        <f>IFERROR(__xludf.DUMMYFUNCTION("GOOGLETRANSLATE(A1706, ""nl"", ""en"")"),"ears")</f>
        <v>ears</v>
      </c>
    </row>
    <row r="1707">
      <c r="A1707" s="1" t="s">
        <v>1706</v>
      </c>
      <c r="B1707" s="2" t="str">
        <f>IFERROR(__xludf.DUMMYFUNCTION("GOOGLETRANSLATE(A1707, ""nl"", ""en"")"),"emma")</f>
        <v>emma</v>
      </c>
    </row>
    <row r="1708">
      <c r="A1708" s="1" t="s">
        <v>1707</v>
      </c>
      <c r="B1708" s="2" t="str">
        <f>IFERROR(__xludf.DUMMYFUNCTION("GOOGLETRANSLATE(A1708, ""nl"", ""en"")"),"to jump")</f>
        <v>to jump</v>
      </c>
    </row>
    <row r="1709">
      <c r="A1709" s="1" t="s">
        <v>1708</v>
      </c>
      <c r="B1709" s="2" t="str">
        <f>IFERROR(__xludf.DUMMYFUNCTION("GOOGLETRANSLATE(A1709, ""nl"", ""en"")"),"followed")</f>
        <v>followed</v>
      </c>
    </row>
    <row r="1710">
      <c r="A1710" s="1" t="s">
        <v>1709</v>
      </c>
      <c r="B1710" s="2" t="str">
        <f>IFERROR(__xludf.DUMMYFUNCTION("GOOGLETRANSLATE(A1710, ""nl"", ""en"")"),"releases")</f>
        <v>releases</v>
      </c>
    </row>
    <row r="1711">
      <c r="A1711" s="1" t="s">
        <v>1710</v>
      </c>
      <c r="B1711" s="2" t="str">
        <f>IFERROR(__xludf.DUMMYFUNCTION("GOOGLETRANSLATE(A1711, ""nl"", ""en"")"),"laugh")</f>
        <v>laugh</v>
      </c>
    </row>
    <row r="1712">
      <c r="A1712" s="1" t="s">
        <v>1711</v>
      </c>
      <c r="B1712" s="2" t="str">
        <f>IFERROR(__xludf.DUMMYFUNCTION("GOOGLETRANSLATE(A1712, ""nl"", ""en"")"),"met")</f>
        <v>met</v>
      </c>
    </row>
    <row r="1713">
      <c r="A1713" s="1" t="s">
        <v>1712</v>
      </c>
      <c r="B1713" s="2" t="str">
        <f>IFERROR(__xludf.DUMMYFUNCTION("GOOGLETRANSLATE(A1713, ""nl"", ""en"")"),"weak")</f>
        <v>weak</v>
      </c>
    </row>
    <row r="1714">
      <c r="A1714" s="1" t="s">
        <v>1713</v>
      </c>
      <c r="B1714" s="2" t="str">
        <f>IFERROR(__xludf.DUMMYFUNCTION("GOOGLETRANSLATE(A1714, ""nl"", ""en"")"),"England")</f>
        <v>England</v>
      </c>
    </row>
    <row r="1715">
      <c r="A1715" s="1" t="s">
        <v>1714</v>
      </c>
      <c r="B1715" s="2" t="str">
        <f>IFERROR(__xludf.DUMMYFUNCTION("GOOGLETRANSLATE(A1715, ""nl"", ""en"")"),"disease")</f>
        <v>disease</v>
      </c>
    </row>
    <row r="1716">
      <c r="A1716" s="1" t="s">
        <v>1715</v>
      </c>
      <c r="B1716" s="2" t="str">
        <f>IFERROR(__xludf.DUMMYFUNCTION("GOOGLETRANSLATE(A1716, ""nl"", ""en"")"),"stars")</f>
        <v>stars</v>
      </c>
    </row>
    <row r="1717">
      <c r="A1717" s="1" t="s">
        <v>1716</v>
      </c>
      <c r="B1717" s="2" t="str">
        <f>IFERROR(__xludf.DUMMYFUNCTION("GOOGLETRANSLATE(A1717, ""nl"", ""en"")"),"kyle")</f>
        <v>kyle</v>
      </c>
    </row>
    <row r="1718">
      <c r="A1718" s="1" t="s">
        <v>1717</v>
      </c>
      <c r="B1718" s="2" t="str">
        <f>IFERROR(__xludf.DUMMYFUNCTION("GOOGLETRANSLATE(A1718, ""nl"", ""en"")"),"attracts")</f>
        <v>attracts</v>
      </c>
    </row>
    <row r="1719">
      <c r="A1719" s="1" t="s">
        <v>1718</v>
      </c>
      <c r="B1719" s="2" t="str">
        <f>IFERROR(__xludf.DUMMYFUNCTION("GOOGLETRANSLATE(A1719, ""nl"", ""en"")"),"toilet")</f>
        <v>toilet</v>
      </c>
    </row>
    <row r="1720">
      <c r="A1720" s="1" t="s">
        <v>1719</v>
      </c>
      <c r="B1720" s="2" t="str">
        <f>IFERROR(__xludf.DUMMYFUNCTION("GOOGLETRANSLATE(A1720, ""nl"", ""en"")"),"stone")</f>
        <v>stone</v>
      </c>
    </row>
    <row r="1721">
      <c r="A1721" s="1" t="s">
        <v>1720</v>
      </c>
      <c r="B1721" s="2" t="str">
        <f>IFERROR(__xludf.DUMMYFUNCTION("GOOGLETRANSLATE(A1721, ""nl"", ""en"")"),"logical")</f>
        <v>logical</v>
      </c>
    </row>
    <row r="1722">
      <c r="A1722" s="1" t="s">
        <v>1721</v>
      </c>
      <c r="B1722" s="2" t="str">
        <f>IFERROR(__xludf.DUMMYFUNCTION("GOOGLETRANSLATE(A1722, ""nl"", ""en"")"),"Nations")</f>
        <v>Nations</v>
      </c>
    </row>
    <row r="1723">
      <c r="A1723" s="1" t="s">
        <v>1722</v>
      </c>
      <c r="B1723" s="2" t="str">
        <f>IFERROR(__xludf.DUMMYFUNCTION("GOOGLETRANSLATE(A1723, ""nl"", ""en"")"),"believed")</f>
        <v>believed</v>
      </c>
    </row>
    <row r="1724">
      <c r="A1724" s="1" t="s">
        <v>1723</v>
      </c>
      <c r="B1724" s="2" t="str">
        <f>IFERROR(__xludf.DUMMYFUNCTION("GOOGLETRANSLATE(A1724, ""nl"", ""en"")"),"faults")</f>
        <v>faults</v>
      </c>
    </row>
    <row r="1725">
      <c r="A1725" s="1" t="s">
        <v>1724</v>
      </c>
      <c r="B1725" s="2" t="str">
        <f>IFERROR(__xludf.DUMMYFUNCTION("GOOGLETRANSLATE(A1725, ""nl"", ""en"")"),"expect")</f>
        <v>expect</v>
      </c>
    </row>
    <row r="1726">
      <c r="A1726" s="1" t="s">
        <v>1725</v>
      </c>
      <c r="B1726" s="2" t="str">
        <f>IFERROR(__xludf.DUMMYFUNCTION("GOOGLETRANSLATE(A1726, ""nl"", ""en"")"),"leo")</f>
        <v>leo</v>
      </c>
    </row>
    <row r="1727">
      <c r="A1727" s="1" t="s">
        <v>1726</v>
      </c>
      <c r="B1727" s="2" t="str">
        <f>IFERROR(__xludf.DUMMYFUNCTION("GOOGLETRANSLATE(A1727, ""nl"", ""en"")"),"grateful")</f>
        <v>grateful</v>
      </c>
    </row>
    <row r="1728">
      <c r="A1728" s="1" t="s">
        <v>1727</v>
      </c>
      <c r="B1728" s="2" t="str">
        <f>IFERROR(__xludf.DUMMYFUNCTION("GOOGLETRANSLATE(A1728, ""nl"", ""en"")"),"causes")</f>
        <v>causes</v>
      </c>
    </row>
    <row r="1729">
      <c r="A1729" s="1" t="s">
        <v>1728</v>
      </c>
      <c r="B1729" s="2" t="str">
        <f>IFERROR(__xludf.DUMMYFUNCTION("GOOGLETRANSLATE(A1729, ""nl"", ""en"")"),"thousand")</f>
        <v>thousand</v>
      </c>
    </row>
    <row r="1730">
      <c r="A1730" s="1" t="s">
        <v>1729</v>
      </c>
      <c r="B1730" s="2" t="str">
        <f>IFERROR(__xludf.DUMMYFUNCTION("GOOGLETRANSLATE(A1730, ""nl"", ""en"")"),"wow")</f>
        <v>wow</v>
      </c>
    </row>
    <row r="1731">
      <c r="A1731" s="1" t="s">
        <v>1730</v>
      </c>
      <c r="B1731" s="2" t="str">
        <f>IFERROR(__xludf.DUMMYFUNCTION("GOOGLETRANSLATE(A1731, ""nl"", ""en"")"),"affected")</f>
        <v>affected</v>
      </c>
    </row>
    <row r="1732">
      <c r="A1732" s="1" t="s">
        <v>1731</v>
      </c>
      <c r="B1732" s="2" t="str">
        <f>IFERROR(__xludf.DUMMYFUNCTION("GOOGLETRANSLATE(A1732, ""nl"", ""en"")"),"andy")</f>
        <v>andy</v>
      </c>
    </row>
    <row r="1733">
      <c r="A1733" s="1" t="s">
        <v>1732</v>
      </c>
      <c r="B1733" s="2" t="str">
        <f>IFERROR(__xludf.DUMMYFUNCTION("GOOGLETRANSLATE(A1733, ""nl"", ""en"")"),"jury")</f>
        <v>jury</v>
      </c>
    </row>
    <row r="1734">
      <c r="A1734" s="1" t="s">
        <v>1733</v>
      </c>
      <c r="B1734" s="2" t="str">
        <f>IFERROR(__xludf.DUMMYFUNCTION("GOOGLETRANSLATE(A1734, ""nl"", ""en"")"),"defeat")</f>
        <v>defeat</v>
      </c>
    </row>
    <row r="1735">
      <c r="A1735" s="1" t="s">
        <v>1734</v>
      </c>
      <c r="B1735" s="2" t="str">
        <f>IFERROR(__xludf.DUMMYFUNCTION("GOOGLETRANSLATE(A1735, ""nl"", ""en"")"),"to catch")</f>
        <v>to catch</v>
      </c>
    </row>
    <row r="1736">
      <c r="A1736" s="1" t="s">
        <v>1735</v>
      </c>
      <c r="B1736" s="2" t="str">
        <f>IFERROR(__xludf.DUMMYFUNCTION("GOOGLETRANSLATE(A1736, ""nl"", ""en"")"),"Christ")</f>
        <v>Christ</v>
      </c>
    </row>
    <row r="1737">
      <c r="A1737" s="1" t="s">
        <v>1736</v>
      </c>
      <c r="B1737" s="2" t="str">
        <f>IFERROR(__xludf.DUMMYFUNCTION("GOOGLETRANSLATE(A1737, ""nl"", ""en"")"),"Mary")</f>
        <v>Mary</v>
      </c>
    </row>
    <row r="1738">
      <c r="A1738" s="1" t="s">
        <v>1737</v>
      </c>
      <c r="B1738" s="2" t="str">
        <f>IFERROR(__xludf.DUMMYFUNCTION("GOOGLETRANSLATE(A1738, ""nl"", ""en"")"),"to test")</f>
        <v>to test</v>
      </c>
    </row>
    <row r="1739">
      <c r="A1739" s="1" t="s">
        <v>1738</v>
      </c>
      <c r="B1739" s="2" t="str">
        <f>IFERROR(__xludf.DUMMYFUNCTION("GOOGLETRANSLATE(A1739, ""nl"", ""en"")"),"border")</f>
        <v>border</v>
      </c>
    </row>
    <row r="1740">
      <c r="A1740" s="1" t="s">
        <v>1739</v>
      </c>
      <c r="B1740" s="2" t="str">
        <f>IFERROR(__xludf.DUMMYFUNCTION("GOOGLETRANSLATE(A1740, ""nl"", ""en"")"),"panic")</f>
        <v>panic</v>
      </c>
    </row>
    <row r="1741">
      <c r="A1741" s="1" t="s">
        <v>1740</v>
      </c>
      <c r="B1741" s="2" t="str">
        <f>IFERROR(__xludf.DUMMYFUNCTION("GOOGLETRANSLATE(A1741, ""nl"", ""en"")"),"once again")</f>
        <v>once again</v>
      </c>
    </row>
    <row r="1742">
      <c r="A1742" s="1" t="s">
        <v>1741</v>
      </c>
      <c r="B1742" s="2" t="str">
        <f>IFERROR(__xludf.DUMMYFUNCTION("GOOGLETRANSLATE(A1742, ""nl"", ""en"")"),"call")</f>
        <v>call</v>
      </c>
    </row>
    <row r="1743">
      <c r="A1743" s="1" t="s">
        <v>1742</v>
      </c>
      <c r="B1743" s="2" t="str">
        <f>IFERROR(__xludf.DUMMYFUNCTION("GOOGLETRANSLATE(A1743, ""nl"", ""en"")"),"stabbing")</f>
        <v>stabbing</v>
      </c>
    </row>
    <row r="1744">
      <c r="A1744" s="1" t="s">
        <v>1743</v>
      </c>
      <c r="B1744" s="2" t="str">
        <f>IFERROR(__xludf.DUMMYFUNCTION("GOOGLETRANSLATE(A1744, ""nl"", ""en"")"),"jesse")</f>
        <v>jesse</v>
      </c>
    </row>
    <row r="1745">
      <c r="A1745" s="1" t="s">
        <v>1744</v>
      </c>
      <c r="B1745" s="2" t="str">
        <f>IFERROR(__xludf.DUMMYFUNCTION("GOOGLETRANSLATE(A1745, ""nl"", ""en"")"),"pete")</f>
        <v>pete</v>
      </c>
    </row>
    <row r="1746">
      <c r="A1746" s="1" t="s">
        <v>1745</v>
      </c>
      <c r="B1746" s="2" t="str">
        <f>IFERROR(__xludf.DUMMYFUNCTION("GOOGLETRANSLATE(A1746, ""nl"", ""en"")"),"Escaped")</f>
        <v>Escaped</v>
      </c>
    </row>
    <row r="1747">
      <c r="A1747" s="1" t="s">
        <v>1746</v>
      </c>
      <c r="B1747" s="2" t="str">
        <f>IFERROR(__xludf.DUMMYFUNCTION("GOOGLETRANSLATE(A1747, ""nl"", ""en"")"),"recalls")</f>
        <v>recalls</v>
      </c>
    </row>
    <row r="1748">
      <c r="A1748" s="1" t="s">
        <v>1747</v>
      </c>
      <c r="B1748" s="2" t="str">
        <f>IFERROR(__xludf.DUMMYFUNCTION("GOOGLETRANSLATE(A1748, ""nl"", ""en"")"),"horses")</f>
        <v>horses</v>
      </c>
    </row>
    <row r="1749">
      <c r="A1749" s="1" t="s">
        <v>1748</v>
      </c>
      <c r="B1749" s="2" t="str">
        <f>IFERROR(__xludf.DUMMYFUNCTION("GOOGLETRANSLATE(A1749, ""nl"", ""en"")"),"fathers")</f>
        <v>fathers</v>
      </c>
    </row>
    <row r="1750">
      <c r="A1750" s="1" t="s">
        <v>1749</v>
      </c>
      <c r="B1750" s="2" t="str">
        <f>IFERROR(__xludf.DUMMYFUNCTION("GOOGLETRANSLATE(A1750, ""nl"", ""en"")"),"theory")</f>
        <v>theory</v>
      </c>
    </row>
    <row r="1751">
      <c r="A1751" s="1" t="s">
        <v>1750</v>
      </c>
      <c r="B1751" s="2" t="str">
        <f>IFERROR(__xludf.DUMMYFUNCTION("GOOGLETRANSLATE(A1751, ""nl"", ""en"")"),"color")</f>
        <v>color</v>
      </c>
    </row>
    <row r="1752">
      <c r="A1752" s="1" t="s">
        <v>1751</v>
      </c>
      <c r="B1752" s="2" t="str">
        <f>IFERROR(__xludf.DUMMYFUNCTION("GOOGLETRANSLATE(A1752, ""nl"", ""en"")"),"Prince")</f>
        <v>Prince</v>
      </c>
    </row>
    <row r="1753">
      <c r="A1753" s="1" t="s">
        <v>1752</v>
      </c>
      <c r="B1753" s="2" t="str">
        <f>IFERROR(__xludf.DUMMYFUNCTION("GOOGLETRANSLATE(A1753, ""nl"", ""en"")"),"fishing")</f>
        <v>fishing</v>
      </c>
    </row>
    <row r="1754">
      <c r="A1754" s="1" t="s">
        <v>1753</v>
      </c>
      <c r="B1754" s="2" t="str">
        <f>IFERROR(__xludf.DUMMYFUNCTION("GOOGLETRANSLATE(A1754, ""nl"", ""en"")"),"source")</f>
        <v>source</v>
      </c>
    </row>
    <row r="1755">
      <c r="A1755" s="1" t="s">
        <v>1754</v>
      </c>
      <c r="B1755" s="2" t="str">
        <f>IFERROR(__xludf.DUMMYFUNCTION("GOOGLETRANSLATE(A1755, ""nl"", ""en"")"),"member")</f>
        <v>member</v>
      </c>
    </row>
    <row r="1756">
      <c r="A1756" s="1" t="s">
        <v>1755</v>
      </c>
      <c r="B1756" s="2" t="str">
        <f>IFERROR(__xludf.DUMMYFUNCTION("GOOGLETRANSLATE(A1756, ""nl"", ""en"")"),"drink")</f>
        <v>drink</v>
      </c>
    </row>
    <row r="1757">
      <c r="A1757" s="1" t="s">
        <v>1756</v>
      </c>
      <c r="B1757" s="2" t="str">
        <f>IFERROR(__xludf.DUMMYFUNCTION("GOOGLETRANSLATE(A1757, ""nl"", ""en"")"),"meeting")</f>
        <v>meeting</v>
      </c>
    </row>
    <row r="1758">
      <c r="A1758" s="1" t="s">
        <v>1757</v>
      </c>
      <c r="B1758" s="2" t="str">
        <f>IFERROR(__xludf.DUMMYFUNCTION("GOOGLETRANSLATE(A1758, ""nl"", ""en"")"),"remained")</f>
        <v>remained</v>
      </c>
    </row>
    <row r="1759">
      <c r="A1759" s="1" t="s">
        <v>1758</v>
      </c>
      <c r="B1759" s="2" t="str">
        <f>IFERROR(__xludf.DUMMYFUNCTION("GOOGLETRANSLATE(A1759, ""nl"", ""en"")"),"multiple")</f>
        <v>multiple</v>
      </c>
    </row>
    <row r="1760">
      <c r="A1760" s="1" t="s">
        <v>1759</v>
      </c>
      <c r="B1760" s="2" t="str">
        <f>IFERROR(__xludf.DUMMYFUNCTION("GOOGLETRANSLATE(A1760, ""nl"", ""en"")"),"despite")</f>
        <v>despite</v>
      </c>
    </row>
    <row r="1761">
      <c r="A1761" s="1" t="s">
        <v>1760</v>
      </c>
      <c r="B1761" s="2" t="str">
        <f>IFERROR(__xludf.DUMMYFUNCTION("GOOGLETRANSLATE(A1761, ""nl"", ""en"")"),"machine")</f>
        <v>machine</v>
      </c>
    </row>
    <row r="1762">
      <c r="A1762" s="1" t="s">
        <v>1761</v>
      </c>
      <c r="B1762" s="2" t="str">
        <f>IFERROR(__xludf.DUMMYFUNCTION("GOOGLETRANSLATE(A1762, ""nl"", ""en"")"),"mothers")</f>
        <v>mothers</v>
      </c>
    </row>
    <row r="1763">
      <c r="A1763" s="1" t="s">
        <v>1762</v>
      </c>
      <c r="B1763" s="2" t="str">
        <f>IFERROR(__xludf.DUMMYFUNCTION("GOOGLETRANSLATE(A1763, ""nl"", ""en"")"),"signal")</f>
        <v>signal</v>
      </c>
    </row>
    <row r="1764">
      <c r="A1764" s="1" t="s">
        <v>1763</v>
      </c>
      <c r="B1764" s="2" t="str">
        <f>IFERROR(__xludf.DUMMYFUNCTION("GOOGLETRANSLATE(A1764, ""nl"", ""en"")"),"slept")</f>
        <v>slept</v>
      </c>
    </row>
    <row r="1765">
      <c r="A1765" s="1" t="s">
        <v>1764</v>
      </c>
      <c r="B1765" s="2" t="str">
        <f>IFERROR(__xludf.DUMMYFUNCTION("GOOGLETRANSLATE(A1765, ""nl"", ""en"")"),"suffering")</f>
        <v>suffering</v>
      </c>
    </row>
    <row r="1766">
      <c r="A1766" s="1" t="s">
        <v>1765</v>
      </c>
      <c r="B1766" s="2" t="str">
        <f>IFERROR(__xludf.DUMMYFUNCTION("GOOGLETRANSLATE(A1766, ""nl"", ""en"")"),"to step")</f>
        <v>to step</v>
      </c>
    </row>
    <row r="1767">
      <c r="A1767" s="1" t="s">
        <v>1766</v>
      </c>
      <c r="B1767" s="2" t="str">
        <f>IFERROR(__xludf.DUMMYFUNCTION("GOOGLETRANSLATE(A1767, ""nl"", ""en"")"),"crankcase")</f>
        <v>crankcase</v>
      </c>
    </row>
    <row r="1768">
      <c r="A1768" s="1" t="s">
        <v>1767</v>
      </c>
      <c r="B1768" s="2" t="str">
        <f>IFERROR(__xludf.DUMMYFUNCTION("GOOGLETRANSLATE(A1768, ""nl"", ""en"")"),"everlasting")</f>
        <v>everlasting</v>
      </c>
    </row>
    <row r="1769">
      <c r="A1769" s="1" t="s">
        <v>1768</v>
      </c>
      <c r="B1769" s="2" t="str">
        <f>IFERROR(__xludf.DUMMYFUNCTION("GOOGLETRANSLATE(A1769, ""nl"", ""en"")"),"fearful")</f>
        <v>fearful</v>
      </c>
    </row>
    <row r="1770">
      <c r="A1770" s="1" t="s">
        <v>1769</v>
      </c>
      <c r="B1770" s="2" t="str">
        <f>IFERROR(__xludf.DUMMYFUNCTION("GOOGLETRANSLATE(A1770, ""nl"", ""en"")"),"km")</f>
        <v>km</v>
      </c>
    </row>
    <row r="1771">
      <c r="A1771" s="1" t="s">
        <v>1770</v>
      </c>
      <c r="B1771" s="2" t="str">
        <f>IFERROR(__xludf.DUMMYFUNCTION("GOOGLETRANSLATE(A1771, ""nl"", ""en"")"),"matt")</f>
        <v>matt</v>
      </c>
    </row>
    <row r="1772">
      <c r="A1772" s="1" t="s">
        <v>1771</v>
      </c>
      <c r="B1772" s="2" t="str">
        <f>IFERROR(__xludf.DUMMYFUNCTION("GOOGLETRANSLATE(A1772, ""nl"", ""en"")"),"killed")</f>
        <v>killed</v>
      </c>
    </row>
    <row r="1773">
      <c r="A1773" s="1" t="s">
        <v>1772</v>
      </c>
      <c r="B1773" s="2" t="str">
        <f>IFERROR(__xludf.DUMMYFUNCTION("GOOGLETRANSLATE(A1773, ""nl"", ""en"")"),"fat")</f>
        <v>fat</v>
      </c>
    </row>
    <row r="1774">
      <c r="A1774" s="1" t="s">
        <v>1773</v>
      </c>
      <c r="B1774" s="2" t="str">
        <f>IFERROR(__xludf.DUMMYFUNCTION("GOOGLETRANSLATE(A1774, ""nl"", ""en"")"),"sale")</f>
        <v>sale</v>
      </c>
    </row>
    <row r="1775">
      <c r="A1775" s="1" t="s">
        <v>1774</v>
      </c>
      <c r="B1775" s="2" t="str">
        <f>IFERROR(__xludf.DUMMYFUNCTION("GOOGLETRANSLATE(A1775, ""nl"", ""en"")"),"court")</f>
        <v>court</v>
      </c>
    </row>
    <row r="1776">
      <c r="A1776" s="1" t="s">
        <v>1775</v>
      </c>
      <c r="B1776" s="2" t="str">
        <f>IFERROR(__xludf.DUMMYFUNCTION("GOOGLETRANSLATE(A1776, ""nl"", ""en"")"),"tough")</f>
        <v>tough</v>
      </c>
    </row>
    <row r="1777">
      <c r="A1777" s="1" t="s">
        <v>1776</v>
      </c>
      <c r="B1777" s="2" t="str">
        <f>IFERROR(__xludf.DUMMYFUNCTION("GOOGLETRANSLATE(A1777, ""nl"", ""en"")"),"to cure")</f>
        <v>to cure</v>
      </c>
    </row>
    <row r="1778">
      <c r="A1778" s="1" t="s">
        <v>1777</v>
      </c>
      <c r="B1778" s="2" t="str">
        <f>IFERROR(__xludf.DUMMYFUNCTION("GOOGLETRANSLATE(A1778, ""nl"", ""en"")"),"funeral")</f>
        <v>funeral</v>
      </c>
    </row>
    <row r="1779">
      <c r="A1779" s="1" t="s">
        <v>1778</v>
      </c>
      <c r="B1779" s="2" t="str">
        <f>IFERROR(__xludf.DUMMYFUNCTION("GOOGLETRANSLATE(A1779, ""nl"", ""en"")"),"field")</f>
        <v>field</v>
      </c>
    </row>
    <row r="1780">
      <c r="A1780" s="1" t="s">
        <v>1779</v>
      </c>
      <c r="B1780" s="2" t="str">
        <f>IFERROR(__xludf.DUMMYFUNCTION("GOOGLETRANSLATE(A1780, ""nl"", ""en"")"),"punishment")</f>
        <v>punishment</v>
      </c>
    </row>
    <row r="1781">
      <c r="A1781" s="1" t="s">
        <v>1780</v>
      </c>
      <c r="B1781" s="2" t="str">
        <f>IFERROR(__xludf.DUMMYFUNCTION("GOOGLETRANSLATE(A1781, ""nl"", ""en"")"),"invited")</f>
        <v>invited</v>
      </c>
    </row>
    <row r="1782">
      <c r="A1782" s="1" t="s">
        <v>1781</v>
      </c>
      <c r="B1782" s="2" t="str">
        <f>IFERROR(__xludf.DUMMYFUNCTION("GOOGLETRANSLATE(A1782, ""nl"", ""en"")"),"low")</f>
        <v>low</v>
      </c>
    </row>
    <row r="1783">
      <c r="A1783" s="1" t="s">
        <v>1782</v>
      </c>
      <c r="B1783" s="2" t="str">
        <f>IFERROR(__xludf.DUMMYFUNCTION("GOOGLETRANSLATE(A1783, ""nl"", ""en"")"),"Grace")</f>
        <v>Grace</v>
      </c>
    </row>
    <row r="1784">
      <c r="A1784" s="1" t="s">
        <v>1783</v>
      </c>
      <c r="B1784" s="2" t="str">
        <f>IFERROR(__xludf.DUMMYFUNCTION("GOOGLETRANSLATE(A1784, ""nl"", ""en"")"),"choose")</f>
        <v>choose</v>
      </c>
    </row>
    <row r="1785">
      <c r="A1785" s="1" t="s">
        <v>1784</v>
      </c>
      <c r="B1785" s="2" t="str">
        <f>IFERROR(__xludf.DUMMYFUNCTION("GOOGLETRANSLATE(A1785, ""nl"", ""en"")"),"whose")</f>
        <v>whose</v>
      </c>
    </row>
    <row r="1786">
      <c r="A1786" s="1" t="s">
        <v>1785</v>
      </c>
      <c r="B1786" s="2" t="str">
        <f>IFERROR(__xludf.DUMMYFUNCTION("GOOGLETRANSLATE(A1786, ""nl"", ""en"")"),"william")</f>
        <v>william</v>
      </c>
    </row>
    <row r="1787">
      <c r="A1787" s="1" t="s">
        <v>1786</v>
      </c>
      <c r="B1787" s="2" t="str">
        <f>IFERROR(__xludf.DUMMYFUNCTION("GOOGLETRANSLATE(A1787, ""nl"", ""en"")"),"cute")</f>
        <v>cute</v>
      </c>
    </row>
    <row r="1788">
      <c r="A1788" s="1" t="s">
        <v>1787</v>
      </c>
      <c r="B1788" s="2" t="str">
        <f>IFERROR(__xludf.DUMMYFUNCTION("GOOGLETRANSLATE(A1788, ""nl"", ""en"")"),"dr.")</f>
        <v>dr.</v>
      </c>
    </row>
    <row r="1789">
      <c r="A1789" s="1" t="s">
        <v>1788</v>
      </c>
      <c r="B1789" s="2" t="str">
        <f>IFERROR(__xludf.DUMMYFUNCTION("GOOGLETRANSLATE(A1789, ""nl"", ""en"")"),"shot")</f>
        <v>shot</v>
      </c>
    </row>
    <row r="1790">
      <c r="A1790" s="1" t="s">
        <v>1789</v>
      </c>
      <c r="B1790" s="2" t="str">
        <f>IFERROR(__xludf.DUMMYFUNCTION("GOOGLETRANSLATE(A1790, ""nl"", ""en"")"),"enemies")</f>
        <v>enemies</v>
      </c>
    </row>
    <row r="1791">
      <c r="A1791" s="1" t="s">
        <v>1790</v>
      </c>
      <c r="B1791" s="2" t="str">
        <f>IFERROR(__xludf.DUMMYFUNCTION("GOOGLETRANSLATE(A1791, ""nl"", ""en"")"),"fuck")</f>
        <v>fuck</v>
      </c>
    </row>
    <row r="1792">
      <c r="A1792" s="1" t="s">
        <v>1791</v>
      </c>
      <c r="B1792" s="2" t="str">
        <f>IFERROR(__xludf.DUMMYFUNCTION("GOOGLETRANSLATE(A1792, ""nl"", ""en"")"),"brothers")</f>
        <v>brothers</v>
      </c>
    </row>
    <row r="1793">
      <c r="A1793" s="1" t="s">
        <v>1792</v>
      </c>
      <c r="B1793" s="2" t="str">
        <f>IFERROR(__xludf.DUMMYFUNCTION("GOOGLETRANSLATE(A1793, ""nl"", ""en"")"),"to hunt")</f>
        <v>to hunt</v>
      </c>
    </row>
    <row r="1794">
      <c r="A1794" s="1" t="s">
        <v>1793</v>
      </c>
      <c r="B1794" s="2" t="str">
        <f>IFERROR(__xludf.DUMMYFUNCTION("GOOGLETRANSLATE(A1794, ""nl"", ""en"")"),"satisfied")</f>
        <v>satisfied</v>
      </c>
    </row>
    <row r="1795">
      <c r="A1795" s="1" t="s">
        <v>1794</v>
      </c>
      <c r="B1795" s="2" t="str">
        <f>IFERROR(__xludf.DUMMYFUNCTION("GOOGLETRANSLATE(A1795, ""nl"", ""en"")"),"gifts")</f>
        <v>gifts</v>
      </c>
    </row>
    <row r="1796">
      <c r="A1796" s="1" t="s">
        <v>1795</v>
      </c>
      <c r="B1796" s="2" t="str">
        <f>IFERROR(__xludf.DUMMYFUNCTION("GOOGLETRANSLATE(A1796, ""nl"", ""en"")"),"cake")</f>
        <v>cake</v>
      </c>
    </row>
    <row r="1797">
      <c r="A1797" s="1" t="s">
        <v>1796</v>
      </c>
      <c r="B1797" s="2" t="str">
        <f>IFERROR(__xludf.DUMMYFUNCTION("GOOGLETRANSLATE(A1797, ""nl"", ""en"")"),"stupid")</f>
        <v>stupid</v>
      </c>
    </row>
    <row r="1798">
      <c r="A1798" s="1" t="s">
        <v>1797</v>
      </c>
      <c r="B1798" s="2" t="str">
        <f>IFERROR(__xludf.DUMMYFUNCTION("GOOGLETRANSLATE(A1798, ""nl"", ""en"")"),"flat")</f>
        <v>flat</v>
      </c>
    </row>
    <row r="1799">
      <c r="A1799" s="1" t="s">
        <v>1798</v>
      </c>
      <c r="B1799" s="2" t="str">
        <f>IFERROR(__xludf.DUMMYFUNCTION("GOOGLETRANSLATE(A1799, ""nl"", ""en"")"),"manners")</f>
        <v>manners</v>
      </c>
    </row>
    <row r="1800">
      <c r="A1800" s="1" t="s">
        <v>1799</v>
      </c>
      <c r="B1800" s="2" t="str">
        <f>IFERROR(__xludf.DUMMYFUNCTION("GOOGLETRANSLATE(A1800, ""nl"", ""en"")"),"finish up")</f>
        <v>finish up</v>
      </c>
    </row>
    <row r="1801">
      <c r="A1801" s="1" t="s">
        <v>1800</v>
      </c>
      <c r="B1801" s="2" t="str">
        <f>IFERROR(__xludf.DUMMYFUNCTION("GOOGLETRANSLATE(A1801, ""nl"", ""en"")"),"friendly")</f>
        <v>friendly</v>
      </c>
    </row>
    <row r="1802">
      <c r="A1802" s="1" t="s">
        <v>1801</v>
      </c>
      <c r="B1802" s="2" t="str">
        <f>IFERROR(__xludf.DUMMYFUNCTION("GOOGLETRANSLATE(A1802, ""nl"", ""en"")"),"san")</f>
        <v>san</v>
      </c>
    </row>
    <row r="1803">
      <c r="A1803" s="1" t="s">
        <v>1802</v>
      </c>
      <c r="B1803" s="2" t="str">
        <f>IFERROR(__xludf.DUMMYFUNCTION("GOOGLETRANSLATE(A1803, ""nl"", ""en"")"),"stronger")</f>
        <v>stronger</v>
      </c>
    </row>
    <row r="1804">
      <c r="A1804" s="1" t="s">
        <v>1803</v>
      </c>
      <c r="B1804" s="2" t="str">
        <f>IFERROR(__xludf.DUMMYFUNCTION("GOOGLETRANSLATE(A1804, ""nl"", ""en"")"),"flee")</f>
        <v>flee</v>
      </c>
    </row>
    <row r="1805">
      <c r="A1805" s="1" t="s">
        <v>1804</v>
      </c>
      <c r="B1805" s="2" t="str">
        <f>IFERROR(__xludf.DUMMYFUNCTION("GOOGLETRANSLATE(A1805, ""nl"", ""en"")"),"press")</f>
        <v>press</v>
      </c>
    </row>
    <row r="1806">
      <c r="A1806" s="1" t="s">
        <v>1805</v>
      </c>
      <c r="B1806" s="2" t="str">
        <f>IFERROR(__xludf.DUMMYFUNCTION("GOOGLETRANSLATE(A1806, ""nl"", ""en"")"),"project")</f>
        <v>project</v>
      </c>
    </row>
    <row r="1807">
      <c r="A1807" s="1" t="s">
        <v>1806</v>
      </c>
      <c r="B1807" s="2" t="str">
        <f>IFERROR(__xludf.DUMMYFUNCTION("GOOGLETRANSLATE(A1807, ""nl"", ""en"")"),"st")</f>
        <v>st</v>
      </c>
    </row>
    <row r="1808">
      <c r="A1808" s="1" t="s">
        <v>1807</v>
      </c>
      <c r="B1808" s="2" t="str">
        <f>IFERROR(__xludf.DUMMYFUNCTION("GOOGLETRANSLATE(A1808, ""nl"", ""en"")"),"leaves")</f>
        <v>leaves</v>
      </c>
    </row>
    <row r="1809">
      <c r="A1809" s="1" t="s">
        <v>1808</v>
      </c>
      <c r="B1809" s="2" t="str">
        <f>IFERROR(__xludf.DUMMYFUNCTION("GOOGLETRANSLATE(A1809, ""nl"", ""en"")"),"interest")</f>
        <v>interest</v>
      </c>
    </row>
    <row r="1810">
      <c r="A1810" s="1" t="s">
        <v>1809</v>
      </c>
      <c r="B1810" s="2" t="str">
        <f>IFERROR(__xludf.DUMMYFUNCTION("GOOGLETRANSLATE(A1810, ""nl"", ""en"")"),"France")</f>
        <v>France</v>
      </c>
    </row>
    <row r="1811">
      <c r="A1811" s="1" t="s">
        <v>1810</v>
      </c>
      <c r="B1811" s="2" t="str">
        <f>IFERROR(__xludf.DUMMYFUNCTION("GOOGLETRANSLATE(A1811, ""nl"", ""en"")"),"work out")</f>
        <v>work out</v>
      </c>
    </row>
    <row r="1812">
      <c r="A1812" s="1" t="s">
        <v>1811</v>
      </c>
      <c r="B1812" s="2" t="str">
        <f>IFERROR(__xludf.DUMMYFUNCTION("GOOGLETRANSLATE(A1812, ""nl"", ""en"")"),"shot")</f>
        <v>shot</v>
      </c>
    </row>
    <row r="1813">
      <c r="A1813" s="1" t="s">
        <v>1812</v>
      </c>
      <c r="B1813" s="2" t="str">
        <f>IFERROR(__xludf.DUMMYFUNCTION("GOOGLETRANSLATE(A1813, ""nl"", ""en"")"),"princess")</f>
        <v>princess</v>
      </c>
    </row>
    <row r="1814">
      <c r="A1814" s="1" t="s">
        <v>1813</v>
      </c>
      <c r="B1814" s="2" t="str">
        <f>IFERROR(__xludf.DUMMYFUNCTION("GOOGLETRANSLATE(A1814, ""nl"", ""en"")"),"sword")</f>
        <v>sword</v>
      </c>
    </row>
    <row r="1815">
      <c r="A1815" s="1" t="s">
        <v>1814</v>
      </c>
      <c r="B1815" s="2" t="str">
        <f>IFERROR(__xludf.DUMMYFUNCTION("GOOGLETRANSLATE(A1815, ""nl"", ""en"")"),"to put on")</f>
        <v>to put on</v>
      </c>
    </row>
    <row r="1816">
      <c r="A1816" s="1" t="s">
        <v>1815</v>
      </c>
      <c r="B1816" s="2" t="str">
        <f>IFERROR(__xludf.DUMMYFUNCTION("GOOGLETRANSLATE(A1816, ""nl"", ""en"")"),"arthur")</f>
        <v>arthur</v>
      </c>
    </row>
    <row r="1817">
      <c r="A1817" s="1" t="s">
        <v>1816</v>
      </c>
      <c r="B1817" s="2" t="str">
        <f>IFERROR(__xludf.DUMMYFUNCTION("GOOGLETRANSLATE(A1817, ""nl"", ""en"")"),"annie")</f>
        <v>annie</v>
      </c>
    </row>
    <row r="1818">
      <c r="A1818" s="1" t="s">
        <v>1817</v>
      </c>
      <c r="B1818" s="2" t="str">
        <f>IFERROR(__xludf.DUMMYFUNCTION("GOOGLETRANSLATE(A1818, ""nl"", ""en"")"),"easier")</f>
        <v>easier</v>
      </c>
    </row>
    <row r="1819">
      <c r="A1819" s="1" t="s">
        <v>1818</v>
      </c>
      <c r="B1819" s="2" t="str">
        <f>IFERROR(__xludf.DUMMYFUNCTION("GOOGLETRANSLATE(A1819, ""nl"", ""en"")"),"behave")</f>
        <v>behave</v>
      </c>
    </row>
    <row r="1820">
      <c r="A1820" s="1" t="s">
        <v>1819</v>
      </c>
      <c r="B1820" s="2" t="str">
        <f>IFERROR(__xludf.DUMMYFUNCTION("GOOGLETRANSLATE(A1820, ""nl"", ""en"")"),"gang")</f>
        <v>gang</v>
      </c>
    </row>
    <row r="1821">
      <c r="A1821" s="1" t="s">
        <v>1820</v>
      </c>
      <c r="B1821" s="2" t="str">
        <f>IFERROR(__xludf.DUMMYFUNCTION("GOOGLETRANSLATE(A1821, ""nl"", ""en"")"),"serious")</f>
        <v>serious</v>
      </c>
    </row>
    <row r="1822">
      <c r="A1822" s="1" t="s">
        <v>1821</v>
      </c>
      <c r="B1822" s="2" t="str">
        <f>IFERROR(__xludf.DUMMYFUNCTION("GOOGLETRANSLATE(A1822, ""nl"", ""en"")"),"healthy")</f>
        <v>healthy</v>
      </c>
    </row>
    <row r="1823">
      <c r="A1823" s="1" t="s">
        <v>1822</v>
      </c>
      <c r="B1823" s="2" t="str">
        <f>IFERROR(__xludf.DUMMYFUNCTION("GOOGLETRANSLATE(A1823, ""nl"", ""en"")"),"yours")</f>
        <v>yours</v>
      </c>
    </row>
    <row r="1824">
      <c r="A1824" s="1" t="s">
        <v>1823</v>
      </c>
      <c r="B1824" s="2" t="str">
        <f>IFERROR(__xludf.DUMMYFUNCTION("GOOGLETRANSLATE(A1824, ""nl"", ""en"")"),"fingers")</f>
        <v>fingers</v>
      </c>
    </row>
    <row r="1825">
      <c r="A1825" s="1" t="s">
        <v>1824</v>
      </c>
      <c r="B1825" s="2" t="str">
        <f>IFERROR(__xludf.DUMMYFUNCTION("GOOGLETRANSLATE(A1825, ""nl"", ""en"")"),"weld")</f>
        <v>weld</v>
      </c>
    </row>
    <row r="1826">
      <c r="A1826" s="1" t="s">
        <v>1825</v>
      </c>
      <c r="B1826" s="2" t="str">
        <f>IFERROR(__xludf.DUMMYFUNCTION("GOOGLETRANSLATE(A1826, ""nl"", ""en"")"),"to arrest")</f>
        <v>to arrest</v>
      </c>
    </row>
    <row r="1827">
      <c r="A1827" s="1" t="s">
        <v>1826</v>
      </c>
      <c r="B1827" s="2" t="str">
        <f>IFERROR(__xludf.DUMMYFUNCTION("GOOGLETRANSLATE(A1827, ""nl"", ""en"")"),"garden")</f>
        <v>garden</v>
      </c>
    </row>
    <row r="1828">
      <c r="A1828" s="1" t="s">
        <v>1827</v>
      </c>
      <c r="B1828" s="2" t="str">
        <f>IFERROR(__xludf.DUMMYFUNCTION("GOOGLETRANSLATE(A1828, ""nl"", ""en"")"),"ideas")</f>
        <v>ideas</v>
      </c>
    </row>
    <row r="1829">
      <c r="A1829" s="1" t="s">
        <v>1828</v>
      </c>
      <c r="B1829" s="2" t="str">
        <f>IFERROR(__xludf.DUMMYFUNCTION("GOOGLETRANSLATE(A1829, ""nl"", ""en"")"),"short")</f>
        <v>short</v>
      </c>
    </row>
    <row r="1830">
      <c r="A1830" s="1" t="s">
        <v>1829</v>
      </c>
      <c r="B1830" s="2" t="str">
        <f>IFERROR(__xludf.DUMMYFUNCTION("GOOGLETRANSLATE(A1830, ""nl"", ""en"")"),"left")</f>
        <v>left</v>
      </c>
    </row>
    <row r="1831">
      <c r="A1831" s="1" t="s">
        <v>1830</v>
      </c>
      <c r="B1831" s="2" t="str">
        <f>IFERROR(__xludf.DUMMYFUNCTION("GOOGLETRANSLATE(A1831, ""nl"", ""en"")"),"sean")</f>
        <v>sean</v>
      </c>
    </row>
    <row r="1832">
      <c r="A1832" s="1" t="s">
        <v>1831</v>
      </c>
      <c r="B1832" s="2" t="str">
        <f>IFERROR(__xludf.DUMMYFUNCTION("GOOGLETRANSLATE(A1832, ""nl"", ""en"")"),"German")</f>
        <v>German</v>
      </c>
    </row>
    <row r="1833">
      <c r="A1833" s="1" t="s">
        <v>1832</v>
      </c>
      <c r="B1833" s="2" t="str">
        <f>IFERROR(__xludf.DUMMYFUNCTION("GOOGLETRANSLATE(A1833, ""nl"", ""en"")"),"Friday")</f>
        <v>Friday</v>
      </c>
    </row>
    <row r="1834">
      <c r="A1834" s="1" t="s">
        <v>1833</v>
      </c>
      <c r="B1834" s="2" t="str">
        <f>IFERROR(__xludf.DUMMYFUNCTION("GOOGLETRANSLATE(A1834, ""nl"", ""en"")"),"rise")</f>
        <v>rise</v>
      </c>
    </row>
    <row r="1835">
      <c r="A1835" s="1" t="s">
        <v>1834</v>
      </c>
      <c r="B1835" s="2" t="str">
        <f>IFERROR(__xludf.DUMMYFUNCTION("GOOGLETRANSLATE(A1835, ""nl"", ""en"")"),"art")</f>
        <v>art</v>
      </c>
    </row>
    <row r="1836">
      <c r="A1836" s="1" t="s">
        <v>1835</v>
      </c>
      <c r="B1836" s="2" t="str">
        <f>IFERROR(__xludf.DUMMYFUNCTION("GOOGLETRANSLATE(A1836, ""nl"", ""en"")"),"strong")</f>
        <v>strong</v>
      </c>
    </row>
    <row r="1837">
      <c r="A1837" s="1" t="s">
        <v>1836</v>
      </c>
      <c r="B1837" s="2" t="str">
        <f>IFERROR(__xludf.DUMMYFUNCTION("GOOGLETRANSLATE(A1837, ""nl"", ""en"")"),"goodbye")</f>
        <v>goodbye</v>
      </c>
    </row>
    <row r="1838">
      <c r="A1838" s="1" t="s">
        <v>1837</v>
      </c>
      <c r="B1838" s="2" t="str">
        <f>IFERROR(__xludf.DUMMYFUNCTION("GOOGLETRANSLATE(A1838, ""nl"", ""en"")"),"human")</f>
        <v>human</v>
      </c>
    </row>
    <row r="1839">
      <c r="A1839" s="1" t="s">
        <v>1838</v>
      </c>
      <c r="B1839" s="2" t="str">
        <f>IFERROR(__xludf.DUMMYFUNCTION("GOOGLETRANSLATE(A1839, ""nl"", ""en"")"),"minister")</f>
        <v>minister</v>
      </c>
    </row>
    <row r="1840">
      <c r="A1840" s="1" t="s">
        <v>1839</v>
      </c>
      <c r="B1840" s="2" t="str">
        <f>IFERROR(__xludf.DUMMYFUNCTION("GOOGLETRANSLATE(A1840, ""nl"", ""en"")"),"clark")</f>
        <v>clark</v>
      </c>
    </row>
    <row r="1841">
      <c r="A1841" s="1" t="s">
        <v>1840</v>
      </c>
      <c r="B1841" s="2" t="str">
        <f>IFERROR(__xludf.DUMMYFUNCTION("GOOGLETRANSLATE(A1841, ""nl"", ""en"")"),"coach")</f>
        <v>coach</v>
      </c>
    </row>
    <row r="1842">
      <c r="A1842" s="1" t="s">
        <v>1841</v>
      </c>
      <c r="B1842" s="2" t="str">
        <f>IFERROR(__xludf.DUMMYFUNCTION("GOOGLETRANSLATE(A1842, ""nl"", ""en"")"),"forbidden")</f>
        <v>forbidden</v>
      </c>
    </row>
    <row r="1843">
      <c r="A1843" s="1" t="s">
        <v>1842</v>
      </c>
      <c r="B1843" s="2" t="str">
        <f>IFERROR(__xludf.DUMMYFUNCTION("GOOGLETRANSLATE(A1843, ""nl"", ""en"")"),"cellar")</f>
        <v>cellar</v>
      </c>
    </row>
    <row r="1844">
      <c r="A1844" s="1" t="s">
        <v>1843</v>
      </c>
      <c r="B1844" s="2" t="str">
        <f>IFERROR(__xludf.DUMMYFUNCTION("GOOGLETRANSLATE(A1844, ""nl"", ""en"")"),"party")</f>
        <v>party</v>
      </c>
    </row>
    <row r="1845">
      <c r="A1845" s="1" t="s">
        <v>1844</v>
      </c>
      <c r="B1845" s="2" t="str">
        <f>IFERROR(__xludf.DUMMYFUNCTION("GOOGLETRANSLATE(A1845, ""nl"", ""en"")"),"for instance")</f>
        <v>for instance</v>
      </c>
    </row>
    <row r="1846">
      <c r="A1846" s="1" t="s">
        <v>1845</v>
      </c>
      <c r="B1846" s="2" t="str">
        <f>IFERROR(__xludf.DUMMYFUNCTION("GOOGLETRANSLATE(A1846, ""nl"", ""en"")"),"abandoned")</f>
        <v>abandoned</v>
      </c>
    </row>
    <row r="1847">
      <c r="A1847" s="1" t="s">
        <v>1846</v>
      </c>
      <c r="B1847" s="2" t="str">
        <f>IFERROR(__xludf.DUMMYFUNCTION("GOOGLETRANSLATE(A1847, ""nl"", ""en"")"),"expensive")</f>
        <v>expensive</v>
      </c>
    </row>
    <row r="1848">
      <c r="A1848" s="1" t="s">
        <v>1847</v>
      </c>
      <c r="B1848" s="2" t="str">
        <f>IFERROR(__xludf.DUMMYFUNCTION("GOOGLETRANSLATE(A1848, ""nl"", ""en"")"),"complete")</f>
        <v>complete</v>
      </c>
    </row>
    <row r="1849">
      <c r="A1849" s="1" t="s">
        <v>1848</v>
      </c>
      <c r="B1849" s="2" t="str">
        <f>IFERROR(__xludf.DUMMYFUNCTION("GOOGLETRANSLATE(A1849, ""nl"", ""en"")"),"to")</f>
        <v>to</v>
      </c>
    </row>
    <row r="1850">
      <c r="A1850" s="1" t="s">
        <v>1849</v>
      </c>
      <c r="B1850" s="2" t="str">
        <f>IFERROR(__xludf.DUMMYFUNCTION("GOOGLETRANSLATE(A1850, ""nl"", ""en"")"),"spooky")</f>
        <v>spooky</v>
      </c>
    </row>
    <row r="1851">
      <c r="A1851" s="1" t="s">
        <v>1850</v>
      </c>
      <c r="B1851" s="2" t="str">
        <f>IFERROR(__xludf.DUMMYFUNCTION("GOOGLETRANSLATE(A1851, ""nl"", ""en"")"),"coincidence")</f>
        <v>coincidence</v>
      </c>
    </row>
    <row r="1852">
      <c r="A1852" s="1" t="s">
        <v>1851</v>
      </c>
      <c r="B1852" s="2" t="str">
        <f>IFERROR(__xludf.DUMMYFUNCTION("GOOGLETRANSLATE(A1852, ""nl"", ""en"")"),"understands")</f>
        <v>understands</v>
      </c>
    </row>
    <row r="1853">
      <c r="A1853" s="1" t="s">
        <v>1852</v>
      </c>
      <c r="B1853" s="2" t="str">
        <f>IFERROR(__xludf.DUMMYFUNCTION("GOOGLETRANSLATE(A1853, ""nl"", ""en"")"),"hereof")</f>
        <v>hereof</v>
      </c>
    </row>
    <row r="1854">
      <c r="A1854" s="1" t="s">
        <v>1853</v>
      </c>
      <c r="B1854" s="2" t="str">
        <f>IFERROR(__xludf.DUMMYFUNCTION("GOOGLETRANSLATE(A1854, ""nl"", ""en"")"),"millions")</f>
        <v>millions</v>
      </c>
    </row>
    <row r="1855">
      <c r="A1855" s="1" t="s">
        <v>1854</v>
      </c>
      <c r="B1855" s="2" t="str">
        <f>IFERROR(__xludf.DUMMYFUNCTION("GOOGLETRANSLATE(A1855, ""nl"", ""en"")"),"simon")</f>
        <v>simon</v>
      </c>
    </row>
    <row r="1856">
      <c r="A1856" s="1" t="s">
        <v>1855</v>
      </c>
      <c r="B1856" s="2" t="str">
        <f>IFERROR(__xludf.DUMMYFUNCTION("GOOGLETRANSLATE(A1856, ""nl"", ""en"")"),"Jerry")</f>
        <v>Jerry</v>
      </c>
    </row>
    <row r="1857">
      <c r="A1857" s="1" t="s">
        <v>1856</v>
      </c>
      <c r="B1857" s="2" t="str">
        <f>IFERROR(__xludf.DUMMYFUNCTION("GOOGLETRANSLATE(A1857, ""nl"", ""en"")"),"confused")</f>
        <v>confused</v>
      </c>
    </row>
    <row r="1858">
      <c r="A1858" s="1" t="s">
        <v>1857</v>
      </c>
      <c r="B1858" s="2" t="str">
        <f>IFERROR(__xludf.DUMMYFUNCTION("GOOGLETRANSLATE(A1858, ""nl"", ""en"")"),"milk")</f>
        <v>milk</v>
      </c>
    </row>
    <row r="1859">
      <c r="A1859" s="1" t="s">
        <v>1858</v>
      </c>
      <c r="B1859" s="2" t="str">
        <f>IFERROR(__xludf.DUMMYFUNCTION("GOOGLETRANSLATE(A1859, ""nl"", ""en"")"),"kelly")</f>
        <v>kelly</v>
      </c>
    </row>
    <row r="1860">
      <c r="A1860" s="1" t="s">
        <v>1859</v>
      </c>
      <c r="B1860" s="2" t="str">
        <f>IFERROR(__xludf.DUMMYFUNCTION("GOOGLETRANSLATE(A1860, ""nl"", ""en"")"),"lazy")</f>
        <v>lazy</v>
      </c>
    </row>
    <row r="1861">
      <c r="A1861" s="1" t="s">
        <v>1860</v>
      </c>
      <c r="B1861" s="2" t="str">
        <f>IFERROR(__xludf.DUMMYFUNCTION("GOOGLETRANSLATE(A1861, ""nl"", ""en"")"),"to enjoy")</f>
        <v>to enjoy</v>
      </c>
    </row>
    <row r="1862">
      <c r="A1862" s="1" t="s">
        <v>1861</v>
      </c>
      <c r="B1862" s="2" t="str">
        <f>IFERROR(__xludf.DUMMYFUNCTION("GOOGLETRANSLATE(A1862, ""nl"", ""en"")"),"take")</f>
        <v>take</v>
      </c>
    </row>
    <row r="1863">
      <c r="A1863" s="1" t="s">
        <v>1862</v>
      </c>
      <c r="B1863" s="2" t="str">
        <f>IFERROR(__xludf.DUMMYFUNCTION("GOOGLETRANSLATE(A1863, ""nl"", ""en"")"),"excellent")</f>
        <v>excellent</v>
      </c>
    </row>
    <row r="1864">
      <c r="A1864" s="1" t="s">
        <v>1863</v>
      </c>
      <c r="B1864" s="2" t="str">
        <f>IFERROR(__xludf.DUMMYFUNCTION("GOOGLETRANSLATE(A1864, ""nl"", ""en"")"),"opposite")</f>
        <v>opposite</v>
      </c>
    </row>
    <row r="1865">
      <c r="A1865" s="1" t="s">
        <v>1864</v>
      </c>
      <c r="B1865" s="2" t="str">
        <f>IFERROR(__xludf.DUMMYFUNCTION("GOOGLETRANSLATE(A1865, ""nl"", ""en"")"),"closer")</f>
        <v>closer</v>
      </c>
    </row>
    <row r="1866">
      <c r="A1866" s="1" t="s">
        <v>1865</v>
      </c>
      <c r="B1866" s="2" t="str">
        <f>IFERROR(__xludf.DUMMYFUNCTION("GOOGLETRANSLATE(A1866, ""nl"", ""en"")"),"chicago")</f>
        <v>chicago</v>
      </c>
    </row>
    <row r="1867">
      <c r="A1867" s="1" t="s">
        <v>1866</v>
      </c>
      <c r="B1867" s="2" t="str">
        <f>IFERROR(__xludf.DUMMYFUNCTION("GOOGLETRANSLATE(A1867, ""nl"", ""en"")"),"bought")</f>
        <v>bought</v>
      </c>
    </row>
    <row r="1868">
      <c r="A1868" s="1" t="s">
        <v>1867</v>
      </c>
      <c r="B1868" s="2" t="str">
        <f>IFERROR(__xludf.DUMMYFUNCTION("GOOGLETRANSLATE(A1868, ""nl"", ""en"")"),"sends")</f>
        <v>sends</v>
      </c>
    </row>
    <row r="1869">
      <c r="A1869" s="1" t="s">
        <v>1868</v>
      </c>
      <c r="B1869" s="2" t="str">
        <f>IFERROR(__xludf.DUMMYFUNCTION("GOOGLETRANSLATE(A1869, ""nl"", ""en"")"),"full")</f>
        <v>full</v>
      </c>
    </row>
    <row r="1870">
      <c r="A1870" s="1" t="s">
        <v>1869</v>
      </c>
      <c r="B1870" s="2" t="str">
        <f>IFERROR(__xludf.DUMMYFUNCTION("GOOGLETRANSLATE(A1870, ""nl"", ""en"")"),"seems")</f>
        <v>seems</v>
      </c>
    </row>
    <row r="1871">
      <c r="A1871" s="1" t="s">
        <v>1870</v>
      </c>
      <c r="B1871" s="2" t="str">
        <f>IFERROR(__xludf.DUMMYFUNCTION("GOOGLETRANSLATE(A1871, ""nl"", ""en"")"),"to borrow")</f>
        <v>to borrow</v>
      </c>
    </row>
    <row r="1872">
      <c r="A1872" s="1" t="s">
        <v>1871</v>
      </c>
      <c r="B1872" s="2" t="str">
        <f>IFERROR(__xludf.DUMMYFUNCTION("GOOGLETRANSLATE(A1872, ""nl"", ""en"")"),"courage")</f>
        <v>courage</v>
      </c>
    </row>
    <row r="1873">
      <c r="A1873" s="1" t="s">
        <v>1872</v>
      </c>
      <c r="B1873" s="2" t="str">
        <f>IFERROR(__xludf.DUMMYFUNCTION("GOOGLETRANSLATE(A1873, ""nl"", ""en"")"),"alice")</f>
        <v>alice</v>
      </c>
    </row>
    <row r="1874">
      <c r="A1874" s="1" t="s">
        <v>1873</v>
      </c>
      <c r="B1874" s="2" t="str">
        <f>IFERROR(__xludf.DUMMYFUNCTION("GOOGLETRANSLATE(A1874, ""nl"", ""en"")"),"mistake")</f>
        <v>mistake</v>
      </c>
    </row>
    <row r="1875">
      <c r="A1875" s="1" t="s">
        <v>1874</v>
      </c>
      <c r="B1875" s="2" t="str">
        <f>IFERROR(__xludf.DUMMYFUNCTION("GOOGLETRANSLATE(A1875, ""nl"", ""en"")"),"patients")</f>
        <v>patients</v>
      </c>
    </row>
    <row r="1876">
      <c r="A1876" s="1" t="s">
        <v>1875</v>
      </c>
      <c r="B1876" s="2" t="str">
        <f>IFERROR(__xludf.DUMMYFUNCTION("GOOGLETRANSLATE(A1876, ""nl"", ""en"")"),"tone")</f>
        <v>tone</v>
      </c>
    </row>
    <row r="1877">
      <c r="A1877" s="1" t="s">
        <v>1876</v>
      </c>
      <c r="B1877" s="2" t="str">
        <f>IFERROR(__xludf.DUMMYFUNCTION("GOOGLETRANSLATE(A1877, ""nl"", ""en"")"),"normal")</f>
        <v>normal</v>
      </c>
    </row>
    <row r="1878">
      <c r="A1878" s="1" t="s">
        <v>1877</v>
      </c>
      <c r="B1878" s="2" t="str">
        <f>IFERROR(__xludf.DUMMYFUNCTION("GOOGLETRANSLATE(A1878, ""nl"", ""en"")"),"brother")</f>
        <v>brother</v>
      </c>
    </row>
    <row r="1879">
      <c r="A1879" s="1" t="s">
        <v>1878</v>
      </c>
      <c r="B1879" s="2" t="str">
        <f>IFERROR(__xludf.DUMMYFUNCTION("GOOGLETRANSLATE(A1879, ""nl"", ""en"")"),"Cards")</f>
        <v>Cards</v>
      </c>
    </row>
    <row r="1880">
      <c r="A1880" s="1" t="s">
        <v>1879</v>
      </c>
      <c r="B1880" s="2" t="str">
        <f>IFERROR(__xludf.DUMMYFUNCTION("GOOGLETRANSLATE(A1880, ""nl"", ""en"")"),"movies")</f>
        <v>movies</v>
      </c>
    </row>
    <row r="1881">
      <c r="A1881" s="1" t="s">
        <v>1880</v>
      </c>
      <c r="B1881" s="2" t="str">
        <f>IFERROR(__xludf.DUMMYFUNCTION("GOOGLETRANSLATE(A1881, ""nl"", ""en"")"),"to travel")</f>
        <v>to travel</v>
      </c>
    </row>
    <row r="1882">
      <c r="A1882" s="1" t="s">
        <v>1881</v>
      </c>
      <c r="B1882" s="2" t="str">
        <f>IFERROR(__xludf.DUMMYFUNCTION("GOOGLETRANSLATE(A1882, ""nl"", ""en"")"),"spacious")</f>
        <v>spacious</v>
      </c>
    </row>
    <row r="1883">
      <c r="A1883" s="1" t="s">
        <v>1882</v>
      </c>
      <c r="B1883" s="2" t="str">
        <f>IFERROR(__xludf.DUMMYFUNCTION("GOOGLETRANSLATE(A1883, ""nl"", ""en"")"),"memories")</f>
        <v>memories</v>
      </c>
    </row>
    <row r="1884">
      <c r="A1884" s="1" t="s">
        <v>1883</v>
      </c>
      <c r="B1884" s="2" t="str">
        <f>IFERROR(__xludf.DUMMYFUNCTION("GOOGLETRANSLATE(A1884, ""nl"", ""en"")"),"thought")</f>
        <v>thought</v>
      </c>
    </row>
    <row r="1885">
      <c r="A1885" s="1" t="s">
        <v>1884</v>
      </c>
      <c r="B1885" s="2" t="str">
        <f>IFERROR(__xludf.DUMMYFUNCTION("GOOGLETRANSLATE(A1885, ""nl"", ""en"")"),"boring")</f>
        <v>boring</v>
      </c>
    </row>
    <row r="1886">
      <c r="A1886" s="1" t="s">
        <v>1885</v>
      </c>
      <c r="B1886" s="2" t="str">
        <f>IFERROR(__xludf.DUMMYFUNCTION("GOOGLETRANSLATE(A1886, ""nl"", ""en"")"),"Joey")</f>
        <v>Joey</v>
      </c>
    </row>
    <row r="1887">
      <c r="A1887" s="1" t="s">
        <v>1886</v>
      </c>
      <c r="B1887" s="2" t="str">
        <f>IFERROR(__xludf.DUMMYFUNCTION("GOOGLETRANSLATE(A1887, ""nl"", ""en"")"),"smoking")</f>
        <v>smoking</v>
      </c>
    </row>
    <row r="1888">
      <c r="A1888" s="1" t="s">
        <v>1887</v>
      </c>
      <c r="B1888" s="2" t="str">
        <f>IFERROR(__xludf.DUMMYFUNCTION("GOOGLETRANSLATE(A1888, ""nl"", ""en"")"),"truck")</f>
        <v>truck</v>
      </c>
    </row>
    <row r="1889">
      <c r="A1889" s="1" t="s">
        <v>1888</v>
      </c>
      <c r="B1889" s="2" t="str">
        <f>IFERROR(__xludf.DUMMYFUNCTION("GOOGLETRANSLATE(A1889, ""nl"", ""en"")"),"whole")</f>
        <v>whole</v>
      </c>
    </row>
    <row r="1890">
      <c r="A1890" s="1" t="s">
        <v>1889</v>
      </c>
      <c r="B1890" s="2" t="str">
        <f>IFERROR(__xludf.DUMMYFUNCTION("GOOGLETRANSLATE(A1890, ""nl"", ""en"")"),"nowadays")</f>
        <v>nowadays</v>
      </c>
    </row>
    <row r="1891">
      <c r="A1891" s="1" t="s">
        <v>1890</v>
      </c>
      <c r="B1891" s="2" t="str">
        <f>IFERROR(__xludf.DUMMYFUNCTION("GOOGLETRANSLATE(A1891, ""nl"", ""en"")"),"matter")</f>
        <v>matter</v>
      </c>
    </row>
    <row r="1892">
      <c r="A1892" s="1" t="s">
        <v>1891</v>
      </c>
      <c r="B1892" s="2" t="str">
        <f>IFERROR(__xludf.DUMMYFUNCTION("GOOGLETRANSLATE(A1892, ""nl"", ""en"")"),"put")</f>
        <v>put</v>
      </c>
    </row>
    <row r="1893">
      <c r="A1893" s="1" t="s">
        <v>1892</v>
      </c>
      <c r="B1893" s="2" t="str">
        <f>IFERROR(__xludf.DUMMYFUNCTION("GOOGLETRANSLATE(A1893, ""nl"", ""en"")"),"aside")</f>
        <v>aside</v>
      </c>
    </row>
    <row r="1894">
      <c r="A1894" s="1" t="s">
        <v>1893</v>
      </c>
      <c r="B1894" s="2" t="str">
        <f>IFERROR(__xludf.DUMMYFUNCTION("GOOGLETRANSLATE(A1894, ""nl"", ""en"")"),"going on")</f>
        <v>going on</v>
      </c>
    </row>
    <row r="1895">
      <c r="A1895" s="1" t="s">
        <v>1894</v>
      </c>
      <c r="B1895" s="2" t="str">
        <f>IFERROR(__xludf.DUMMYFUNCTION("GOOGLETRANSLATE(A1895, ""nl"", ""en"")"),"surroundings")</f>
        <v>surroundings</v>
      </c>
    </row>
    <row r="1896">
      <c r="A1896" s="1" t="s">
        <v>1895</v>
      </c>
      <c r="B1896" s="2" t="str">
        <f>IFERROR(__xludf.DUMMYFUNCTION("GOOGLETRANSLATE(A1896, ""nl"", ""en"")"),"chicken")</f>
        <v>chicken</v>
      </c>
    </row>
    <row r="1897">
      <c r="A1897" s="1" t="s">
        <v>1896</v>
      </c>
      <c r="B1897" s="2" t="str">
        <f>IFERROR(__xludf.DUMMYFUNCTION("GOOGLETRANSLATE(A1897, ""nl"", ""en"")"),"constipated")</f>
        <v>constipated</v>
      </c>
    </row>
    <row r="1898">
      <c r="A1898" s="1" t="s">
        <v>1897</v>
      </c>
      <c r="B1898" s="2" t="str">
        <f>IFERROR(__xludf.DUMMYFUNCTION("GOOGLETRANSLATE(A1898, ""nl"", ""en"")"),"learned")</f>
        <v>learned</v>
      </c>
    </row>
    <row r="1899">
      <c r="A1899" s="1" t="s">
        <v>1898</v>
      </c>
      <c r="B1899" s="2" t="str">
        <f>IFERROR(__xludf.DUMMYFUNCTION("GOOGLETRANSLATE(A1899, ""nl"", ""en"")"),"this morning")</f>
        <v>this morning</v>
      </c>
    </row>
    <row r="1900">
      <c r="A1900" s="1" t="s">
        <v>1899</v>
      </c>
      <c r="B1900" s="2" t="str">
        <f>IFERROR(__xludf.DUMMYFUNCTION("GOOGLETRANSLATE(A1900, ""nl"", ""en"")"),"closet")</f>
        <v>closet</v>
      </c>
    </row>
    <row r="1901">
      <c r="A1901" s="1" t="s">
        <v>1900</v>
      </c>
      <c r="B1901" s="2" t="str">
        <f>IFERROR(__xludf.DUMMYFUNCTION("GOOGLETRANSLATE(A1901, ""nl"", ""en"")"),"officially")</f>
        <v>officially</v>
      </c>
    </row>
    <row r="1902">
      <c r="A1902" s="1" t="s">
        <v>1901</v>
      </c>
      <c r="B1902" s="2" t="str">
        <f>IFERROR(__xludf.DUMMYFUNCTION("GOOGLETRANSLATE(A1902, ""nl"", ""en"")"),"offer")</f>
        <v>offer</v>
      </c>
    </row>
    <row r="1903">
      <c r="A1903" s="1" t="s">
        <v>1902</v>
      </c>
      <c r="B1903" s="2" t="str">
        <f>IFERROR(__xludf.DUMMYFUNCTION("GOOGLETRANSLATE(A1903, ""nl"", ""en"")"),"text message")</f>
        <v>text message</v>
      </c>
    </row>
    <row r="1904">
      <c r="A1904" s="1" t="s">
        <v>1903</v>
      </c>
      <c r="B1904" s="2" t="str">
        <f>IFERROR(__xludf.DUMMYFUNCTION("GOOGLETRANSLATE(A1904, ""nl"", ""en"")"),"destroyed")</f>
        <v>destroyed</v>
      </c>
    </row>
    <row r="1905">
      <c r="A1905" s="1" t="s">
        <v>1904</v>
      </c>
      <c r="B1905" s="2" t="str">
        <f>IFERROR(__xludf.DUMMYFUNCTION("GOOGLETRANSLATE(A1905, ""nl"", ""en"")"),"loses")</f>
        <v>loses</v>
      </c>
    </row>
    <row r="1906">
      <c r="A1906" s="1" t="s">
        <v>1905</v>
      </c>
      <c r="B1906" s="2" t="str">
        <f>IFERROR(__xludf.DUMMYFUNCTION("GOOGLETRANSLATE(A1906, ""nl"", ""en"")"),"human")</f>
        <v>human</v>
      </c>
    </row>
    <row r="1907">
      <c r="A1907" s="1" t="s">
        <v>1906</v>
      </c>
      <c r="B1907" s="2" t="str">
        <f>IFERROR(__xludf.DUMMYFUNCTION("GOOGLETRANSLATE(A1907, ""nl"", ""en"")"),"contract")</f>
        <v>contract</v>
      </c>
    </row>
    <row r="1908">
      <c r="A1908" s="1" t="s">
        <v>1907</v>
      </c>
      <c r="B1908" s="2" t="str">
        <f>IFERROR(__xludf.DUMMYFUNCTION("GOOGLETRANSLATE(A1908, ""nl"", ""en"")"),"lady")</f>
        <v>lady</v>
      </c>
    </row>
    <row r="1909">
      <c r="A1909" s="1" t="s">
        <v>1908</v>
      </c>
      <c r="B1909" s="2" t="str">
        <f>IFERROR(__xludf.DUMMYFUNCTION("GOOGLETRANSLATE(A1909, ""nl"", ""en"")"),"most beautiful")</f>
        <v>most beautiful</v>
      </c>
    </row>
    <row r="1910">
      <c r="A1910" s="1" t="s">
        <v>1909</v>
      </c>
      <c r="B1910" s="2" t="str">
        <f>IFERROR(__xludf.DUMMYFUNCTION("GOOGLETRANSLATE(A1910, ""nl"", ""en"")"),"lot")</f>
        <v>lot</v>
      </c>
    </row>
    <row r="1911">
      <c r="A1911" s="1" t="s">
        <v>1910</v>
      </c>
      <c r="B1911" s="2" t="str">
        <f>IFERROR(__xludf.DUMMYFUNCTION("GOOGLETRANSLATE(A1911, ""nl"", ""en"")"),"majesty")</f>
        <v>majesty</v>
      </c>
    </row>
    <row r="1912">
      <c r="A1912" s="1" t="s">
        <v>1911</v>
      </c>
      <c r="B1912" s="2" t="str">
        <f>IFERROR(__xludf.DUMMYFUNCTION("GOOGLETRANSLATE(A1912, ""nl"", ""en"")"),"C.I.A")</f>
        <v>C.I.A</v>
      </c>
    </row>
    <row r="1913">
      <c r="A1913" s="1" t="s">
        <v>1912</v>
      </c>
      <c r="B1913" s="2" t="str">
        <f>IFERROR(__xludf.DUMMYFUNCTION("GOOGLETRANSLATE(A1913, ""nl"", ""en"")"),"carl")</f>
        <v>carl</v>
      </c>
    </row>
    <row r="1914">
      <c r="A1914" s="1" t="s">
        <v>1913</v>
      </c>
      <c r="B1914" s="2" t="str">
        <f>IFERROR(__xludf.DUMMYFUNCTION("GOOGLETRANSLATE(A1914, ""nl"", ""en"")"),"softy")</f>
        <v>softy</v>
      </c>
    </row>
    <row r="1915">
      <c r="A1915" s="1" t="s">
        <v>1914</v>
      </c>
      <c r="B1915" s="2" t="str">
        <f>IFERROR(__xludf.DUMMYFUNCTION("GOOGLETRANSLATE(A1915, ""nl"", ""en"")"),"stopped")</f>
        <v>stopped</v>
      </c>
    </row>
    <row r="1916">
      <c r="A1916" s="1" t="s">
        <v>1915</v>
      </c>
      <c r="B1916" s="2" t="str">
        <f>IFERROR(__xludf.DUMMYFUNCTION("GOOGLETRANSLATE(A1916, ""nl"", ""en"")"),"took")</f>
        <v>took</v>
      </c>
    </row>
    <row r="1917">
      <c r="A1917" s="1" t="s">
        <v>1916</v>
      </c>
      <c r="B1917" s="2" t="str">
        <f>IFERROR(__xludf.DUMMYFUNCTION("GOOGLETRANSLATE(A1917, ""nl"", ""en"")"),"earned")</f>
        <v>earned</v>
      </c>
    </row>
    <row r="1918">
      <c r="A1918" s="1" t="s">
        <v>1917</v>
      </c>
      <c r="B1918" s="2" t="str">
        <f>IFERROR(__xludf.DUMMYFUNCTION("GOOGLETRANSLATE(A1918, ""nl"", ""en"")"),"pleasure")</f>
        <v>pleasure</v>
      </c>
    </row>
    <row r="1919">
      <c r="A1919" s="1" t="s">
        <v>1918</v>
      </c>
      <c r="B1919" s="2" t="str">
        <f>IFERROR(__xludf.DUMMYFUNCTION("GOOGLETRANSLATE(A1919, ""nl"", ""en"")"),"senator")</f>
        <v>senator</v>
      </c>
    </row>
    <row r="1920">
      <c r="A1920" s="1" t="s">
        <v>1919</v>
      </c>
      <c r="B1920" s="2" t="str">
        <f>IFERROR(__xludf.DUMMYFUNCTION("GOOGLETRANSLATE(A1920, ""nl"", ""en"")"),"neighbors")</f>
        <v>neighbors</v>
      </c>
    </row>
    <row r="1921">
      <c r="A1921" s="1" t="s">
        <v>1920</v>
      </c>
      <c r="B1921" s="2" t="str">
        <f>IFERROR(__xludf.DUMMYFUNCTION("GOOGLETRANSLATE(A1921, ""nl"", ""en"")"),"alan")</f>
        <v>alan</v>
      </c>
    </row>
    <row r="1922">
      <c r="A1922" s="1" t="s">
        <v>1921</v>
      </c>
      <c r="B1922" s="2" t="str">
        <f>IFERROR(__xludf.DUMMYFUNCTION("GOOGLETRANSLATE(A1922, ""nl"", ""en"")"),"internet")</f>
        <v>internet</v>
      </c>
    </row>
    <row r="1923">
      <c r="A1923" s="1" t="s">
        <v>1922</v>
      </c>
      <c r="B1923" s="2" t="str">
        <f>IFERROR(__xludf.DUMMYFUNCTION("GOOGLETRANSLATE(A1923, ""nl"", ""en"")"),"floor")</f>
        <v>floor</v>
      </c>
    </row>
    <row r="1924">
      <c r="A1924" s="1" t="s">
        <v>1923</v>
      </c>
      <c r="B1924" s="2" t="str">
        <f>IFERROR(__xludf.DUMMYFUNCTION("GOOGLETRANSLATE(A1924, ""nl"", ""en"")"),"swimming")</f>
        <v>swimming</v>
      </c>
    </row>
    <row r="1925">
      <c r="A1925" s="1" t="s">
        <v>1924</v>
      </c>
      <c r="B1925" s="2" t="str">
        <f>IFERROR(__xludf.DUMMYFUNCTION("GOOGLETRANSLATE(A1925, ""nl"", ""en"")"),"taylor")</f>
        <v>taylor</v>
      </c>
    </row>
    <row r="1926">
      <c r="A1926" s="1" t="s">
        <v>1925</v>
      </c>
      <c r="B1926" s="2" t="str">
        <f>IFERROR(__xludf.DUMMYFUNCTION("GOOGLETRANSLATE(A1926, ""nl"", ""en"")"),"intended")</f>
        <v>intended</v>
      </c>
    </row>
    <row r="1927">
      <c r="A1927" s="1" t="s">
        <v>1926</v>
      </c>
      <c r="B1927" s="2" t="str">
        <f>IFERROR(__xludf.DUMMYFUNCTION("GOOGLETRANSLATE(A1927, ""nl"", ""en"")"),"locked up")</f>
        <v>locked up</v>
      </c>
    </row>
    <row r="1928">
      <c r="A1928" s="1" t="s">
        <v>1927</v>
      </c>
      <c r="B1928" s="2" t="str">
        <f>IFERROR(__xludf.DUMMYFUNCTION("GOOGLETRANSLATE(A1928, ""nl"", ""en"")"),"dismissal")</f>
        <v>dismissal</v>
      </c>
    </row>
    <row r="1929">
      <c r="A1929" s="1" t="s">
        <v>1928</v>
      </c>
      <c r="B1929" s="2" t="str">
        <f>IFERROR(__xludf.DUMMYFUNCTION("GOOGLETRANSLATE(A1929, ""nl"", ""en"")"),"view")</f>
        <v>view</v>
      </c>
    </row>
    <row r="1930">
      <c r="A1930" s="1" t="s">
        <v>1929</v>
      </c>
      <c r="B1930" s="2" t="str">
        <f>IFERROR(__xludf.DUMMYFUNCTION("GOOGLETRANSLATE(A1930, ""nl"", ""en"")"),"chest")</f>
        <v>chest</v>
      </c>
    </row>
    <row r="1931">
      <c r="A1931" s="1" t="s">
        <v>1930</v>
      </c>
      <c r="B1931" s="2" t="str">
        <f>IFERROR(__xludf.DUMMYFUNCTION("GOOGLETRANSLATE(A1931, ""nl"", ""en"")"),"shout")</f>
        <v>shout</v>
      </c>
    </row>
    <row r="1932">
      <c r="A1932" s="1" t="s">
        <v>1931</v>
      </c>
      <c r="B1932" s="2" t="str">
        <f>IFERROR(__xludf.DUMMYFUNCTION("GOOGLETRANSLATE(A1932, ""nl"", ""en"")"),"like")</f>
        <v>like</v>
      </c>
    </row>
    <row r="1933">
      <c r="A1933" s="1" t="s">
        <v>1932</v>
      </c>
      <c r="B1933" s="2" t="str">
        <f>IFERROR(__xludf.DUMMYFUNCTION("GOOGLETRANSLATE(A1933, ""nl"", ""en"")"),"higher")</f>
        <v>higher</v>
      </c>
    </row>
    <row r="1934">
      <c r="A1934" s="1" t="s">
        <v>1933</v>
      </c>
      <c r="B1934" s="2" t="str">
        <f>IFERROR(__xludf.DUMMYFUNCTION("GOOGLETRANSLATE(A1934, ""nl"", ""en"")"),"White person")</f>
        <v>White person</v>
      </c>
    </row>
    <row r="1935">
      <c r="A1935" s="1" t="s">
        <v>1934</v>
      </c>
      <c r="B1935" s="2" t="str">
        <f>IFERROR(__xludf.DUMMYFUNCTION("GOOGLETRANSLATE(A1935, ""nl"", ""en"")"),"reasons")</f>
        <v>reasons</v>
      </c>
    </row>
    <row r="1936">
      <c r="A1936" s="1" t="s">
        <v>1935</v>
      </c>
      <c r="B1936" s="2" t="str">
        <f>IFERROR(__xludf.DUMMYFUNCTION("GOOGLETRANSLATE(A1936, ""nl"", ""en"")"),"mullet")</f>
        <v>mullet</v>
      </c>
    </row>
    <row r="1937">
      <c r="A1937" s="1" t="s">
        <v>1936</v>
      </c>
      <c r="B1937" s="2" t="str">
        <f>IFERROR(__xludf.DUMMYFUNCTION("GOOGLETRANSLATE(A1937, ""nl"", ""en"")"),"ed")</f>
        <v>ed</v>
      </c>
    </row>
    <row r="1938">
      <c r="A1938" s="1" t="s">
        <v>1937</v>
      </c>
      <c r="B1938" s="2" t="str">
        <f>IFERROR(__xludf.DUMMYFUNCTION("GOOGLETRANSLATE(A1938, ""nl"", ""en"")"),"kidnapped")</f>
        <v>kidnapped</v>
      </c>
    </row>
    <row r="1939">
      <c r="A1939" s="1" t="s">
        <v>1938</v>
      </c>
      <c r="B1939" s="2" t="str">
        <f>IFERROR(__xludf.DUMMYFUNCTION("GOOGLETRANSLATE(A1939, ""nl"", ""en"")"),"to hold")</f>
        <v>to hold</v>
      </c>
    </row>
    <row r="1940">
      <c r="A1940" s="1" t="s">
        <v>1939</v>
      </c>
      <c r="B1940" s="2" t="str">
        <f>IFERROR(__xludf.DUMMYFUNCTION("GOOGLETRANSLATE(A1940, ""nl"", ""en"")"),"dave")</f>
        <v>dave</v>
      </c>
    </row>
    <row r="1941">
      <c r="A1941" s="1" t="s">
        <v>1940</v>
      </c>
      <c r="B1941" s="2" t="str">
        <f>IFERROR(__xludf.DUMMYFUNCTION("GOOGLETRANSLATE(A1941, ""nl"", ""en"")"),"lucy")</f>
        <v>lucy</v>
      </c>
    </row>
    <row r="1942">
      <c r="A1942" s="1" t="s">
        <v>1941</v>
      </c>
      <c r="B1942" s="2" t="str">
        <f>IFERROR(__xludf.DUMMYFUNCTION("GOOGLETRANSLATE(A1942, ""nl"", ""en"")"),"to treat")</f>
        <v>to treat</v>
      </c>
    </row>
    <row r="1943">
      <c r="A1943" s="1" t="s">
        <v>1942</v>
      </c>
      <c r="B1943" s="2" t="str">
        <f>IFERROR(__xludf.DUMMYFUNCTION("GOOGLETRANSLATE(A1943, ""nl"", ""en"")"),"mountain")</f>
        <v>mountain</v>
      </c>
    </row>
    <row r="1944">
      <c r="A1944" s="1" t="s">
        <v>1943</v>
      </c>
      <c r="B1944" s="2" t="str">
        <f>IFERROR(__xludf.DUMMYFUNCTION("GOOGLETRANSLATE(A1944, ""nl"", ""en"")"),"north")</f>
        <v>north</v>
      </c>
    </row>
    <row r="1945">
      <c r="A1945" s="1" t="s">
        <v>1944</v>
      </c>
      <c r="B1945" s="2" t="str">
        <f>IFERROR(__xludf.DUMMYFUNCTION("GOOGLETRANSLATE(A1945, ""nl"", ""en"")"),"give up")</f>
        <v>give up</v>
      </c>
    </row>
    <row r="1946">
      <c r="A1946" s="1" t="s">
        <v>1945</v>
      </c>
      <c r="B1946" s="2" t="str">
        <f>IFERROR(__xludf.DUMMYFUNCTION("GOOGLETRANSLATE(A1946, ""nl"", ""en"")"),"determined")</f>
        <v>determined</v>
      </c>
    </row>
    <row r="1947">
      <c r="A1947" s="1" t="s">
        <v>1946</v>
      </c>
      <c r="B1947" s="2" t="str">
        <f>IFERROR(__xludf.DUMMYFUNCTION("GOOGLETRANSLATE(A1947, ""nl"", ""en"")"),"game")</f>
        <v>game</v>
      </c>
    </row>
    <row r="1948">
      <c r="A1948" s="1" t="s">
        <v>1947</v>
      </c>
      <c r="B1948" s="2" t="str">
        <f>IFERROR(__xludf.DUMMYFUNCTION("GOOGLETRANSLATE(A1948, ""nl"", ""en"")"),"Buddy")</f>
        <v>Buddy</v>
      </c>
    </row>
    <row r="1949">
      <c r="A1949" s="1" t="s">
        <v>1948</v>
      </c>
      <c r="B1949" s="2" t="str">
        <f>IFERROR(__xludf.DUMMYFUNCTION("GOOGLETRANSLATE(A1949, ""nl"", ""en"")"),"thereby")</f>
        <v>thereby</v>
      </c>
    </row>
    <row r="1950">
      <c r="A1950" s="1" t="s">
        <v>1949</v>
      </c>
      <c r="B1950" s="2" t="str">
        <f>IFERROR(__xludf.DUMMYFUNCTION("GOOGLETRANSLATE(A1950, ""nl"", ""en"")"),"circumstances")</f>
        <v>circumstances</v>
      </c>
    </row>
    <row r="1951">
      <c r="A1951" s="1" t="s">
        <v>1950</v>
      </c>
      <c r="B1951" s="2" t="str">
        <f>IFERROR(__xludf.DUMMYFUNCTION("GOOGLETRANSLATE(A1951, ""nl"", ""en"")"),"solved")</f>
        <v>solved</v>
      </c>
    </row>
    <row r="1952">
      <c r="A1952" s="1" t="s">
        <v>1951</v>
      </c>
      <c r="B1952" s="2" t="str">
        <f>IFERROR(__xludf.DUMMYFUNCTION("GOOGLETRANSLATE(A1952, ""nl"", ""en"")"),"really")</f>
        <v>really</v>
      </c>
    </row>
    <row r="1953">
      <c r="A1953" s="1" t="s">
        <v>1952</v>
      </c>
      <c r="B1953" s="2" t="str">
        <f>IFERROR(__xludf.DUMMYFUNCTION("GOOGLETRANSLATE(A1953, ""nl"", ""en"")"),"Cook")</f>
        <v>Cook</v>
      </c>
    </row>
    <row r="1954">
      <c r="A1954" s="1" t="s">
        <v>1953</v>
      </c>
      <c r="B1954" s="2" t="str">
        <f>IFERROR(__xludf.DUMMYFUNCTION("GOOGLETRANSLATE(A1954, ""nl"", ""en"")"),"fingerprints")</f>
        <v>fingerprints</v>
      </c>
    </row>
    <row r="1955">
      <c r="A1955" s="1" t="s">
        <v>1954</v>
      </c>
      <c r="B1955" s="2" t="str">
        <f>IFERROR(__xludf.DUMMYFUNCTION("GOOGLETRANSLATE(A1955, ""nl"", ""en"")"),"bitch")</f>
        <v>bitch</v>
      </c>
    </row>
    <row r="1956">
      <c r="A1956" s="1" t="s">
        <v>1955</v>
      </c>
      <c r="B1956" s="2" t="str">
        <f>IFERROR(__xludf.DUMMYFUNCTION("GOOGLETRANSLATE(A1956, ""nl"", ""en"")"),"simple")</f>
        <v>simple</v>
      </c>
    </row>
    <row r="1957">
      <c r="A1957" s="1" t="s">
        <v>1956</v>
      </c>
      <c r="B1957" s="2" t="str">
        <f>IFERROR(__xludf.DUMMYFUNCTION("GOOGLETRANSLATE(A1957, ""nl"", ""en"")"),"for this")</f>
        <v>for this</v>
      </c>
    </row>
    <row r="1958">
      <c r="A1958" s="1" t="s">
        <v>1957</v>
      </c>
      <c r="B1958" s="2" t="str">
        <f>IFERROR(__xludf.DUMMYFUNCTION("GOOGLETRANSLATE(A1958, ""nl"", ""en"")"),"pieces")</f>
        <v>pieces</v>
      </c>
    </row>
    <row r="1959">
      <c r="A1959" s="1" t="s">
        <v>1958</v>
      </c>
      <c r="B1959" s="2" t="str">
        <f>IFERROR(__xludf.DUMMYFUNCTION("GOOGLETRANSLATE(A1959, ""nl"", ""en"")"),"tent")</f>
        <v>tent</v>
      </c>
    </row>
    <row r="1960">
      <c r="A1960" s="1" t="s">
        <v>1959</v>
      </c>
      <c r="B1960" s="2" t="str">
        <f>IFERROR(__xludf.DUMMYFUNCTION("GOOGLETRANSLATE(A1960, ""nl"", ""en"")"),"pause")</f>
        <v>pause</v>
      </c>
    </row>
    <row r="1961">
      <c r="A1961" s="1" t="s">
        <v>1960</v>
      </c>
      <c r="B1961" s="2" t="str">
        <f>IFERROR(__xludf.DUMMYFUNCTION("GOOGLETRANSLATE(A1961, ""nl"", ""en"")"),"to guess")</f>
        <v>to guess</v>
      </c>
    </row>
    <row r="1962">
      <c r="A1962" s="1" t="s">
        <v>1961</v>
      </c>
      <c r="B1962" s="2" t="str">
        <f>IFERROR(__xludf.DUMMYFUNCTION("GOOGLETRANSLATE(A1962, ""nl"", ""en"")"),"call")</f>
        <v>call</v>
      </c>
    </row>
    <row r="1963">
      <c r="A1963" s="1" t="s">
        <v>1962</v>
      </c>
      <c r="B1963" s="2" t="str">
        <f>IFERROR(__xludf.DUMMYFUNCTION("GOOGLETRANSLATE(A1963, ""nl"", ""en"")"),"liar")</f>
        <v>liar</v>
      </c>
    </row>
    <row r="1964">
      <c r="A1964" s="1" t="s">
        <v>1963</v>
      </c>
      <c r="B1964" s="2" t="str">
        <f>IFERROR(__xludf.DUMMYFUNCTION("GOOGLETRANSLATE(A1964, ""nl"", ""en"")"),"beak")</f>
        <v>beak</v>
      </c>
    </row>
    <row r="1965">
      <c r="A1965" s="1" t="s">
        <v>1964</v>
      </c>
      <c r="B1965" s="2" t="str">
        <f>IFERROR(__xludf.DUMMYFUNCTION("GOOGLETRANSLATE(A1965, ""nl"", ""en"")"),"to replace")</f>
        <v>to replace</v>
      </c>
    </row>
    <row r="1966">
      <c r="A1966" s="1" t="s">
        <v>1965</v>
      </c>
      <c r="B1966" s="2" t="str">
        <f>IFERROR(__xludf.DUMMYFUNCTION("GOOGLETRANSLATE(A1966, ""nl"", ""en"")"),"alarm")</f>
        <v>alarm</v>
      </c>
    </row>
    <row r="1967">
      <c r="A1967" s="1" t="s">
        <v>1966</v>
      </c>
      <c r="B1967" s="2" t="str">
        <f>IFERROR(__xludf.DUMMYFUNCTION("GOOGLETRANSLATE(A1967, ""nl"", ""en"")"),"interest")</f>
        <v>interest</v>
      </c>
    </row>
    <row r="1968">
      <c r="A1968" s="1" t="s">
        <v>1967</v>
      </c>
      <c r="B1968" s="2" t="str">
        <f>IFERROR(__xludf.DUMMYFUNCTION("GOOGLETRANSLATE(A1968, ""nl"", ""en"")"),"talent")</f>
        <v>talent</v>
      </c>
    </row>
    <row r="1969">
      <c r="A1969" s="1" t="s">
        <v>1968</v>
      </c>
      <c r="B1969" s="2" t="str">
        <f>IFERROR(__xludf.DUMMYFUNCTION("GOOGLETRANSLATE(A1969, ""nl"", ""en"")"),"reached")</f>
        <v>reached</v>
      </c>
    </row>
    <row r="1970">
      <c r="A1970" s="1" t="s">
        <v>1969</v>
      </c>
      <c r="B1970" s="2" t="str">
        <f>IFERROR(__xludf.DUMMYFUNCTION("GOOGLETRANSLATE(A1970, ""nl"", ""en"")"),"americans")</f>
        <v>americans</v>
      </c>
    </row>
    <row r="1971">
      <c r="A1971" s="1" t="s">
        <v>1970</v>
      </c>
      <c r="B1971" s="2" t="str">
        <f>IFERROR(__xludf.DUMMYFUNCTION("GOOGLETRANSLATE(A1971, ""nl"", ""en"")"),"cancer")</f>
        <v>cancer</v>
      </c>
    </row>
    <row r="1972">
      <c r="A1972" s="1" t="s">
        <v>1971</v>
      </c>
      <c r="B1972" s="2" t="str">
        <f>IFERROR(__xludf.DUMMYFUNCTION("GOOGLETRANSLATE(A1972, ""nl"", ""en"")"),"ted")</f>
        <v>ted</v>
      </c>
    </row>
    <row r="1973">
      <c r="A1973" s="1" t="s">
        <v>1972</v>
      </c>
      <c r="B1973" s="2" t="str">
        <f>IFERROR(__xludf.DUMMYFUNCTION("GOOGLETRANSLATE(A1973, ""nl"", ""en"")"),"because")</f>
        <v>because</v>
      </c>
    </row>
    <row r="1974">
      <c r="A1974" s="1" t="s">
        <v>1973</v>
      </c>
      <c r="B1974" s="2" t="str">
        <f>IFERROR(__xludf.DUMMYFUNCTION("GOOGLETRANSLATE(A1974, ""nl"", ""en"")"),"decide")</f>
        <v>decide</v>
      </c>
    </row>
    <row r="1975">
      <c r="A1975" s="1" t="s">
        <v>1974</v>
      </c>
      <c r="B1975" s="2" t="str">
        <f>IFERROR(__xludf.DUMMYFUNCTION("GOOGLETRANSLATE(A1975, ""nl"", ""en"")"),"des")</f>
        <v>des</v>
      </c>
    </row>
    <row r="1976">
      <c r="A1976" s="1" t="s">
        <v>1975</v>
      </c>
      <c r="B1976" s="2" t="str">
        <f>IFERROR(__xludf.DUMMYFUNCTION("GOOGLETRANSLATE(A1976, ""nl"", ""en"")"),"rose")</f>
        <v>rose</v>
      </c>
    </row>
    <row r="1977">
      <c r="A1977" s="1" t="s">
        <v>1976</v>
      </c>
      <c r="B1977" s="2" t="str">
        <f>IFERROR(__xludf.DUMMYFUNCTION("GOOGLETRANSLATE(A1977, ""nl"", ""en"")"),"gift")</f>
        <v>gift</v>
      </c>
    </row>
    <row r="1978">
      <c r="A1978" s="1" t="s">
        <v>1977</v>
      </c>
      <c r="B1978" s="2" t="str">
        <f>IFERROR(__xludf.DUMMYFUNCTION("GOOGLETRANSLATE(A1978, ""nl"", ""en"")"),"Mexico")</f>
        <v>Mexico</v>
      </c>
    </row>
    <row r="1979">
      <c r="A1979" s="1" t="s">
        <v>1978</v>
      </c>
      <c r="B1979" s="2" t="str">
        <f>IFERROR(__xludf.DUMMYFUNCTION("GOOGLETRANSLATE(A1979, ""nl"", ""en"")"),"Christmas")</f>
        <v>Christmas</v>
      </c>
    </row>
    <row r="1980">
      <c r="A1980" s="1" t="s">
        <v>1979</v>
      </c>
      <c r="B1980" s="2" t="str">
        <f>IFERROR(__xludf.DUMMYFUNCTION("GOOGLETRANSLATE(A1980, ""nl"", ""en"")"),"louis")</f>
        <v>louis</v>
      </c>
    </row>
    <row r="1981">
      <c r="A1981" s="1" t="s">
        <v>1980</v>
      </c>
      <c r="B1981" s="2" t="str">
        <f>IFERROR(__xludf.DUMMYFUNCTION("GOOGLETRANSLATE(A1981, ""nl"", ""en"")"),"influence")</f>
        <v>influence</v>
      </c>
    </row>
    <row r="1982">
      <c r="A1982" s="1" t="s">
        <v>1981</v>
      </c>
      <c r="B1982" s="2" t="str">
        <f>IFERROR(__xludf.DUMMYFUNCTION("GOOGLETRANSLATE(A1982, ""nl"", ""en"")"),"memory")</f>
        <v>memory</v>
      </c>
    </row>
    <row r="1983">
      <c r="A1983" s="1" t="s">
        <v>1982</v>
      </c>
      <c r="B1983" s="2" t="str">
        <f>IFERROR(__xludf.DUMMYFUNCTION("GOOGLETRANSLATE(A1983, ""nl"", ""en"")"),"station")</f>
        <v>station</v>
      </c>
    </row>
    <row r="1984">
      <c r="A1984" s="1" t="s">
        <v>1983</v>
      </c>
      <c r="B1984" s="2" t="str">
        <f>IFERROR(__xludf.DUMMYFUNCTION("GOOGLETRANSLATE(A1984, ""nl"", ""en"")"),"through")</f>
        <v>through</v>
      </c>
    </row>
    <row r="1985">
      <c r="A1985" s="1" t="s">
        <v>1984</v>
      </c>
      <c r="B1985" s="2" t="str">
        <f>IFERROR(__xludf.DUMMYFUNCTION("GOOGLETRANSLATE(A1985, ""nl"", ""en"")"),"bird")</f>
        <v>bird</v>
      </c>
    </row>
    <row r="1986">
      <c r="A1986" s="1" t="s">
        <v>1985</v>
      </c>
      <c r="B1986" s="2" t="str">
        <f>IFERROR(__xludf.DUMMYFUNCTION("GOOGLETRANSLATE(A1986, ""nl"", ""en"")"),"responsibility")</f>
        <v>responsibility</v>
      </c>
    </row>
    <row r="1987">
      <c r="A1987" s="1" t="s">
        <v>1986</v>
      </c>
      <c r="B1987" s="2" t="str">
        <f>IFERROR(__xludf.DUMMYFUNCTION("GOOGLETRANSLATE(A1987, ""nl"", ""en"")"),"pills")</f>
        <v>pills</v>
      </c>
    </row>
    <row r="1988">
      <c r="A1988" s="1" t="s">
        <v>1987</v>
      </c>
      <c r="B1988" s="2" t="str">
        <f>IFERROR(__xludf.DUMMYFUNCTION("GOOGLETRANSLATE(A1988, ""nl"", ""en"")"),"Rome")</f>
        <v>Rome</v>
      </c>
    </row>
    <row r="1989">
      <c r="A1989" s="1" t="s">
        <v>1988</v>
      </c>
      <c r="B1989" s="2" t="str">
        <f>IFERROR(__xludf.DUMMYFUNCTION("GOOGLETRANSLATE(A1989, ""nl"", ""en"")"),"dinner")</f>
        <v>dinner</v>
      </c>
    </row>
    <row r="1990">
      <c r="A1990" s="1" t="s">
        <v>1989</v>
      </c>
      <c r="B1990" s="2" t="str">
        <f>IFERROR(__xludf.DUMMYFUNCTION("GOOGLETRANSLATE(A1990, ""nl"", ""en"")"),"decision")</f>
        <v>decision</v>
      </c>
    </row>
    <row r="1991">
      <c r="A1991" s="1" t="s">
        <v>1990</v>
      </c>
      <c r="B1991" s="2" t="str">
        <f>IFERROR(__xludf.DUMMYFUNCTION("GOOGLETRANSLATE(A1991, ""nl"", ""en"")"),"quickly")</f>
        <v>quickly</v>
      </c>
    </row>
    <row r="1992">
      <c r="A1992" s="1" t="s">
        <v>1991</v>
      </c>
      <c r="B1992" s="2" t="str">
        <f>IFERROR(__xludf.DUMMYFUNCTION("GOOGLETRANSLATE(A1992, ""nl"", ""en"")"),"doors")</f>
        <v>doors</v>
      </c>
    </row>
    <row r="1993">
      <c r="A1993" s="1" t="s">
        <v>1992</v>
      </c>
      <c r="B1993" s="2" t="str">
        <f>IFERROR(__xludf.DUMMYFUNCTION("GOOGLETRANSLATE(A1993, ""nl"", ""en"")"),"lived")</f>
        <v>lived</v>
      </c>
    </row>
    <row r="1994">
      <c r="A1994" s="1" t="s">
        <v>1993</v>
      </c>
      <c r="B1994" s="2" t="str">
        <f>IFERROR(__xludf.DUMMYFUNCTION("GOOGLETRANSLATE(A1994, ""nl"", ""en"")"),"west")</f>
        <v>west</v>
      </c>
    </row>
    <row r="1995">
      <c r="A1995" s="1" t="s">
        <v>1994</v>
      </c>
      <c r="B1995" s="2" t="str">
        <f>IFERROR(__xludf.DUMMYFUNCTION("GOOGLETRANSLATE(A1995, ""nl"", ""en"")"),"huh")</f>
        <v>huh</v>
      </c>
    </row>
    <row r="1996">
      <c r="A1996" s="1" t="s">
        <v>1995</v>
      </c>
      <c r="B1996" s="2" t="str">
        <f>IFERROR(__xludf.DUMMYFUNCTION("GOOGLETRANSLATE(A1996, ""nl"", ""en"")"),"wit")</f>
        <v>wit</v>
      </c>
    </row>
    <row r="1997">
      <c r="A1997" s="1" t="s">
        <v>1996</v>
      </c>
      <c r="B1997" s="2" t="str">
        <f>IFERROR(__xludf.DUMMYFUNCTION("GOOGLETRANSLATE(A1997, ""nl"", ""en"")"),"difficult")</f>
        <v>difficult</v>
      </c>
    </row>
    <row r="1998">
      <c r="A1998" s="1" t="s">
        <v>1997</v>
      </c>
      <c r="B1998" s="2" t="str">
        <f>IFERROR(__xludf.DUMMYFUNCTION("GOOGLETRANSLATE(A1998, ""nl"", ""en"")"),"miss")</f>
        <v>miss</v>
      </c>
    </row>
    <row r="1999">
      <c r="A1999" s="1" t="s">
        <v>1998</v>
      </c>
      <c r="B1999" s="2" t="str">
        <f>IFERROR(__xludf.DUMMYFUNCTION("GOOGLETRANSLATE(A1999, ""nl"", ""en"")"),"protection")</f>
        <v>protection</v>
      </c>
    </row>
    <row r="2000">
      <c r="A2000" s="1" t="s">
        <v>1999</v>
      </c>
      <c r="B2000" s="2" t="str">
        <f>IFERROR(__xludf.DUMMYFUNCTION("GOOGLETRANSLATE(A2000, ""nl"", ""en"")"),"quality")</f>
        <v>quality</v>
      </c>
    </row>
    <row r="2001">
      <c r="A2001" s="1" t="s">
        <v>2000</v>
      </c>
      <c r="B2001" s="2" t="str">
        <f>IFERROR(__xludf.DUMMYFUNCTION("GOOGLETRANSLATE(A2001, ""nl"", ""en"")"),"Silence")</f>
        <v>Silence</v>
      </c>
    </row>
    <row r="2002">
      <c r="A2002" s="1" t="s">
        <v>2001</v>
      </c>
      <c r="B2002" s="2" t="str">
        <f>IFERROR(__xludf.DUMMYFUNCTION("GOOGLETRANSLATE(A2002, ""nl"", ""en"")"),"bin")</f>
        <v>bin</v>
      </c>
    </row>
    <row r="2003">
      <c r="A2003" s="1" t="s">
        <v>2002</v>
      </c>
      <c r="B2003" s="2" t="str">
        <f>IFERROR(__xludf.DUMMYFUNCTION("GOOGLETRANSLATE(A2003, ""nl"", ""en"")"),"paper")</f>
        <v>paper</v>
      </c>
    </row>
    <row r="2004">
      <c r="A2004" s="1" t="s">
        <v>2003</v>
      </c>
      <c r="B2004" s="2" t="str">
        <f>IFERROR(__xludf.DUMMYFUNCTION("GOOGLETRANSLATE(A2004, ""nl"", ""en"")"),"around")</f>
        <v>around</v>
      </c>
    </row>
    <row r="2005">
      <c r="A2005" s="1" t="s">
        <v>2004</v>
      </c>
      <c r="B2005" s="2" t="str">
        <f>IFERROR(__xludf.DUMMYFUNCTION("GOOGLETRANSLATE(A2005, ""nl"", ""en"")"),"full")</f>
        <v>full</v>
      </c>
    </row>
    <row r="2006">
      <c r="A2006" s="1" t="s">
        <v>2005</v>
      </c>
      <c r="B2006" s="2" t="str">
        <f>IFERROR(__xludf.DUMMYFUNCTION("GOOGLETRANSLATE(A2006, ""nl"", ""en"")"),"just now")</f>
        <v>just now</v>
      </c>
    </row>
    <row r="2007">
      <c r="A2007" s="1" t="s">
        <v>2006</v>
      </c>
      <c r="B2007" s="2" t="str">
        <f>IFERROR(__xludf.DUMMYFUNCTION("GOOGLETRANSLATE(A2007, ""nl"", ""en"")"),"kilo")</f>
        <v>kilo</v>
      </c>
    </row>
    <row r="2008">
      <c r="A2008" s="1" t="s">
        <v>2007</v>
      </c>
      <c r="B2008" s="2" t="str">
        <f>IFERROR(__xludf.DUMMYFUNCTION("GOOGLETRANSLATE(A2008, ""nl"", ""en"")"),"chuck")</f>
        <v>chuck</v>
      </c>
    </row>
    <row r="2009">
      <c r="A2009" s="1" t="s">
        <v>2008</v>
      </c>
      <c r="B2009" s="2" t="str">
        <f>IFERROR(__xludf.DUMMYFUNCTION("GOOGLETRANSLATE(A2009, ""nl"", ""en"")"),"to shape")</f>
        <v>to shape</v>
      </c>
    </row>
    <row r="2010">
      <c r="A2010" s="1" t="s">
        <v>2009</v>
      </c>
      <c r="B2010" s="2" t="str">
        <f>IFERROR(__xludf.DUMMYFUNCTION("GOOGLETRANSLATE(A2010, ""nl"", ""en"")"),"farewell")</f>
        <v>farewell</v>
      </c>
    </row>
    <row r="2011">
      <c r="A2011" s="1" t="s">
        <v>2010</v>
      </c>
      <c r="B2011" s="2" t="str">
        <f>IFERROR(__xludf.DUMMYFUNCTION("GOOGLETRANSLATE(A2011, ""nl"", ""en"")"),"storm")</f>
        <v>storm</v>
      </c>
    </row>
    <row r="2012">
      <c r="A2012" s="1" t="s">
        <v>2011</v>
      </c>
      <c r="B2012" s="2" t="str">
        <f>IFERROR(__xludf.DUMMYFUNCTION("GOOGLETRANSLATE(A2012, ""nl"", ""en"")"),"hat")</f>
        <v>hat</v>
      </c>
    </row>
    <row r="2013">
      <c r="A2013" s="1" t="s">
        <v>2012</v>
      </c>
      <c r="B2013" s="2" t="str">
        <f>IFERROR(__xludf.DUMMYFUNCTION("GOOGLETRANSLATE(A2013, ""nl"", ""en"")"),"lie")</f>
        <v>lie</v>
      </c>
    </row>
    <row r="2014">
      <c r="A2014" s="1" t="s">
        <v>2013</v>
      </c>
      <c r="B2014" s="2" t="str">
        <f>IFERROR(__xludf.DUMMYFUNCTION("GOOGLETRANSLATE(A2014, ""nl"", ""en"")"),"ambulance")</f>
        <v>ambulance</v>
      </c>
    </row>
    <row r="2015">
      <c r="A2015" s="1" t="s">
        <v>2014</v>
      </c>
      <c r="B2015" s="2" t="str">
        <f>IFERROR(__xludf.DUMMYFUNCTION("GOOGLETRANSLATE(A2015, ""nl"", ""en"")"),"included")</f>
        <v>included</v>
      </c>
    </row>
    <row r="2016">
      <c r="A2016" s="1" t="s">
        <v>2015</v>
      </c>
      <c r="B2016" s="2" t="str">
        <f>IFERROR(__xludf.DUMMYFUNCTION("GOOGLETRANSLATE(A2016, ""nl"", ""en"")"),"decided")</f>
        <v>decided</v>
      </c>
    </row>
    <row r="2017">
      <c r="A2017" s="1" t="s">
        <v>2016</v>
      </c>
      <c r="B2017" s="2" t="str">
        <f>IFERROR(__xludf.DUMMYFUNCTION("GOOGLETRANSLATE(A2017, ""nl"", ""en"")"),"Pizza")</f>
        <v>Pizza</v>
      </c>
    </row>
    <row r="2018">
      <c r="A2018" s="1" t="s">
        <v>2017</v>
      </c>
      <c r="B2018" s="2" t="str">
        <f>IFERROR(__xludf.DUMMYFUNCTION("GOOGLETRANSLATE(A2018, ""nl"", ""en"")"),"disappeared")</f>
        <v>disappeared</v>
      </c>
    </row>
    <row r="2019">
      <c r="A2019" s="1" t="s">
        <v>2018</v>
      </c>
      <c r="B2019" s="2" t="str">
        <f>IFERROR(__xludf.DUMMYFUNCTION("GOOGLETRANSLATE(A2019, ""nl"", ""en"")"),"to discover")</f>
        <v>to discover</v>
      </c>
    </row>
    <row r="2020">
      <c r="A2020" s="1" t="s">
        <v>2019</v>
      </c>
      <c r="B2020" s="2" t="str">
        <f>IFERROR(__xludf.DUMMYFUNCTION("GOOGLETRANSLATE(A2020, ""nl"", ""en"")"),"unit")</f>
        <v>unit</v>
      </c>
    </row>
    <row r="2021">
      <c r="A2021" s="1" t="s">
        <v>2020</v>
      </c>
      <c r="B2021" s="2" t="str">
        <f>IFERROR(__xludf.DUMMYFUNCTION("GOOGLETRANSLATE(A2021, ""nl"", ""en"")"),"request")</f>
        <v>request</v>
      </c>
    </row>
    <row r="2022">
      <c r="A2022" s="1" t="s">
        <v>2021</v>
      </c>
      <c r="B2022" s="2" t="str">
        <f>IFERROR(__xludf.DUMMYFUNCTION("GOOGLETRANSLATE(A2022, ""nl"", ""en"")"),"convince")</f>
        <v>convince</v>
      </c>
    </row>
    <row r="2023">
      <c r="A2023" s="1" t="s">
        <v>2022</v>
      </c>
      <c r="B2023" s="2" t="str">
        <f>IFERROR(__xludf.DUMMYFUNCTION("GOOGLETRANSLATE(A2023, ""nl"", ""en"")"),"military")</f>
        <v>military</v>
      </c>
    </row>
    <row r="2024">
      <c r="A2024" s="1" t="s">
        <v>2023</v>
      </c>
      <c r="B2024" s="2" t="str">
        <f>IFERROR(__xludf.DUMMYFUNCTION("GOOGLETRANSLATE(A2024, ""nl"", ""en"")"),"bullets")</f>
        <v>bullets</v>
      </c>
    </row>
    <row r="2025">
      <c r="A2025" s="1" t="s">
        <v>2024</v>
      </c>
      <c r="B2025" s="2" t="str">
        <f>IFERROR(__xludf.DUMMYFUNCTION("GOOGLETRANSLATE(A2025, ""nl"", ""en"")"),"to admit")</f>
        <v>to admit</v>
      </c>
    </row>
    <row r="2026">
      <c r="A2026" s="1" t="s">
        <v>2025</v>
      </c>
      <c r="B2026" s="2" t="str">
        <f>IFERROR(__xludf.DUMMYFUNCTION("GOOGLETRANSLATE(A2026, ""nl"", ""en"")"),"smith")</f>
        <v>smith</v>
      </c>
    </row>
    <row r="2027">
      <c r="A2027" s="1" t="s">
        <v>2026</v>
      </c>
      <c r="B2027" s="2" t="str">
        <f>IFERROR(__xludf.DUMMYFUNCTION("GOOGLETRANSLATE(A2027, ""nl"", ""en"")"),"drunk")</f>
        <v>drunk</v>
      </c>
    </row>
    <row r="2028">
      <c r="A2028" s="1" t="s">
        <v>2027</v>
      </c>
      <c r="B2028" s="2" t="str">
        <f>IFERROR(__xludf.DUMMYFUNCTION("GOOGLETRANSLATE(A2028, ""nl"", ""en"")"),"high")</f>
        <v>high</v>
      </c>
    </row>
    <row r="2029">
      <c r="A2029" s="1" t="s">
        <v>2028</v>
      </c>
      <c r="B2029" s="2" t="str">
        <f>IFERROR(__xludf.DUMMYFUNCTION("GOOGLETRANSLATE(A2029, ""nl"", ""en"")"),"quantity")</f>
        <v>quantity</v>
      </c>
    </row>
    <row r="2030">
      <c r="A2030" s="1" t="s">
        <v>2029</v>
      </c>
      <c r="B2030" s="2" t="str">
        <f>IFERROR(__xludf.DUMMYFUNCTION("GOOGLETRANSLATE(A2030, ""nl"", ""en"")"),"looked")</f>
        <v>looked</v>
      </c>
    </row>
    <row r="2031">
      <c r="A2031" s="1" t="s">
        <v>2030</v>
      </c>
      <c r="B2031" s="2" t="str">
        <f>IFERROR(__xludf.DUMMYFUNCTION("GOOGLETRANSLATE(A2031, ""nl"", ""en"")"),"phil")</f>
        <v>phil</v>
      </c>
    </row>
    <row r="2032">
      <c r="A2032" s="1" t="s">
        <v>2031</v>
      </c>
      <c r="B2032" s="2" t="str">
        <f>IFERROR(__xludf.DUMMYFUNCTION("GOOGLETRANSLATE(A2032, ""nl"", ""en"")"),"cent")</f>
        <v>cent</v>
      </c>
    </row>
    <row r="2033">
      <c r="A2033" s="1" t="s">
        <v>2032</v>
      </c>
      <c r="B2033" s="2" t="str">
        <f>IFERROR(__xludf.DUMMYFUNCTION("GOOGLETRANSLATE(A2033, ""nl"", ""en"")"),"points")</f>
        <v>points</v>
      </c>
    </row>
    <row r="2034">
      <c r="A2034" s="1" t="s">
        <v>2033</v>
      </c>
      <c r="B2034" s="2" t="str">
        <f>IFERROR(__xludf.DUMMYFUNCTION("GOOGLETRANSLATE(A2034, ""nl"", ""en"")"),"crack")</f>
        <v>crack</v>
      </c>
    </row>
    <row r="2035">
      <c r="A2035" s="1" t="s">
        <v>2034</v>
      </c>
      <c r="B2035" s="2" t="str">
        <f>IFERROR(__xludf.DUMMYFUNCTION("GOOGLETRANSLATE(A2035, ""nl"", ""en"")"),"garage")</f>
        <v>garage</v>
      </c>
    </row>
    <row r="2036">
      <c r="A2036" s="1" t="s">
        <v>2035</v>
      </c>
      <c r="B2036" s="2" t="str">
        <f>IFERROR(__xludf.DUMMYFUNCTION("GOOGLETRANSLATE(A2036, ""nl"", ""en"")"),"fear")</f>
        <v>fear</v>
      </c>
    </row>
    <row r="2037">
      <c r="A2037" s="1" t="s">
        <v>2036</v>
      </c>
      <c r="B2037" s="2" t="str">
        <f>IFERROR(__xludf.DUMMYFUNCTION("GOOGLETRANSLATE(A2037, ""nl"", ""en"")"),"piglet")</f>
        <v>piglet</v>
      </c>
    </row>
    <row r="2038">
      <c r="A2038" s="1" t="s">
        <v>2037</v>
      </c>
      <c r="B2038" s="2" t="str">
        <f>IFERROR(__xludf.DUMMYFUNCTION("GOOGLETRANSLATE(A2038, ""nl"", ""en"")"),"safe")</f>
        <v>safe</v>
      </c>
    </row>
    <row r="2039">
      <c r="A2039" s="1" t="s">
        <v>2038</v>
      </c>
      <c r="B2039" s="2" t="str">
        <f>IFERROR(__xludf.DUMMYFUNCTION("GOOGLETRANSLATE(A2039, ""nl"", ""en"")"),"bedroom")</f>
        <v>bedroom</v>
      </c>
    </row>
    <row r="2040">
      <c r="A2040" s="1" t="s">
        <v>2039</v>
      </c>
      <c r="B2040" s="2" t="str">
        <f>IFERROR(__xludf.DUMMYFUNCTION("GOOGLETRANSLATE(A2040, ""nl"", ""en"")"),"away")</f>
        <v>away</v>
      </c>
    </row>
    <row r="2041">
      <c r="A2041" s="1" t="s">
        <v>2040</v>
      </c>
      <c r="B2041" s="2" t="str">
        <f>IFERROR(__xludf.DUMMYFUNCTION("GOOGLETRANSLATE(A2041, ""nl"", ""en"")"),"white")</f>
        <v>white</v>
      </c>
    </row>
    <row r="2042">
      <c r="A2042" s="1" t="s">
        <v>2041</v>
      </c>
      <c r="B2042" s="2" t="str">
        <f>IFERROR(__xludf.DUMMYFUNCTION("GOOGLETRANSLATE(A2042, ""nl"", ""en"")"),"attend")</f>
        <v>attend</v>
      </c>
    </row>
    <row r="2043">
      <c r="A2043" s="1" t="s">
        <v>2042</v>
      </c>
      <c r="B2043" s="2" t="str">
        <f>IFERROR(__xludf.DUMMYFUNCTION("GOOGLETRANSLATE(A2043, ""nl"", ""en"")"),"politics")</f>
        <v>politics</v>
      </c>
    </row>
    <row r="2044">
      <c r="A2044" s="1" t="s">
        <v>2043</v>
      </c>
      <c r="B2044" s="2" t="str">
        <f>IFERROR(__xludf.DUMMYFUNCTION("GOOGLETRANSLATE(A2044, ""nl"", ""en"")"),"possibility")</f>
        <v>possibility</v>
      </c>
    </row>
    <row r="2045">
      <c r="A2045" s="1" t="s">
        <v>2044</v>
      </c>
      <c r="B2045" s="2" t="str">
        <f>IFERROR(__xludf.DUMMYFUNCTION("GOOGLETRANSLATE(A2045, ""nl"", ""en"")"),"departed")</f>
        <v>departed</v>
      </c>
    </row>
    <row r="2046">
      <c r="A2046" s="1" t="s">
        <v>2045</v>
      </c>
      <c r="B2046" s="2" t="str">
        <f>IFERROR(__xludf.DUMMYFUNCTION("GOOGLETRANSLATE(A2046, ""nl"", ""en"")"),"jackson")</f>
        <v>jackson</v>
      </c>
    </row>
    <row r="2047">
      <c r="A2047" s="1" t="s">
        <v>2046</v>
      </c>
      <c r="B2047" s="2" t="str">
        <f>IFERROR(__xludf.DUMMYFUNCTION("GOOGLETRANSLATE(A2047, ""nl"", ""en"")"),"damned")</f>
        <v>damned</v>
      </c>
    </row>
    <row r="2048">
      <c r="A2048" s="1" t="s">
        <v>2047</v>
      </c>
      <c r="B2048" s="2" t="str">
        <f>IFERROR(__xludf.DUMMYFUNCTION("GOOGLETRANSLATE(A2048, ""nl"", ""en"")"),"annoying")</f>
        <v>annoying</v>
      </c>
    </row>
    <row r="2049">
      <c r="A2049" s="1" t="s">
        <v>2048</v>
      </c>
      <c r="B2049" s="2" t="str">
        <f>IFERROR(__xludf.DUMMYFUNCTION("GOOGLETRANSLATE(A2049, ""nl"", ""en"")"),"USA")</f>
        <v>USA</v>
      </c>
    </row>
    <row r="2050">
      <c r="A2050" s="1" t="s">
        <v>2049</v>
      </c>
      <c r="B2050" s="2" t="str">
        <f>IFERROR(__xludf.DUMMYFUNCTION("GOOGLETRANSLATE(A2050, ""nl"", ""en"")"),"to calculate")</f>
        <v>to calculate</v>
      </c>
    </row>
    <row r="2051">
      <c r="A2051" s="1" t="s">
        <v>2050</v>
      </c>
      <c r="B2051" s="2" t="str">
        <f>IFERROR(__xludf.DUMMYFUNCTION("GOOGLETRANSLATE(A2051, ""nl"", ""en"")"),"blow")</f>
        <v>blow</v>
      </c>
    </row>
    <row r="2052">
      <c r="A2052" s="1" t="s">
        <v>2051</v>
      </c>
      <c r="B2052" s="2" t="str">
        <f>IFERROR(__xludf.DUMMYFUNCTION("GOOGLETRANSLATE(A2052, ""nl"", ""en"")"),"to offer")</f>
        <v>to offer</v>
      </c>
    </row>
    <row r="2053">
      <c r="A2053" s="1" t="s">
        <v>2052</v>
      </c>
      <c r="B2053" s="2" t="str">
        <f>IFERROR(__xludf.DUMMYFUNCTION("GOOGLETRANSLATE(A2053, ""nl"", ""en"")"),"abby")</f>
        <v>abby</v>
      </c>
    </row>
    <row r="2054">
      <c r="A2054" s="1" t="s">
        <v>2053</v>
      </c>
      <c r="B2054" s="2" t="str">
        <f>IFERROR(__xludf.DUMMYFUNCTION("GOOGLETRANSLATE(A2054, ""nl"", ""en"")"),"region")</f>
        <v>region</v>
      </c>
    </row>
    <row r="2055">
      <c r="A2055" s="1" t="s">
        <v>2054</v>
      </c>
      <c r="B2055" s="2" t="str">
        <f>IFERROR(__xludf.DUMMYFUNCTION("GOOGLETRANSLATE(A2055, ""nl"", ""en"")"),"Saturday")</f>
        <v>Saturday</v>
      </c>
    </row>
    <row r="2056">
      <c r="A2056" s="1" t="s">
        <v>2055</v>
      </c>
      <c r="B2056" s="2" t="str">
        <f>IFERROR(__xludf.DUMMYFUNCTION("GOOGLETRANSLATE(A2056, ""nl"", ""en"")"),"yours")</f>
        <v>yours</v>
      </c>
    </row>
    <row r="2057">
      <c r="A2057" s="1" t="s">
        <v>2056</v>
      </c>
      <c r="B2057" s="2" t="str">
        <f>IFERROR(__xludf.DUMMYFUNCTION("GOOGLETRANSLATE(A2057, ""nl"", ""en"")"),"view")</f>
        <v>view</v>
      </c>
    </row>
    <row r="2058">
      <c r="A2058" s="1" t="s">
        <v>2057</v>
      </c>
      <c r="B2058" s="2" t="str">
        <f>IFERROR(__xludf.DUMMYFUNCTION("GOOGLETRANSLATE(A2058, ""nl"", ""en"")"),"jones")</f>
        <v>jones</v>
      </c>
    </row>
    <row r="2059">
      <c r="A2059" s="1" t="s">
        <v>2058</v>
      </c>
      <c r="B2059" s="2" t="str">
        <f>IFERROR(__xludf.DUMMYFUNCTION("GOOGLETRANSLATE(A2059, ""nl"", ""en"")"),"eleven")</f>
        <v>eleven</v>
      </c>
    </row>
    <row r="2060">
      <c r="A2060" s="1" t="s">
        <v>2059</v>
      </c>
      <c r="B2060" s="2" t="str">
        <f>IFERROR(__xludf.DUMMYFUNCTION("GOOGLETRANSLATE(A2060, ""nl"", ""en"")"),"accustomed")</f>
        <v>accustomed</v>
      </c>
    </row>
    <row r="2061">
      <c r="A2061" s="1" t="s">
        <v>2060</v>
      </c>
      <c r="B2061" s="2" t="str">
        <f>IFERROR(__xludf.DUMMYFUNCTION("GOOGLETRANSLATE(A2061, ""nl"", ""en"")"),"reaction")</f>
        <v>reaction</v>
      </c>
    </row>
    <row r="2062">
      <c r="A2062" s="1" t="s">
        <v>2061</v>
      </c>
      <c r="B2062" s="2" t="str">
        <f>IFERROR(__xludf.DUMMYFUNCTION("GOOGLETRANSLATE(A2062, ""nl"", ""en"")"),"hell yes")</f>
        <v>hell yes</v>
      </c>
    </row>
    <row r="2063">
      <c r="A2063" s="1" t="s">
        <v>2062</v>
      </c>
      <c r="B2063" s="2" t="str">
        <f>IFERROR(__xludf.DUMMYFUNCTION("GOOGLETRANSLATE(A2063, ""nl"", ""en"")"),"blue")</f>
        <v>blue</v>
      </c>
    </row>
    <row r="2064">
      <c r="A2064" s="1" t="s">
        <v>2063</v>
      </c>
      <c r="B2064" s="2" t="str">
        <f>IFERROR(__xludf.DUMMYFUNCTION("GOOGLETRANSLATE(A2064, ""nl"", ""en"")"),"recognize")</f>
        <v>recognize</v>
      </c>
    </row>
    <row r="2065">
      <c r="A2065" s="1" t="s">
        <v>2064</v>
      </c>
      <c r="B2065" s="2" t="str">
        <f>IFERROR(__xludf.DUMMYFUNCTION("GOOGLETRANSLATE(A2065, ""nl"", ""en"")"),"connected")</f>
        <v>connected</v>
      </c>
    </row>
    <row r="2066">
      <c r="A2066" s="1" t="s">
        <v>2065</v>
      </c>
      <c r="B2066" s="2" t="str">
        <f>IFERROR(__xludf.DUMMYFUNCTION("GOOGLETRANSLATE(A2066, ""nl"", ""en"")"),"accounting")</f>
        <v>accounting</v>
      </c>
    </row>
    <row r="2067">
      <c r="A2067" s="1" t="s">
        <v>2066</v>
      </c>
      <c r="B2067" s="2" t="str">
        <f>IFERROR(__xludf.DUMMYFUNCTION("GOOGLETRANSLATE(A2067, ""nl"", ""en"")"),"beauty")</f>
        <v>beauty</v>
      </c>
    </row>
    <row r="2068">
      <c r="A2068" s="1" t="s">
        <v>2067</v>
      </c>
      <c r="B2068" s="2" t="str">
        <f>IFERROR(__xludf.DUMMYFUNCTION("GOOGLETRANSLATE(A2068, ""nl"", ""en"")"),"ho")</f>
        <v>ho</v>
      </c>
    </row>
    <row r="2069">
      <c r="A2069" s="1" t="s">
        <v>2068</v>
      </c>
      <c r="B2069" s="2" t="str">
        <f>IFERROR(__xludf.DUMMYFUNCTION("GOOGLETRANSLATE(A2069, ""nl"", ""en"")"),"hank")</f>
        <v>hank</v>
      </c>
    </row>
    <row r="2070">
      <c r="A2070" s="1" t="s">
        <v>2069</v>
      </c>
      <c r="B2070" s="2" t="str">
        <f>IFERROR(__xludf.DUMMYFUNCTION("GOOGLETRANSLATE(A2070, ""nl"", ""en"")"),"job")</f>
        <v>job</v>
      </c>
    </row>
    <row r="2071">
      <c r="A2071" s="1" t="s">
        <v>2070</v>
      </c>
      <c r="B2071" s="2" t="str">
        <f>IFERROR(__xludf.DUMMYFUNCTION("GOOGLETRANSLATE(A2071, ""nl"", ""en"")"),"change")</f>
        <v>change</v>
      </c>
    </row>
    <row r="2072">
      <c r="A2072" s="1" t="s">
        <v>2071</v>
      </c>
      <c r="B2072" s="2" t="str">
        <f>IFERROR(__xludf.DUMMYFUNCTION("GOOGLETRANSLATE(A2072, ""nl"", ""en"")"),"killing")</f>
        <v>killing</v>
      </c>
    </row>
    <row r="2073">
      <c r="A2073" s="1" t="s">
        <v>2072</v>
      </c>
      <c r="B2073" s="2" t="str">
        <f>IFERROR(__xludf.DUMMYFUNCTION("GOOGLETRANSLATE(A2073, ""nl"", ""en"")"),"accept")</f>
        <v>accept</v>
      </c>
    </row>
    <row r="2074">
      <c r="A2074" s="1" t="s">
        <v>2073</v>
      </c>
      <c r="B2074" s="2" t="str">
        <f>IFERROR(__xludf.DUMMYFUNCTION("GOOGLETRANSLATE(A2074, ""nl"", ""en"")"),"beer")</f>
        <v>beer</v>
      </c>
    </row>
    <row r="2075">
      <c r="A2075" s="1" t="s">
        <v>2074</v>
      </c>
      <c r="B2075" s="2" t="str">
        <f>IFERROR(__xludf.DUMMYFUNCTION("GOOGLETRANSLATE(A2075, ""nl"", ""en"")"),"roger")</f>
        <v>roger</v>
      </c>
    </row>
    <row r="2076">
      <c r="A2076" s="1" t="s">
        <v>2075</v>
      </c>
      <c r="B2076" s="2" t="str">
        <f>IFERROR(__xludf.DUMMYFUNCTION("GOOGLETRANSLATE(A2076, ""nl"", ""en"")"),"heal")</f>
        <v>heal</v>
      </c>
    </row>
    <row r="2077">
      <c r="A2077" s="1" t="s">
        <v>2076</v>
      </c>
      <c r="B2077" s="2" t="str">
        <f>IFERROR(__xludf.DUMMYFUNCTION("GOOGLETRANSLATE(A2077, ""nl"", ""en"")"),"built")</f>
        <v>built</v>
      </c>
    </row>
    <row r="2078">
      <c r="A2078" s="1" t="s">
        <v>2077</v>
      </c>
      <c r="B2078" s="2" t="str">
        <f>IFERROR(__xludf.DUMMYFUNCTION("GOOGLETRANSLATE(A2078, ""nl"", ""en"")"),"arrive")</f>
        <v>arrive</v>
      </c>
    </row>
    <row r="2079">
      <c r="A2079" s="1" t="s">
        <v>2078</v>
      </c>
      <c r="B2079" s="2" t="str">
        <f>IFERROR(__xludf.DUMMYFUNCTION("GOOGLETRANSLATE(A2079, ""nl"", ""en"")"),"drew")</f>
        <v>drew</v>
      </c>
    </row>
    <row r="2080">
      <c r="A2080" s="1" t="s">
        <v>2079</v>
      </c>
      <c r="B2080" s="2" t="str">
        <f>IFERROR(__xludf.DUMMYFUNCTION("GOOGLETRANSLATE(A2080, ""nl"", ""en"")"),"larry")</f>
        <v>larry</v>
      </c>
    </row>
    <row r="2081">
      <c r="A2081" s="1" t="s">
        <v>2080</v>
      </c>
      <c r="B2081" s="2" t="str">
        <f>IFERROR(__xludf.DUMMYFUNCTION("GOOGLETRANSLATE(A2081, ""nl"", ""en"")"),"moving away")</f>
        <v>moving away</v>
      </c>
    </row>
    <row r="2082">
      <c r="A2082" s="1" t="s">
        <v>2081</v>
      </c>
      <c r="B2082" s="2" t="str">
        <f>IFERROR(__xludf.DUMMYFUNCTION("GOOGLETRANSLATE(A2082, ""nl"", ""en"")"),"value")</f>
        <v>value</v>
      </c>
    </row>
    <row r="2083">
      <c r="A2083" s="1" t="s">
        <v>2082</v>
      </c>
      <c r="B2083" s="2" t="str">
        <f>IFERROR(__xludf.DUMMYFUNCTION("GOOGLETRANSLATE(A2083, ""nl"", ""en"")"),"gang")</f>
        <v>gang</v>
      </c>
    </row>
    <row r="2084">
      <c r="A2084" s="1" t="s">
        <v>2083</v>
      </c>
      <c r="B2084" s="2" t="str">
        <f>IFERROR(__xludf.DUMMYFUNCTION("GOOGLETRANSLATE(A2084, ""nl"", ""en"")"),"coast")</f>
        <v>coast</v>
      </c>
    </row>
    <row r="2085">
      <c r="A2085" s="1" t="s">
        <v>2084</v>
      </c>
      <c r="B2085" s="2" t="str">
        <f>IFERROR(__xludf.DUMMYFUNCTION("GOOGLETRANSLATE(A2085, ""nl"", ""en"")"),"grave")</f>
        <v>grave</v>
      </c>
    </row>
    <row r="2086">
      <c r="A2086" s="1" t="s">
        <v>2085</v>
      </c>
      <c r="B2086" s="2" t="str">
        <f>IFERROR(__xludf.DUMMYFUNCTION("GOOGLETRANSLATE(A2086, ""nl"", ""en"")"),"dance")</f>
        <v>dance</v>
      </c>
    </row>
    <row r="2087">
      <c r="A2087" s="1" t="s">
        <v>2086</v>
      </c>
      <c r="B2087" s="2" t="str">
        <f>IFERROR(__xludf.DUMMYFUNCTION("GOOGLETRANSLATE(A2087, ""nl"", ""en"")"),"defense")</f>
        <v>defense</v>
      </c>
    </row>
    <row r="2088">
      <c r="A2088" s="1" t="s">
        <v>2087</v>
      </c>
      <c r="B2088" s="2" t="str">
        <f>IFERROR(__xludf.DUMMYFUNCTION("GOOGLETRANSLATE(A2088, ""nl"", ""en"")"),"pale")</f>
        <v>pale</v>
      </c>
    </row>
    <row r="2089">
      <c r="A2089" s="1" t="s">
        <v>2088</v>
      </c>
      <c r="B2089" s="2" t="str">
        <f>IFERROR(__xludf.DUMMYFUNCTION("GOOGLETRANSLATE(A2089, ""nl"", ""en"")"),"language")</f>
        <v>language</v>
      </c>
    </row>
    <row r="2090">
      <c r="A2090" s="1" t="s">
        <v>2089</v>
      </c>
      <c r="B2090" s="2" t="str">
        <f>IFERROR(__xludf.DUMMYFUNCTION("GOOGLETRANSLATE(A2090, ""nl"", ""en"")"),"more")</f>
        <v>more</v>
      </c>
    </row>
    <row r="2091">
      <c r="A2091" s="1" t="s">
        <v>2090</v>
      </c>
      <c r="B2091" s="2" t="str">
        <f>IFERROR(__xludf.DUMMYFUNCTION("GOOGLETRANSLATE(A2091, ""nl"", ""en"")"),"animal")</f>
        <v>animal</v>
      </c>
    </row>
    <row r="2092">
      <c r="A2092" s="1" t="s">
        <v>2091</v>
      </c>
      <c r="B2092" s="2" t="str">
        <f>IFERROR(__xludf.DUMMYFUNCTION("GOOGLETRANSLATE(A2092, ""nl"", ""en"")"),"indictment")</f>
        <v>indictment</v>
      </c>
    </row>
    <row r="2093">
      <c r="A2093" s="1" t="s">
        <v>2092</v>
      </c>
      <c r="B2093" s="2" t="str">
        <f>IFERROR(__xludf.DUMMYFUNCTION("GOOGLETRANSLATE(A2093, ""nl"", ""en"")"),"government")</f>
        <v>government</v>
      </c>
    </row>
    <row r="2094">
      <c r="A2094" s="1" t="s">
        <v>2093</v>
      </c>
      <c r="B2094" s="2" t="str">
        <f>IFERROR(__xludf.DUMMYFUNCTION("GOOGLETRANSLATE(A2094, ""nl"", ""en"")"),"wed")</f>
        <v>wed</v>
      </c>
    </row>
    <row r="2095">
      <c r="A2095" s="1" t="s">
        <v>2094</v>
      </c>
      <c r="B2095" s="2" t="str">
        <f>IFERROR(__xludf.DUMMYFUNCTION("GOOGLETRANSLATE(A2095, ""nl"", ""en"")"),"unload")</f>
        <v>unload</v>
      </c>
    </row>
    <row r="2096">
      <c r="A2096" s="1" t="s">
        <v>2095</v>
      </c>
      <c r="B2096" s="2" t="str">
        <f>IFERROR(__xludf.DUMMYFUNCTION("GOOGLETRANSLATE(A2096, ""nl"", ""en"")"),"houses")</f>
        <v>houses</v>
      </c>
    </row>
    <row r="2097">
      <c r="A2097" s="1" t="s">
        <v>2096</v>
      </c>
      <c r="B2097" s="2" t="str">
        <f>IFERROR(__xludf.DUMMYFUNCTION("GOOGLETRANSLATE(A2097, ""nl"", ""en"")"),"naturally")</f>
        <v>naturally</v>
      </c>
    </row>
    <row r="2098">
      <c r="A2098" s="1" t="s">
        <v>2097</v>
      </c>
      <c r="B2098" s="2" t="str">
        <f>IFERROR(__xludf.DUMMYFUNCTION("GOOGLETRANSLATE(A2098, ""nl"", ""en"")"),"safe")</f>
        <v>safe</v>
      </c>
    </row>
    <row r="2099">
      <c r="A2099" s="1" t="s">
        <v>2098</v>
      </c>
      <c r="B2099" s="2" t="str">
        <f>IFERROR(__xludf.DUMMYFUNCTION("GOOGLETRANSLATE(A2099, ""nl"", ""en"")"),"manager")</f>
        <v>manager</v>
      </c>
    </row>
    <row r="2100">
      <c r="A2100" s="1" t="s">
        <v>2099</v>
      </c>
      <c r="B2100" s="2" t="str">
        <f>IFERROR(__xludf.DUMMYFUNCTION("GOOGLETRANSLATE(A2100, ""nl"", ""en"")"),"to defend")</f>
        <v>to defend</v>
      </c>
    </row>
    <row r="2101">
      <c r="A2101" s="1" t="s">
        <v>2100</v>
      </c>
      <c r="B2101" s="2" t="str">
        <f>IFERROR(__xludf.DUMMYFUNCTION("GOOGLETRANSLATE(A2101, ""nl"", ""en"")"),"false")</f>
        <v>false</v>
      </c>
    </row>
    <row r="2102">
      <c r="A2102" s="1" t="s">
        <v>2101</v>
      </c>
      <c r="B2102" s="2" t="str">
        <f>IFERROR(__xludf.DUMMYFUNCTION("GOOGLETRANSLATE(A2102, ""nl"", ""en"")"),"showed")</f>
        <v>showed</v>
      </c>
    </row>
    <row r="2103">
      <c r="A2103" s="1" t="s">
        <v>2102</v>
      </c>
      <c r="B2103" s="2" t="str">
        <f>IFERROR(__xludf.DUMMYFUNCTION("GOOGLETRANSLATE(A2103, ""nl"", ""en"")"),"West")</f>
        <v>West</v>
      </c>
    </row>
    <row r="2104">
      <c r="A2104" s="1" t="s">
        <v>2103</v>
      </c>
      <c r="B2104" s="2" t="str">
        <f>IFERROR(__xludf.DUMMYFUNCTION("GOOGLETRANSLATE(A2104, ""nl"", ""en"")"),"barely")</f>
        <v>barely</v>
      </c>
    </row>
    <row r="2105">
      <c r="A2105" s="1" t="s">
        <v>2104</v>
      </c>
      <c r="B2105" s="2" t="str">
        <f>IFERROR(__xludf.DUMMYFUNCTION("GOOGLETRANSLATE(A2105, ""nl"", ""en"")"),"Viewed")</f>
        <v>Viewed</v>
      </c>
    </row>
    <row r="2106">
      <c r="A2106" s="1" t="s">
        <v>2105</v>
      </c>
      <c r="B2106" s="2" t="str">
        <f>IFERROR(__xludf.DUMMYFUNCTION("GOOGLETRANSLATE(A2106, ""nl"", ""en"")"),"stable")</f>
        <v>stable</v>
      </c>
    </row>
    <row r="2107">
      <c r="A2107" s="1" t="s">
        <v>2106</v>
      </c>
      <c r="B2107" s="2" t="str">
        <f>IFERROR(__xludf.DUMMYFUNCTION("GOOGLETRANSLATE(A2107, ""nl"", ""en"")"),"Job")</f>
        <v>Job</v>
      </c>
    </row>
    <row r="2108">
      <c r="A2108" s="1" t="s">
        <v>2107</v>
      </c>
      <c r="B2108" s="2" t="str">
        <f>IFERROR(__xludf.DUMMYFUNCTION("GOOGLETRANSLATE(A2108, ""nl"", ""en"")"),"made")</f>
        <v>made</v>
      </c>
    </row>
    <row r="2109">
      <c r="A2109" s="1" t="s">
        <v>2108</v>
      </c>
      <c r="B2109" s="2" t="str">
        <f>IFERROR(__xludf.DUMMYFUNCTION("GOOGLETRANSLATE(A2109, ""nl"", ""en"")"),"level")</f>
        <v>level</v>
      </c>
    </row>
    <row r="2110">
      <c r="A2110" s="1" t="s">
        <v>2109</v>
      </c>
      <c r="B2110" s="2" t="str">
        <f>IFERROR(__xludf.DUMMYFUNCTION("GOOGLETRANSLATE(A2110, ""nl"", ""en"")"),"enter")</f>
        <v>enter</v>
      </c>
    </row>
    <row r="2111">
      <c r="A2111" s="1" t="s">
        <v>2110</v>
      </c>
      <c r="B2111" s="2" t="str">
        <f>IFERROR(__xludf.DUMMYFUNCTION("GOOGLETRANSLATE(A2111, ""nl"", ""en"")"),"attempt")</f>
        <v>attempt</v>
      </c>
    </row>
    <row r="2112">
      <c r="A2112" s="1" t="s">
        <v>2111</v>
      </c>
      <c r="B2112" s="2" t="str">
        <f>IFERROR(__xludf.DUMMYFUNCTION("GOOGLETRANSLATE(A2112, ""nl"", ""en"")"),"treated")</f>
        <v>treated</v>
      </c>
    </row>
    <row r="2113">
      <c r="A2113" s="1" t="s">
        <v>2112</v>
      </c>
      <c r="B2113" s="2" t="str">
        <f>IFERROR(__xludf.DUMMYFUNCTION("GOOGLETRANSLATE(A2113, ""nl"", ""en"")"),"convinced")</f>
        <v>convinced</v>
      </c>
    </row>
    <row r="2114">
      <c r="A2114" s="1" t="s">
        <v>2113</v>
      </c>
      <c r="B2114" s="2" t="str">
        <f>IFERROR(__xludf.DUMMYFUNCTION("GOOGLETRANSLATE(A2114, ""nl"", ""en"")"),"waited")</f>
        <v>waited</v>
      </c>
    </row>
    <row r="2115">
      <c r="A2115" s="1" t="s">
        <v>2114</v>
      </c>
      <c r="B2115" s="2" t="str">
        <f>IFERROR(__xludf.DUMMYFUNCTION("GOOGLETRANSLATE(A2115, ""nl"", ""en"")"),"flow")</f>
        <v>flow</v>
      </c>
    </row>
    <row r="2116">
      <c r="A2116" s="1" t="s">
        <v>2115</v>
      </c>
      <c r="B2116" s="2" t="str">
        <f>IFERROR(__xludf.DUMMYFUNCTION("GOOGLETRANSLATE(A2116, ""nl"", ""en"")"),"science")</f>
        <v>science</v>
      </c>
    </row>
    <row r="2117">
      <c r="A2117" s="1" t="s">
        <v>2116</v>
      </c>
      <c r="B2117" s="2" t="str">
        <f>IFERROR(__xludf.DUMMYFUNCTION("GOOGLETRANSLATE(A2117, ""nl"", ""en"")"),"currently")</f>
        <v>currently</v>
      </c>
    </row>
    <row r="2118">
      <c r="A2118" s="1" t="s">
        <v>2117</v>
      </c>
      <c r="B2118" s="2" t="str">
        <f>IFERROR(__xludf.DUMMYFUNCTION("GOOGLETRANSLATE(A2118, ""nl"", ""en"")"),"Wow")</f>
        <v>Wow</v>
      </c>
    </row>
    <row r="2119">
      <c r="A2119" s="1" t="s">
        <v>2118</v>
      </c>
      <c r="B2119" s="2" t="str">
        <f>IFERROR(__xludf.DUMMYFUNCTION("GOOGLETRANSLATE(A2119, ""nl"", ""en"")"),"tune")</f>
        <v>tune</v>
      </c>
    </row>
    <row r="2120">
      <c r="A2120" s="1" t="s">
        <v>2119</v>
      </c>
      <c r="B2120" s="2" t="str">
        <f>IFERROR(__xludf.DUMMYFUNCTION("GOOGLETRANSLATE(A2120, ""nl"", ""en"")"),"false")</f>
        <v>false</v>
      </c>
    </row>
    <row r="2121">
      <c r="A2121" s="1" t="s">
        <v>2120</v>
      </c>
      <c r="B2121" s="2" t="str">
        <f>IFERROR(__xludf.DUMMYFUNCTION("GOOGLETRANSLATE(A2121, ""nl"", ""en"")"),"vincent")</f>
        <v>vincent</v>
      </c>
    </row>
    <row r="2122">
      <c r="A2122" s="1" t="s">
        <v>2121</v>
      </c>
      <c r="B2122" s="2" t="str">
        <f>IFERROR(__xludf.DUMMYFUNCTION("GOOGLETRANSLATE(A2122, ""nl"", ""en"")"),"examined")</f>
        <v>examined</v>
      </c>
    </row>
    <row r="2123">
      <c r="A2123" s="1" t="s">
        <v>2122</v>
      </c>
      <c r="B2123" s="2" t="str">
        <f>IFERROR(__xludf.DUMMYFUNCTION("GOOGLETRANSLATE(A2123, ""nl"", ""en"")"),"took")</f>
        <v>took</v>
      </c>
    </row>
    <row r="2124">
      <c r="A2124" s="1" t="s">
        <v>2123</v>
      </c>
      <c r="B2124" s="2" t="str">
        <f>IFERROR(__xludf.DUMMYFUNCTION("GOOGLETRANSLATE(A2124, ""nl"", ""en"")"),"Lily")</f>
        <v>Lily</v>
      </c>
    </row>
    <row r="2125">
      <c r="A2125" s="1" t="s">
        <v>2124</v>
      </c>
      <c r="B2125" s="2" t="str">
        <f>IFERROR(__xludf.DUMMYFUNCTION("GOOGLETRANSLATE(A2125, ""nl"", ""en"")"),"josh")</f>
        <v>josh</v>
      </c>
    </row>
    <row r="2126">
      <c r="A2126" s="1" t="s">
        <v>2125</v>
      </c>
      <c r="B2126" s="2" t="str">
        <f>IFERROR(__xludf.DUMMYFUNCTION("GOOGLETRANSLATE(A2126, ""nl"", ""en"")"),"throat")</f>
        <v>throat</v>
      </c>
    </row>
    <row r="2127">
      <c r="A2127" s="1" t="s">
        <v>2126</v>
      </c>
      <c r="B2127" s="2" t="str">
        <f>IFERROR(__xludf.DUMMYFUNCTION("GOOGLETRANSLATE(A2127, ""nl"", ""en"")"),"ships")</f>
        <v>ships</v>
      </c>
    </row>
    <row r="2128">
      <c r="A2128" s="1" t="s">
        <v>2127</v>
      </c>
      <c r="B2128" s="2" t="str">
        <f>IFERROR(__xludf.DUMMYFUNCTION("GOOGLETRANSLATE(A2128, ""nl"", ""en"")"),"golden")</f>
        <v>golden</v>
      </c>
    </row>
    <row r="2129">
      <c r="A2129" s="1" t="s">
        <v>2128</v>
      </c>
      <c r="B2129" s="2" t="str">
        <f>IFERROR(__xludf.DUMMYFUNCTION("GOOGLETRANSLATE(A2129, ""nl"", ""en"")"),"blind")</f>
        <v>blind</v>
      </c>
    </row>
    <row r="2130">
      <c r="A2130" s="1" t="s">
        <v>2129</v>
      </c>
      <c r="B2130" s="2" t="str">
        <f>IFERROR(__xludf.DUMMYFUNCTION("GOOGLETRANSLATE(A2130, ""nl"", ""en"")"),"leave behind")</f>
        <v>leave behind</v>
      </c>
    </row>
    <row r="2131">
      <c r="A2131" s="1" t="s">
        <v>2130</v>
      </c>
      <c r="B2131" s="2" t="str">
        <f>IFERROR(__xludf.DUMMYFUNCTION("GOOGLETRANSLATE(A2131, ""nl"", ""en"")"),"prisoner")</f>
        <v>prisoner</v>
      </c>
    </row>
    <row r="2132">
      <c r="A2132" s="1" t="s">
        <v>2131</v>
      </c>
      <c r="B2132" s="2" t="str">
        <f>IFERROR(__xludf.DUMMYFUNCTION("GOOGLETRANSLATE(A2132, ""nl"", ""en"")"),"robin")</f>
        <v>robin</v>
      </c>
    </row>
    <row r="2133">
      <c r="A2133" s="1" t="s">
        <v>2132</v>
      </c>
      <c r="B2133" s="2" t="str">
        <f>IFERROR(__xludf.DUMMYFUNCTION("GOOGLETRANSLATE(A2133, ""nl"", ""en"")"),"benefit")</f>
        <v>benefit</v>
      </c>
    </row>
    <row r="2134">
      <c r="A2134" s="1" t="s">
        <v>2133</v>
      </c>
      <c r="B2134" s="2" t="str">
        <f>IFERROR(__xludf.DUMMYFUNCTION("GOOGLETRANSLATE(A2134, ""nl"", ""en"")"),"prisoners")</f>
        <v>prisoners</v>
      </c>
    </row>
    <row r="2135">
      <c r="A2135" s="1" t="s">
        <v>2134</v>
      </c>
      <c r="B2135" s="2" t="str">
        <f>IFERROR(__xludf.DUMMYFUNCTION("GOOGLETRANSLATE(A2135, ""nl"", ""en"")"),"Eggs")</f>
        <v>Eggs</v>
      </c>
    </row>
    <row r="2136">
      <c r="A2136" s="1" t="s">
        <v>2135</v>
      </c>
      <c r="B2136" s="2" t="str">
        <f>IFERROR(__xludf.DUMMYFUNCTION("GOOGLETRANSLATE(A2136, ""nl"", ""en"")"),"burnt")</f>
        <v>burnt</v>
      </c>
    </row>
    <row r="2137">
      <c r="A2137" s="1" t="s">
        <v>2136</v>
      </c>
      <c r="B2137" s="2" t="str">
        <f>IFERROR(__xludf.DUMMYFUNCTION("GOOGLETRANSLATE(A2137, ""nl"", ""en"")"),"patience")</f>
        <v>patience</v>
      </c>
    </row>
    <row r="2138">
      <c r="A2138" s="1" t="s">
        <v>2137</v>
      </c>
      <c r="B2138" s="2" t="str">
        <f>IFERROR(__xludf.DUMMYFUNCTION("GOOGLETRANSLATE(A2138, ""nl"", ""en"")"),"century")</f>
        <v>century</v>
      </c>
    </row>
    <row r="2139">
      <c r="A2139" s="1" t="s">
        <v>2138</v>
      </c>
      <c r="B2139" s="2" t="str">
        <f>IFERROR(__xludf.DUMMYFUNCTION("GOOGLETRANSLATE(A2139, ""nl"", ""en"")"),"Europe")</f>
        <v>Europe</v>
      </c>
    </row>
    <row r="2140">
      <c r="A2140" s="1" t="s">
        <v>2139</v>
      </c>
      <c r="B2140" s="2" t="str">
        <f>IFERROR(__xludf.DUMMYFUNCTION("GOOGLETRANSLATE(A2140, ""nl"", ""en"")"),"divorced")</f>
        <v>divorced</v>
      </c>
    </row>
    <row r="2141">
      <c r="A2141" s="1" t="s">
        <v>2140</v>
      </c>
      <c r="B2141" s="2" t="str">
        <f>IFERROR(__xludf.DUMMYFUNCTION("GOOGLETRANSLATE(A2141, ""nl"", ""en"")"),"speed")</f>
        <v>speed</v>
      </c>
    </row>
    <row r="2142">
      <c r="A2142" s="1" t="s">
        <v>2141</v>
      </c>
      <c r="B2142" s="2" t="str">
        <f>IFERROR(__xludf.DUMMYFUNCTION("GOOGLETRANSLATE(A2142, ""nl"", ""en"")"),"nice")</f>
        <v>nice</v>
      </c>
    </row>
    <row r="2143">
      <c r="A2143" s="1" t="s">
        <v>2142</v>
      </c>
      <c r="B2143" s="2" t="str">
        <f>IFERROR(__xludf.DUMMYFUNCTION("GOOGLETRANSLATE(A2143, ""nl"", ""en"")"),"gary")</f>
        <v>gary</v>
      </c>
    </row>
    <row r="2144">
      <c r="A2144" s="1" t="s">
        <v>2143</v>
      </c>
      <c r="B2144" s="2" t="str">
        <f>IFERROR(__xludf.DUMMYFUNCTION("GOOGLETRANSLATE(A2144, ""nl"", ""en"")"),"shit")</f>
        <v>shit</v>
      </c>
    </row>
    <row r="2145">
      <c r="A2145" s="1" t="s">
        <v>2144</v>
      </c>
      <c r="B2145" s="2" t="str">
        <f>IFERROR(__xludf.DUMMYFUNCTION("GOOGLETRANSLATE(A2145, ""nl"", ""en"")"),"was called")</f>
        <v>was called</v>
      </c>
    </row>
    <row r="2146">
      <c r="A2146" s="1" t="s">
        <v>2145</v>
      </c>
      <c r="B2146" s="2" t="str">
        <f>IFERROR(__xludf.DUMMYFUNCTION("GOOGLETRANSLATE(A2146, ""nl"", ""en"")"),"brackish")</f>
        <v>brackish</v>
      </c>
    </row>
    <row r="2147">
      <c r="A2147" s="1" t="s">
        <v>2146</v>
      </c>
      <c r="B2147" s="2" t="str">
        <f>IFERROR(__xludf.DUMMYFUNCTION("GOOGLETRANSLATE(A2147, ""nl"", ""en"")"),"bodies")</f>
        <v>bodies</v>
      </c>
    </row>
    <row r="2148">
      <c r="A2148" s="1" t="s">
        <v>2147</v>
      </c>
      <c r="B2148" s="2" t="str">
        <f>IFERROR(__xludf.DUMMYFUNCTION("GOOGLETRANSLATE(A2148, ""nl"", ""en"")"),"pray")</f>
        <v>pray</v>
      </c>
    </row>
    <row r="2149">
      <c r="A2149" s="1" t="s">
        <v>2148</v>
      </c>
      <c r="B2149" s="2" t="str">
        <f>IFERROR(__xludf.DUMMYFUNCTION("GOOGLETRANSLATE(A2149, ""nl"", ""en"")"),"nature")</f>
        <v>nature</v>
      </c>
    </row>
    <row r="2150">
      <c r="A2150" s="1" t="s">
        <v>2149</v>
      </c>
      <c r="B2150" s="2" t="str">
        <f>IFERROR(__xludf.DUMMYFUNCTION("GOOGLETRANSLATE(A2150, ""nl"", ""en"")"),"maggie")</f>
        <v>maggie</v>
      </c>
    </row>
    <row r="2151">
      <c r="A2151" s="1" t="s">
        <v>2150</v>
      </c>
      <c r="B2151" s="2" t="str">
        <f>IFERROR(__xludf.DUMMYFUNCTION("GOOGLETRANSLATE(A2151, ""nl"", ""en"")"),"wise")</f>
        <v>wise</v>
      </c>
    </row>
    <row r="2152">
      <c r="A2152" s="1" t="s">
        <v>2151</v>
      </c>
      <c r="B2152" s="2" t="str">
        <f>IFERROR(__xludf.DUMMYFUNCTION("GOOGLETRANSLATE(A2152, ""nl"", ""en"")"),"belly")</f>
        <v>belly</v>
      </c>
    </row>
    <row r="2153">
      <c r="A2153" s="1" t="s">
        <v>2152</v>
      </c>
      <c r="B2153" s="2" t="str">
        <f>IFERROR(__xludf.DUMMYFUNCTION("GOOGLETRANSLATE(A2153, ""nl"", ""en"")"),"finger")</f>
        <v>finger</v>
      </c>
    </row>
    <row r="2154">
      <c r="A2154" s="1" t="s">
        <v>2153</v>
      </c>
      <c r="B2154" s="2" t="str">
        <f>IFERROR(__xludf.DUMMYFUNCTION("GOOGLETRANSLATE(A2154, ""nl"", ""en"")"),"king")</f>
        <v>king</v>
      </c>
    </row>
    <row r="2155">
      <c r="A2155" s="1" t="s">
        <v>2154</v>
      </c>
      <c r="B2155" s="2" t="str">
        <f>IFERROR(__xludf.DUMMYFUNCTION("GOOGLETRANSLATE(A2155, ""nl"", ""en"")"),"played")</f>
        <v>played</v>
      </c>
    </row>
    <row r="2156">
      <c r="A2156" s="1" t="s">
        <v>2155</v>
      </c>
      <c r="B2156" s="2" t="str">
        <f>IFERROR(__xludf.DUMMYFUNCTION("GOOGLETRANSLATE(A2156, ""nl"", ""en"")"),"facts")</f>
        <v>facts</v>
      </c>
    </row>
    <row r="2157">
      <c r="A2157" s="1" t="s">
        <v>2156</v>
      </c>
      <c r="B2157" s="2" t="str">
        <f>IFERROR(__xludf.DUMMYFUNCTION("GOOGLETRANSLATE(A2157, ""nl"", ""en"")"),"virus")</f>
        <v>virus</v>
      </c>
    </row>
    <row r="2158">
      <c r="A2158" s="1" t="s">
        <v>2157</v>
      </c>
      <c r="B2158" s="2" t="str">
        <f>IFERROR(__xludf.DUMMYFUNCTION("GOOGLETRANSLATE(A2158, ""nl"", ""en"")"),"ha")</f>
        <v>ha</v>
      </c>
    </row>
    <row r="2159">
      <c r="A2159" s="1" t="s">
        <v>2158</v>
      </c>
      <c r="B2159" s="2" t="str">
        <f>IFERROR(__xludf.DUMMYFUNCTION("GOOGLETRANSLATE(A2159, ""nl"", ""en"")"),"jeff")</f>
        <v>jeff</v>
      </c>
    </row>
    <row r="2160">
      <c r="A2160" s="1" t="s">
        <v>2159</v>
      </c>
      <c r="B2160" s="2" t="str">
        <f>IFERROR(__xludf.DUMMYFUNCTION("GOOGLETRANSLATE(A2160, ""nl"", ""en"")"),"plus")</f>
        <v>plus</v>
      </c>
    </row>
    <row r="2161">
      <c r="A2161" s="1" t="s">
        <v>2160</v>
      </c>
      <c r="B2161" s="2" t="str">
        <f>IFERROR(__xludf.DUMMYFUNCTION("GOOGLETRANSLATE(A2161, ""nl"", ""en"")"),"green")</f>
        <v>green</v>
      </c>
    </row>
    <row r="2162">
      <c r="A2162" s="1" t="s">
        <v>2161</v>
      </c>
      <c r="B2162" s="2" t="str">
        <f>IFERROR(__xludf.DUMMYFUNCTION("GOOGLETRANSLATE(A2162, ""nl"", ""en"")"),"trees")</f>
        <v>trees</v>
      </c>
    </row>
    <row r="2163">
      <c r="A2163" s="1" t="s">
        <v>2162</v>
      </c>
      <c r="B2163" s="2" t="str">
        <f>IFERROR(__xludf.DUMMYFUNCTION("GOOGLETRANSLATE(A2163, ""nl"", ""en"")"),"staff")</f>
        <v>staff</v>
      </c>
    </row>
    <row r="2164">
      <c r="A2164" s="1" t="s">
        <v>2163</v>
      </c>
      <c r="B2164" s="2" t="str">
        <f>IFERROR(__xludf.DUMMYFUNCTION("GOOGLETRANSLATE(A2164, ""nl"", ""en"")"),"patrick")</f>
        <v>patrick</v>
      </c>
    </row>
    <row r="2165">
      <c r="A2165" s="1" t="s">
        <v>2164</v>
      </c>
      <c r="B2165" s="2" t="str">
        <f>IFERROR(__xludf.DUMMYFUNCTION("GOOGLETRANSLATE(A2165, ""nl"", ""en"")"),"karen")</f>
        <v>karen</v>
      </c>
    </row>
    <row r="2166">
      <c r="A2166" s="1" t="s">
        <v>2165</v>
      </c>
      <c r="B2166" s="2" t="str">
        <f>IFERROR(__xludf.DUMMYFUNCTION("GOOGLETRANSLATE(A2166, ""nl"", ""en"")"),"arrested")</f>
        <v>arrested</v>
      </c>
    </row>
    <row r="2167">
      <c r="A2167" s="1" t="s">
        <v>2166</v>
      </c>
      <c r="B2167" s="2" t="str">
        <f>IFERROR(__xludf.DUMMYFUNCTION("GOOGLETRANSLATE(A2167, ""nl"", ""en"")"),"sites")</f>
        <v>sites</v>
      </c>
    </row>
    <row r="2168">
      <c r="A2168" s="1" t="s">
        <v>2167</v>
      </c>
      <c r="B2168" s="2" t="str">
        <f>IFERROR(__xludf.DUMMYFUNCTION("GOOGLETRANSLATE(A2168, ""nl"", ""en"")"),"Commissioner")</f>
        <v>Commissioner</v>
      </c>
    </row>
    <row r="2169">
      <c r="A2169" s="1" t="s">
        <v>2168</v>
      </c>
      <c r="B2169" s="2" t="str">
        <f>IFERROR(__xludf.DUMMYFUNCTION("GOOGLETRANSLATE(A2169, ""nl"", ""en"")"),"sara")</f>
        <v>sara</v>
      </c>
    </row>
    <row r="2170">
      <c r="A2170" s="1" t="s">
        <v>2169</v>
      </c>
      <c r="B2170" s="2" t="str">
        <f>IFERROR(__xludf.DUMMYFUNCTION("GOOGLETRANSLATE(A2170, ""nl"", ""en"")"),"south")</f>
        <v>south</v>
      </c>
    </row>
    <row r="2171">
      <c r="A2171" s="1" t="s">
        <v>2170</v>
      </c>
      <c r="B2171" s="2" t="str">
        <f>IFERROR(__xludf.DUMMYFUNCTION("GOOGLETRANSLATE(A2171, ""nl"", ""en"")"),"right")</f>
        <v>right</v>
      </c>
    </row>
    <row r="2172">
      <c r="A2172" s="1" t="s">
        <v>2171</v>
      </c>
      <c r="B2172" s="2" t="str">
        <f>IFERROR(__xludf.DUMMYFUNCTION("GOOGLETRANSLATE(A2172, ""nl"", ""en"")"),"changed")</f>
        <v>changed</v>
      </c>
    </row>
    <row r="2173">
      <c r="A2173" s="1" t="s">
        <v>2172</v>
      </c>
      <c r="B2173" s="2" t="str">
        <f>IFERROR(__xludf.DUMMYFUNCTION("GOOGLETRANSLATE(A2173, ""nl"", ""en"")"),"dust")</f>
        <v>dust</v>
      </c>
    </row>
    <row r="2174">
      <c r="A2174" s="1" t="s">
        <v>2173</v>
      </c>
      <c r="B2174" s="2" t="str">
        <f>IFERROR(__xludf.DUMMYFUNCTION("GOOGLETRANSLATE(A2174, ""nl"", ""en"")"),"bathroom")</f>
        <v>bathroom</v>
      </c>
    </row>
    <row r="2175">
      <c r="A2175" s="1" t="s">
        <v>2174</v>
      </c>
      <c r="B2175" s="2" t="str">
        <f>IFERROR(__xludf.DUMMYFUNCTION("GOOGLETRANSLATE(A2175, ""nl"", ""en"")"),"lies")</f>
        <v>lies</v>
      </c>
    </row>
    <row r="2176">
      <c r="A2176" s="1" t="s">
        <v>2175</v>
      </c>
      <c r="B2176" s="2" t="str">
        <f>IFERROR(__xludf.DUMMYFUNCTION("GOOGLETRANSLATE(A2176, ""nl"", ""en"")"),"Sunday")</f>
        <v>Sunday</v>
      </c>
    </row>
    <row r="2177">
      <c r="A2177" s="1" t="s">
        <v>2176</v>
      </c>
      <c r="B2177" s="2" t="str">
        <f>IFERROR(__xludf.DUMMYFUNCTION("GOOGLETRANSLATE(A2177, ""nl"", ""en"")"),"there")</f>
        <v>there</v>
      </c>
    </row>
    <row r="2178">
      <c r="A2178" s="1" t="s">
        <v>2177</v>
      </c>
      <c r="B2178" s="2" t="str">
        <f>IFERROR(__xludf.DUMMYFUNCTION("GOOGLETRANSLATE(A2178, ""nl"", ""en"")"),"taste")</f>
        <v>taste</v>
      </c>
    </row>
    <row r="2179">
      <c r="A2179" s="1" t="s">
        <v>2178</v>
      </c>
      <c r="B2179" s="2" t="str">
        <f>IFERROR(__xludf.DUMMYFUNCTION("GOOGLETRANSLATE(A2179, ""nl"", ""en"")"),"present")</f>
        <v>present</v>
      </c>
    </row>
    <row r="2180">
      <c r="A2180" s="1" t="s">
        <v>2179</v>
      </c>
      <c r="B2180" s="2" t="str">
        <f>IFERROR(__xludf.DUMMYFUNCTION("GOOGLETRANSLATE(A2180, ""nl"", ""en"")"),"teacher")</f>
        <v>teacher</v>
      </c>
    </row>
    <row r="2181">
      <c r="A2181" s="1" t="s">
        <v>2180</v>
      </c>
      <c r="B2181" s="2" t="str">
        <f>IFERROR(__xludf.DUMMYFUNCTION("GOOGLETRANSLATE(A2181, ""nl"", ""en"")"),"Monday")</f>
        <v>Monday</v>
      </c>
    </row>
    <row r="2182">
      <c r="A2182" s="1" t="s">
        <v>2181</v>
      </c>
      <c r="B2182" s="2" t="str">
        <f>IFERROR(__xludf.DUMMYFUNCTION("GOOGLETRANSLATE(A2182, ""nl"", ""en"")"),"left")</f>
        <v>left</v>
      </c>
    </row>
    <row r="2183">
      <c r="A2183" s="1" t="s">
        <v>2182</v>
      </c>
      <c r="B2183" s="2" t="str">
        <f>IFERROR(__xludf.DUMMYFUNCTION("GOOGLETRANSLATE(A2183, ""nl"", ""en"")"),"lived")</f>
        <v>lived</v>
      </c>
    </row>
    <row r="2184">
      <c r="A2184" s="1" t="s">
        <v>2183</v>
      </c>
      <c r="B2184" s="2" t="str">
        <f>IFERROR(__xludf.DUMMYFUNCTION("GOOGLETRANSLATE(A2184, ""nl"", ""en"")"),"it")</f>
        <v>it</v>
      </c>
    </row>
    <row r="2185">
      <c r="A2185" s="1" t="s">
        <v>2184</v>
      </c>
      <c r="B2185" s="2" t="str">
        <f>IFERROR(__xludf.DUMMYFUNCTION("GOOGLETRANSLATE(A2185, ""nl"", ""en"")"),"took")</f>
        <v>took</v>
      </c>
    </row>
    <row r="2186">
      <c r="A2186" s="1" t="s">
        <v>2185</v>
      </c>
      <c r="B2186" s="2" t="str">
        <f>IFERROR(__xludf.DUMMYFUNCTION("GOOGLETRANSLATE(A2186, ""nl"", ""en"")"),"french")</f>
        <v>french</v>
      </c>
    </row>
    <row r="2187">
      <c r="A2187" s="1" t="s">
        <v>2186</v>
      </c>
      <c r="B2187" s="2" t="str">
        <f>IFERROR(__xludf.DUMMYFUNCTION("GOOGLETRANSLATE(A2187, ""nl"", ""en"")"),"mountains")</f>
        <v>mountains</v>
      </c>
    </row>
    <row r="2188">
      <c r="A2188" s="1" t="s">
        <v>2187</v>
      </c>
      <c r="B2188" s="2" t="str">
        <f>IFERROR(__xludf.DUMMYFUNCTION("GOOGLETRANSLATE(A2188, ""nl"", ""en"")"),"Germans")</f>
        <v>Germans</v>
      </c>
    </row>
    <row r="2189">
      <c r="A2189" s="1" t="s">
        <v>2188</v>
      </c>
      <c r="B2189" s="2" t="str">
        <f>IFERROR(__xludf.DUMMYFUNCTION("GOOGLETRANSLATE(A2189, ""nl"", ""en"")"),"fury")</f>
        <v>fury</v>
      </c>
    </row>
    <row r="2190">
      <c r="A2190" s="1" t="s">
        <v>2189</v>
      </c>
      <c r="B2190" s="2" t="str">
        <f>IFERROR(__xludf.DUMMYFUNCTION("GOOGLETRANSLATE(A2190, ""nl"", ""en"")"),"to study")</f>
        <v>to study</v>
      </c>
    </row>
    <row r="2191">
      <c r="A2191" s="1" t="s">
        <v>2190</v>
      </c>
      <c r="B2191" s="2" t="str">
        <f>IFERROR(__xludf.DUMMYFUNCTION("GOOGLETRANSLATE(A2191, ""nl"", ""en"")"),"slept")</f>
        <v>slept</v>
      </c>
    </row>
    <row r="2192">
      <c r="A2192" s="1" t="s">
        <v>2191</v>
      </c>
      <c r="B2192" s="2" t="str">
        <f>IFERROR(__xludf.DUMMYFUNCTION("GOOGLETRANSLATE(A2192, ""nl"", ""en"")"),"clothing")</f>
        <v>clothing</v>
      </c>
    </row>
    <row r="2193">
      <c r="A2193" s="1" t="s">
        <v>2192</v>
      </c>
      <c r="B2193" s="2" t="str">
        <f>IFERROR(__xludf.DUMMYFUNCTION("GOOGLETRANSLATE(A2193, ""nl"", ""en"")"),"stood")</f>
        <v>stood</v>
      </c>
    </row>
    <row r="2194">
      <c r="A2194" s="1" t="s">
        <v>2193</v>
      </c>
      <c r="B2194" s="2" t="str">
        <f>IFERROR(__xludf.DUMMYFUNCTION("GOOGLETRANSLATE(A2194, ""nl"", ""en"")"),"troops")</f>
        <v>troops</v>
      </c>
    </row>
    <row r="2195">
      <c r="A2195" s="1" t="s">
        <v>2194</v>
      </c>
      <c r="B2195" s="2" t="str">
        <f>IFERROR(__xludf.DUMMYFUNCTION("GOOGLETRANSLATE(A2195, ""nl"", ""en"")"),"end")</f>
        <v>end</v>
      </c>
    </row>
    <row r="2196">
      <c r="A2196" s="1" t="s">
        <v>2195</v>
      </c>
      <c r="B2196" s="2" t="str">
        <f>IFERROR(__xludf.DUMMYFUNCTION("GOOGLETRANSLATE(A2196, ""nl"", ""en"")"),"actually")</f>
        <v>actually</v>
      </c>
    </row>
    <row r="2197">
      <c r="A2197" s="1" t="s">
        <v>2196</v>
      </c>
      <c r="B2197" s="2" t="str">
        <f>IFERROR(__xludf.DUMMYFUNCTION("GOOGLETRANSLATE(A2197, ""nl"", ""en"")"),"heaven's sake")</f>
        <v>heaven's sake</v>
      </c>
    </row>
    <row r="2198">
      <c r="A2198" s="1" t="s">
        <v>2197</v>
      </c>
      <c r="B2198" s="2" t="str">
        <f>IFERROR(__xludf.DUMMYFUNCTION("GOOGLETRANSLATE(A2198, ""nl"", ""en"")"),"to grow")</f>
        <v>to grow</v>
      </c>
    </row>
    <row r="2199">
      <c r="A2199" s="1" t="s">
        <v>2198</v>
      </c>
      <c r="B2199" s="2" t="str">
        <f>IFERROR(__xludf.DUMMYFUNCTION("GOOGLETRANSLATE(A2199, ""nl"", ""en"")"),"dean")</f>
        <v>dean</v>
      </c>
    </row>
    <row r="2200">
      <c r="A2200" s="1" t="s">
        <v>2199</v>
      </c>
      <c r="B2200" s="2" t="str">
        <f>IFERROR(__xludf.DUMMYFUNCTION("GOOGLETRANSLATE(A2200, ""nl"", ""en"")"),"pilot")</f>
        <v>pilot</v>
      </c>
    </row>
    <row r="2201">
      <c r="A2201" s="1" t="s">
        <v>2200</v>
      </c>
      <c r="B2201" s="2" t="str">
        <f>IFERROR(__xludf.DUMMYFUNCTION("GOOGLETRANSLATE(A2201, ""nl"", ""en"")"),"spirits")</f>
        <v>spirits</v>
      </c>
    </row>
    <row r="2202">
      <c r="A2202" s="1" t="s">
        <v>2201</v>
      </c>
      <c r="B2202" s="2" t="str">
        <f>IFERROR(__xludf.DUMMYFUNCTION("GOOGLETRANSLATE(A2202, ""nl"", ""en"")"),"check")</f>
        <v>check</v>
      </c>
    </row>
    <row r="2203">
      <c r="A2203" s="1" t="s">
        <v>2202</v>
      </c>
      <c r="B2203" s="2" t="str">
        <f>IFERROR(__xludf.DUMMYFUNCTION("GOOGLETRANSLATE(A2203, ""nl"", ""en"")"),"report")</f>
        <v>report</v>
      </c>
    </row>
    <row r="2204">
      <c r="A2204" s="1" t="s">
        <v>2203</v>
      </c>
      <c r="B2204" s="2" t="str">
        <f>IFERROR(__xludf.DUMMYFUNCTION("GOOGLETRANSLATE(A2204, ""nl"", ""en"")"),"ex")</f>
        <v>ex</v>
      </c>
    </row>
    <row r="2205">
      <c r="A2205" s="1" t="s">
        <v>2204</v>
      </c>
      <c r="B2205" s="2" t="str">
        <f>IFERROR(__xludf.DUMMYFUNCTION("GOOGLETRANSLATE(A2205, ""nl"", ""en"")"),"julia")</f>
        <v>julia</v>
      </c>
    </row>
    <row r="2206">
      <c r="A2206" s="1" t="s">
        <v>2205</v>
      </c>
      <c r="B2206" s="2" t="str">
        <f>IFERROR(__xludf.DUMMYFUNCTION("GOOGLETRANSLATE(A2206, ""nl"", ""en"")"),"witch")</f>
        <v>witch</v>
      </c>
    </row>
    <row r="2207">
      <c r="A2207" s="1" t="s">
        <v>2206</v>
      </c>
      <c r="B2207" s="2" t="str">
        <f>IFERROR(__xludf.DUMMYFUNCTION("GOOGLETRANSLATE(A2207, ""nl"", ""en"")"),"thereby")</f>
        <v>thereby</v>
      </c>
    </row>
    <row r="2208">
      <c r="A2208" s="1" t="s">
        <v>2207</v>
      </c>
      <c r="B2208" s="2" t="str">
        <f>IFERROR(__xludf.DUMMYFUNCTION("GOOGLETRANSLATE(A2208, ""nl"", ""en"")"),"warn")</f>
        <v>warn</v>
      </c>
    </row>
    <row r="2209">
      <c r="A2209" s="1" t="s">
        <v>2208</v>
      </c>
      <c r="B2209" s="2" t="str">
        <f>IFERROR(__xludf.DUMMYFUNCTION("GOOGLETRANSLATE(A2209, ""nl"", ""en"")"),"julie")</f>
        <v>julie</v>
      </c>
    </row>
    <row r="2210">
      <c r="A2210" s="1" t="s">
        <v>2209</v>
      </c>
      <c r="B2210" s="2" t="str">
        <f>IFERROR(__xludf.DUMMYFUNCTION("GOOGLETRANSLATE(A2210, ""nl"", ""en"")"),"Victor")</f>
        <v>Victor</v>
      </c>
    </row>
    <row r="2211">
      <c r="A2211" s="1" t="s">
        <v>2210</v>
      </c>
      <c r="B2211" s="2" t="str">
        <f>IFERROR(__xludf.DUMMYFUNCTION("GOOGLETRANSLATE(A2211, ""nl"", ""en"")"),"Jenny")</f>
        <v>Jenny</v>
      </c>
    </row>
    <row r="2212">
      <c r="A2212" s="1" t="s">
        <v>2211</v>
      </c>
      <c r="B2212" s="2" t="str">
        <f>IFERROR(__xludf.DUMMYFUNCTION("GOOGLETRANSLATE(A2212, ""nl"", ""en"")"),"report")</f>
        <v>report</v>
      </c>
    </row>
    <row r="2213">
      <c r="A2213" s="1" t="s">
        <v>2212</v>
      </c>
      <c r="B2213" s="2" t="str">
        <f>IFERROR(__xludf.DUMMYFUNCTION("GOOGLETRANSLATE(A2213, ""nl"", ""en"")"),"elizabeth")</f>
        <v>elizabeth</v>
      </c>
    </row>
    <row r="2214">
      <c r="A2214" s="1" t="s">
        <v>2213</v>
      </c>
      <c r="B2214" s="2" t="str">
        <f>IFERROR(__xludf.DUMMYFUNCTION("GOOGLETRANSLATE(A2214, ""nl"", ""en"")"),"ocean")</f>
        <v>ocean</v>
      </c>
    </row>
    <row r="2215">
      <c r="A2215" s="1" t="s">
        <v>2214</v>
      </c>
      <c r="B2215" s="2" t="str">
        <f>IFERROR(__xludf.DUMMYFUNCTION("GOOGLETRANSLATE(A2215, ""nl"", ""en"")"),"gas")</f>
        <v>gas</v>
      </c>
    </row>
    <row r="2216">
      <c r="A2216" s="1" t="s">
        <v>2215</v>
      </c>
      <c r="B2216" s="2" t="str">
        <f>IFERROR(__xludf.DUMMYFUNCTION("GOOGLETRANSLATE(A2216, ""nl"", ""en"")"),"gods")</f>
        <v>gods</v>
      </c>
    </row>
    <row r="2217">
      <c r="A2217" s="1" t="s">
        <v>2216</v>
      </c>
      <c r="B2217" s="2" t="str">
        <f>IFERROR(__xludf.DUMMYFUNCTION("GOOGLETRANSLATE(A2217, ""nl"", ""en"")"),"potential")</f>
        <v>potential</v>
      </c>
    </row>
    <row r="2218">
      <c r="A2218" s="1" t="s">
        <v>2217</v>
      </c>
      <c r="B2218" s="2" t="str">
        <f>IFERROR(__xludf.DUMMYFUNCTION("GOOGLETRANSLATE(A2218, ""nl"", ""en"")"),"for the time being")</f>
        <v>for the time being</v>
      </c>
    </row>
    <row r="2219">
      <c r="A2219" s="1" t="s">
        <v>2218</v>
      </c>
      <c r="B2219" s="2" t="str">
        <f>IFERROR(__xludf.DUMMYFUNCTION("GOOGLETRANSLATE(A2219, ""nl"", ""en"")"),"defeated")</f>
        <v>defeated</v>
      </c>
    </row>
    <row r="2220">
      <c r="A2220" s="1" t="s">
        <v>2219</v>
      </c>
      <c r="B2220" s="2" t="str">
        <f>IFERROR(__xludf.DUMMYFUNCTION("GOOGLETRANSLATE(A2220, ""nl"", ""en"")"),"planned")</f>
        <v>planned</v>
      </c>
    </row>
    <row r="2221">
      <c r="A2221" s="1" t="s">
        <v>2220</v>
      </c>
      <c r="B2221" s="2" t="str">
        <f>IFERROR(__xludf.DUMMYFUNCTION("GOOGLETRANSLATE(A2221, ""nl"", ""en"")"),"suspect")</f>
        <v>suspect</v>
      </c>
    </row>
    <row r="2222">
      <c r="A2222" s="1" t="s">
        <v>2221</v>
      </c>
      <c r="B2222" s="2" t="str">
        <f>IFERROR(__xludf.DUMMYFUNCTION("GOOGLETRANSLATE(A2222, ""nl"", ""en"")"),"arrested")</f>
        <v>arrested</v>
      </c>
    </row>
    <row r="2223">
      <c r="A2223" s="1" t="s">
        <v>2222</v>
      </c>
      <c r="B2223" s="2" t="str">
        <f>IFERROR(__xludf.DUMMYFUNCTION("GOOGLETRANSLATE(A2223, ""nl"", ""en"")"),"susan")</f>
        <v>susan</v>
      </c>
    </row>
    <row r="2224">
      <c r="A2224" s="1" t="s">
        <v>2223</v>
      </c>
      <c r="B2224" s="2" t="str">
        <f>IFERROR(__xludf.DUMMYFUNCTION("GOOGLETRANSLATE(A2224, ""nl"", ""en"")"),"privately")</f>
        <v>privately</v>
      </c>
    </row>
    <row r="2225">
      <c r="A2225" s="1" t="s">
        <v>2224</v>
      </c>
      <c r="B2225" s="2" t="str">
        <f>IFERROR(__xludf.DUMMYFUNCTION("GOOGLETRANSLATE(A2225, ""nl"", ""en"")"),"forward")</f>
        <v>forward</v>
      </c>
    </row>
    <row r="2226">
      <c r="A2226" s="1" t="s">
        <v>2225</v>
      </c>
      <c r="B2226" s="2" t="str">
        <f>IFERROR(__xludf.DUMMYFUNCTION("GOOGLETRANSLATE(A2226, ""nl"", ""en"")"),"stan")</f>
        <v>stan</v>
      </c>
    </row>
    <row r="2227">
      <c r="A2227" s="1" t="s">
        <v>2226</v>
      </c>
      <c r="B2227" s="2" t="str">
        <f>IFERROR(__xludf.DUMMYFUNCTION("GOOGLETRANSLATE(A2227, ""nl"", ""en"")"),"clever")</f>
        <v>clever</v>
      </c>
    </row>
    <row r="2228">
      <c r="A2228" s="1" t="s">
        <v>2227</v>
      </c>
      <c r="B2228" s="2" t="str">
        <f>IFERROR(__xludf.DUMMYFUNCTION("GOOGLETRANSLATE(A2228, ""nl"", ""en"")"),"Suitcase")</f>
        <v>Suitcase</v>
      </c>
    </row>
    <row r="2229">
      <c r="A2229" s="1" t="s">
        <v>2228</v>
      </c>
      <c r="B2229" s="2" t="str">
        <f>IFERROR(__xludf.DUMMYFUNCTION("GOOGLETRANSLATE(A2229, ""nl"", ""en"")"),"sin")</f>
        <v>sin</v>
      </c>
    </row>
    <row r="2230">
      <c r="A2230" s="1" t="s">
        <v>2229</v>
      </c>
      <c r="B2230" s="2" t="str">
        <f>IFERROR(__xludf.DUMMYFUNCTION("GOOGLETRANSLATE(A2230, ""nl"", ""en"")"),"nude")</f>
        <v>nude</v>
      </c>
    </row>
    <row r="2231">
      <c r="A2231" s="1" t="s">
        <v>2230</v>
      </c>
      <c r="B2231" s="2" t="str">
        <f>IFERROR(__xludf.DUMMYFUNCTION("GOOGLETRANSLATE(A2231, ""nl"", ""en"")"),"no")</f>
        <v>no</v>
      </c>
    </row>
    <row r="2232">
      <c r="A2232" s="1" t="s">
        <v>2231</v>
      </c>
      <c r="B2232" s="2" t="str">
        <f>IFERROR(__xludf.DUMMYFUNCTION("GOOGLETRANSLATE(A2232, ""nl"", ""en"")"),"commit")</f>
        <v>commit</v>
      </c>
    </row>
    <row r="2233">
      <c r="A2233" s="1" t="s">
        <v>2232</v>
      </c>
      <c r="B2233" s="2" t="str">
        <f>IFERROR(__xludf.DUMMYFUNCTION("GOOGLETRANSLATE(A2233, ""nl"", ""en"")"),"excuse")</f>
        <v>excuse</v>
      </c>
    </row>
    <row r="2234">
      <c r="A2234" s="1" t="s">
        <v>2233</v>
      </c>
      <c r="B2234" s="2" t="str">
        <f>IFERROR(__xludf.DUMMYFUNCTION("GOOGLETRANSLATE(A2234, ""nl"", ""en"")"),"surprised")</f>
        <v>surprised</v>
      </c>
    </row>
    <row r="2235">
      <c r="A2235" s="1" t="s">
        <v>2234</v>
      </c>
      <c r="B2235" s="2" t="str">
        <f>IFERROR(__xludf.DUMMYFUNCTION("GOOGLETRANSLATE(A2235, ""nl"", ""en"")"),"serve")</f>
        <v>serve</v>
      </c>
    </row>
    <row r="2236">
      <c r="A2236" s="1" t="s">
        <v>2235</v>
      </c>
      <c r="B2236" s="2" t="str">
        <f>IFERROR(__xludf.DUMMYFUNCTION("GOOGLETRANSLATE(A2236, ""nl"", ""en"")"),"degrees")</f>
        <v>degrees</v>
      </c>
    </row>
    <row r="2237">
      <c r="A2237" s="1" t="s">
        <v>2236</v>
      </c>
      <c r="B2237" s="2" t="str">
        <f>IFERROR(__xludf.DUMMYFUNCTION("GOOGLETRANSLATE(A2237, ""nl"", ""en"")"),"unbelievable")</f>
        <v>unbelievable</v>
      </c>
    </row>
    <row r="2238">
      <c r="A2238" s="1" t="s">
        <v>2237</v>
      </c>
      <c r="B2238" s="2" t="str">
        <f>IFERROR(__xludf.DUMMYFUNCTION("GOOGLETRANSLATE(A2238, ""nl"", ""en"")"),"hate")</f>
        <v>hate</v>
      </c>
    </row>
    <row r="2239">
      <c r="A2239" s="1" t="s">
        <v>2238</v>
      </c>
      <c r="B2239" s="2" t="str">
        <f>IFERROR(__xludf.DUMMYFUNCTION("GOOGLETRANSLATE(A2239, ""nl"", ""en"")"),"off")</f>
        <v>off</v>
      </c>
    </row>
    <row r="2240">
      <c r="A2240" s="1" t="s">
        <v>2239</v>
      </c>
      <c r="B2240" s="2" t="str">
        <f>IFERROR(__xludf.DUMMYFUNCTION("GOOGLETRANSLATE(A2240, ""nl"", ""en"")"),"agitated")</f>
        <v>agitated</v>
      </c>
    </row>
    <row r="2241">
      <c r="A2241" s="1" t="s">
        <v>2240</v>
      </c>
      <c r="B2241" s="2" t="str">
        <f>IFERROR(__xludf.DUMMYFUNCTION("GOOGLETRANSLATE(A2241, ""nl"", ""en"")"),"death")</f>
        <v>death</v>
      </c>
    </row>
    <row r="2242">
      <c r="A2242" s="1" t="s">
        <v>2241</v>
      </c>
      <c r="B2242" s="2" t="str">
        <f>IFERROR(__xludf.DUMMYFUNCTION("GOOGLETRANSLATE(A2242, ""nl"", ""en"")"),"double")</f>
        <v>double</v>
      </c>
    </row>
    <row r="2243">
      <c r="A2243" s="1" t="s">
        <v>2242</v>
      </c>
      <c r="B2243" s="2" t="str">
        <f>IFERROR(__xludf.DUMMYFUNCTION("GOOGLETRANSLATE(A2243, ""nl"", ""en"")"),"tim")</f>
        <v>tim</v>
      </c>
    </row>
    <row r="2244">
      <c r="A2244" s="1" t="s">
        <v>2243</v>
      </c>
      <c r="B2244" s="2" t="str">
        <f>IFERROR(__xludf.DUMMYFUNCTION("GOOGLETRANSLATE(A2244, ""nl"", ""en"")"),"farm")</f>
        <v>farm</v>
      </c>
    </row>
    <row r="2245">
      <c r="A2245" s="1" t="s">
        <v>2244</v>
      </c>
      <c r="B2245" s="2" t="str">
        <f>IFERROR(__xludf.DUMMYFUNCTION("GOOGLETRANSLATE(A2245, ""nl"", ""en"")"),"rich")</f>
        <v>rich</v>
      </c>
    </row>
    <row r="2246">
      <c r="A2246" s="1" t="s">
        <v>2245</v>
      </c>
      <c r="B2246" s="2" t="str">
        <f>IFERROR(__xludf.DUMMYFUNCTION("GOOGLETRANSLATE(A2246, ""nl"", ""en"")"),"morgan")</f>
        <v>morgan</v>
      </c>
    </row>
    <row r="2247">
      <c r="A2247" s="1" t="s">
        <v>2246</v>
      </c>
      <c r="B2247" s="2" t="str">
        <f>IFERROR(__xludf.DUMMYFUNCTION("GOOGLETRANSLATE(A2247, ""nl"", ""en"")"),"plate")</f>
        <v>plate</v>
      </c>
    </row>
    <row r="2248">
      <c r="A2248" s="1" t="s">
        <v>2247</v>
      </c>
      <c r="B2248" s="2" t="str">
        <f>IFERROR(__xludf.DUMMYFUNCTION("GOOGLETRANSLATE(A2248, ""nl"", ""en"")"),"hundreds")</f>
        <v>hundreds</v>
      </c>
    </row>
    <row r="2249">
      <c r="A2249" s="1" t="s">
        <v>2248</v>
      </c>
      <c r="B2249" s="2" t="str">
        <f>IFERROR(__xludf.DUMMYFUNCTION("GOOGLETRANSLATE(A2249, ""nl"", ""en"")"),"motherfuckers")</f>
        <v>motherfuckers</v>
      </c>
    </row>
    <row r="2250">
      <c r="A2250" s="1" t="s">
        <v>2249</v>
      </c>
      <c r="B2250" s="2" t="str">
        <f>IFERROR(__xludf.DUMMYFUNCTION("GOOGLETRANSLATE(A2250, ""nl"", ""en"")"),"to recover")</f>
        <v>to recover</v>
      </c>
    </row>
    <row r="2251">
      <c r="A2251" s="1" t="s">
        <v>2250</v>
      </c>
      <c r="B2251" s="2" t="str">
        <f>IFERROR(__xludf.DUMMYFUNCTION("GOOGLETRANSLATE(A2251, ""nl"", ""en"")"),"writes")</f>
        <v>writes</v>
      </c>
    </row>
    <row r="2252">
      <c r="A2252" s="1" t="s">
        <v>2251</v>
      </c>
      <c r="B2252" s="2" t="str">
        <f>IFERROR(__xludf.DUMMYFUNCTION("GOOGLETRANSLATE(A2252, ""nl"", ""en"")"),"WC")</f>
        <v>WC</v>
      </c>
    </row>
    <row r="2253">
      <c r="A2253" s="1" t="s">
        <v>2252</v>
      </c>
      <c r="B2253" s="2" t="str">
        <f>IFERROR(__xludf.DUMMYFUNCTION("GOOGLETRANSLATE(A2253, ""nl"", ""en"")"),"it")</f>
        <v>it</v>
      </c>
    </row>
    <row r="2254">
      <c r="A2254" s="1" t="s">
        <v>2253</v>
      </c>
      <c r="B2254" s="2" t="str">
        <f>IFERROR(__xludf.DUMMYFUNCTION("GOOGLETRANSLATE(A2254, ""nl"", ""en"")"),"Lord")</f>
        <v>Lord</v>
      </c>
    </row>
    <row r="2255">
      <c r="A2255" s="1" t="s">
        <v>2254</v>
      </c>
      <c r="B2255" s="2" t="str">
        <f>IFERROR(__xludf.DUMMYFUNCTION("GOOGLETRANSLATE(A2255, ""nl"", ""en"")"),"decided")</f>
        <v>decided</v>
      </c>
    </row>
    <row r="2256">
      <c r="A2256" s="1" t="s">
        <v>2255</v>
      </c>
      <c r="B2256" s="2" t="str">
        <f>IFERROR(__xludf.DUMMYFUNCTION("GOOGLETRANSLATE(A2256, ""nl"", ""en"")"),"therapy")</f>
        <v>therapy</v>
      </c>
    </row>
    <row r="2257">
      <c r="A2257" s="1" t="s">
        <v>2256</v>
      </c>
      <c r="B2257" s="2" t="str">
        <f>IFERROR(__xludf.DUMMYFUNCTION("GOOGLETRANSLATE(A2257, ""nl"", ""en"")"),"tomorrow morning")</f>
        <v>tomorrow morning</v>
      </c>
    </row>
    <row r="2258">
      <c r="A2258" s="1" t="s">
        <v>2257</v>
      </c>
      <c r="B2258" s="2" t="str">
        <f>IFERROR(__xludf.DUMMYFUNCTION("GOOGLETRANSLATE(A2258, ""nl"", ""en"")"),"doc")</f>
        <v>doc</v>
      </c>
    </row>
    <row r="2259">
      <c r="A2259" s="1" t="s">
        <v>2258</v>
      </c>
      <c r="B2259" s="2" t="str">
        <f>IFERROR(__xludf.DUMMYFUNCTION("GOOGLETRANSLATE(A2259, ""nl"", ""en"")"),"orders")</f>
        <v>orders</v>
      </c>
    </row>
    <row r="2260">
      <c r="A2260" s="1" t="s">
        <v>2259</v>
      </c>
      <c r="B2260" s="2" t="str">
        <f>IFERROR(__xludf.DUMMYFUNCTION("GOOGLETRANSLATE(A2260, ""nl"", ""en"")"),"tongue")</f>
        <v>tongue</v>
      </c>
    </row>
    <row r="2261">
      <c r="A2261" s="1" t="s">
        <v>2260</v>
      </c>
      <c r="B2261" s="2" t="str">
        <f>IFERROR(__xludf.DUMMYFUNCTION("GOOGLETRANSLATE(A2261, ""nl"", ""en"")"),"hitler")</f>
        <v>hitler</v>
      </c>
    </row>
    <row r="2262">
      <c r="A2262" s="1" t="s">
        <v>2261</v>
      </c>
      <c r="B2262" s="2" t="str">
        <f>IFERROR(__xludf.DUMMYFUNCTION("GOOGLETRANSLATE(A2262, ""nl"", ""en"")"),"afternoon")</f>
        <v>afternoon</v>
      </c>
    </row>
    <row r="2263">
      <c r="A2263" s="1" t="s">
        <v>2262</v>
      </c>
      <c r="B2263" s="2" t="str">
        <f>IFERROR(__xludf.DUMMYFUNCTION("GOOGLETRANSLATE(A2263, ""nl"", ""en"")"),"saves")</f>
        <v>saves</v>
      </c>
    </row>
    <row r="2264">
      <c r="A2264" s="1" t="s">
        <v>2263</v>
      </c>
      <c r="B2264" s="2" t="str">
        <f>IFERROR(__xludf.DUMMYFUNCTION("GOOGLETRANSLATE(A2264, ""nl"", ""en"")"),"exchange")</f>
        <v>exchange</v>
      </c>
    </row>
    <row r="2265">
      <c r="A2265" s="1" t="s">
        <v>2264</v>
      </c>
      <c r="B2265" s="2" t="str">
        <f>IFERROR(__xludf.DUMMYFUNCTION("GOOGLETRANSLATE(A2265, ""nl"", ""en"")"),"nathan")</f>
        <v>nathan</v>
      </c>
    </row>
    <row r="2266">
      <c r="A2266" s="1" t="s">
        <v>2265</v>
      </c>
      <c r="B2266" s="2" t="str">
        <f>IFERROR(__xludf.DUMMYFUNCTION("GOOGLETRANSLATE(A2266, ""nl"", ""en"")"),"to declare")</f>
        <v>to declare</v>
      </c>
    </row>
    <row r="2267">
      <c r="A2267" s="1" t="s">
        <v>2266</v>
      </c>
      <c r="B2267" s="2" t="str">
        <f>IFERROR(__xludf.DUMMYFUNCTION("GOOGLETRANSLATE(A2267, ""nl"", ""en"")"),"lie")</f>
        <v>lie</v>
      </c>
    </row>
    <row r="2268">
      <c r="A2268" s="1" t="s">
        <v>2267</v>
      </c>
      <c r="B2268" s="2" t="str">
        <f>IFERROR(__xludf.DUMMYFUNCTION("GOOGLETRANSLATE(A2268, ""nl"", ""en"")"),"Kim")</f>
        <v>Kim</v>
      </c>
    </row>
    <row r="2269">
      <c r="A2269" s="1" t="s">
        <v>2268</v>
      </c>
      <c r="B2269" s="2" t="str">
        <f>IFERROR(__xludf.DUMMYFUNCTION("GOOGLETRANSLATE(A2269, ""nl"", ""en"")"),"sync")</f>
        <v>sync</v>
      </c>
    </row>
    <row r="2270">
      <c r="A2270" s="1" t="s">
        <v>2269</v>
      </c>
      <c r="B2270" s="2" t="str">
        <f>IFERROR(__xludf.DUMMYFUNCTION("GOOGLETRANSLATE(A2270, ""nl"", ""en"")"),"learn")</f>
        <v>learn</v>
      </c>
    </row>
    <row r="2271">
      <c r="A2271" s="1" t="s">
        <v>2270</v>
      </c>
      <c r="B2271" s="2" t="str">
        <f>IFERROR(__xludf.DUMMYFUNCTION("GOOGLETRANSLATE(A2271, ""nl"", ""en"")"),"together")</f>
        <v>together</v>
      </c>
    </row>
    <row r="2272">
      <c r="A2272" s="1" t="s">
        <v>2271</v>
      </c>
      <c r="B2272" s="2" t="str">
        <f>IFERROR(__xludf.DUMMYFUNCTION("GOOGLETRANSLATE(A2272, ""nl"", ""en"")"),"navy")</f>
        <v>navy</v>
      </c>
    </row>
    <row r="2273">
      <c r="A2273" s="1" t="s">
        <v>2272</v>
      </c>
      <c r="B2273" s="2" t="str">
        <f>IFERROR(__xludf.DUMMYFUNCTION("GOOGLETRANSLATE(A2273, ""nl"", ""en"")"),"Champagne")</f>
        <v>Champagne</v>
      </c>
    </row>
    <row r="2274">
      <c r="A2274" s="1" t="s">
        <v>2273</v>
      </c>
      <c r="B2274" s="2" t="str">
        <f>IFERROR(__xludf.DUMMYFUNCTION("GOOGLETRANSLATE(A2274, ""nl"", ""en"")"),"Dear")</f>
        <v>Dear</v>
      </c>
    </row>
    <row r="2275">
      <c r="A2275" s="1" t="s">
        <v>2274</v>
      </c>
      <c r="B2275" s="2" t="str">
        <f>IFERROR(__xludf.DUMMYFUNCTION("GOOGLETRANSLATE(A2275, ""nl"", ""en"")"),"grace")</f>
        <v>grace</v>
      </c>
    </row>
    <row r="2276">
      <c r="A2276" s="1" t="s">
        <v>2275</v>
      </c>
      <c r="B2276" s="2" t="str">
        <f>IFERROR(__xludf.DUMMYFUNCTION("GOOGLETRANSLATE(A2276, ""nl"", ""en"")"),"driver")</f>
        <v>driver</v>
      </c>
    </row>
    <row r="2277">
      <c r="A2277" s="1" t="s">
        <v>2276</v>
      </c>
      <c r="B2277" s="2" t="str">
        <f>IFERROR(__xludf.DUMMYFUNCTION("GOOGLETRANSLATE(A2277, ""nl"", ""en"")"),"to wish")</f>
        <v>to wish</v>
      </c>
    </row>
    <row r="2278">
      <c r="A2278" s="1" t="s">
        <v>2277</v>
      </c>
      <c r="B2278" s="2" t="str">
        <f>IFERROR(__xludf.DUMMYFUNCTION("GOOGLETRANSLATE(A2278, ""nl"", ""en"")"),"earn")</f>
        <v>earn</v>
      </c>
    </row>
    <row r="2279">
      <c r="A2279" s="1" t="s">
        <v>2278</v>
      </c>
      <c r="B2279" s="2" t="str">
        <f>IFERROR(__xludf.DUMMYFUNCTION("GOOGLETRANSLATE(A2279, ""nl"", ""en"")"),"qoq")</f>
        <v>qoq</v>
      </c>
    </row>
    <row r="2280">
      <c r="A2280" s="1" t="s">
        <v>2279</v>
      </c>
      <c r="B2280" s="2" t="str">
        <f>IFERROR(__xludf.DUMMYFUNCTION("GOOGLETRANSLATE(A2280, ""nl"", ""en"")"),"Goddamnit")</f>
        <v>Goddamnit</v>
      </c>
    </row>
    <row r="2281">
      <c r="A2281" s="1" t="s">
        <v>2280</v>
      </c>
      <c r="B2281" s="2" t="str">
        <f>IFERROR(__xludf.DUMMYFUNCTION("GOOGLETRANSLATE(A2281, ""nl"", ""en"")"),"lonely")</f>
        <v>lonely</v>
      </c>
    </row>
    <row r="2282">
      <c r="A2282" s="1" t="s">
        <v>2281</v>
      </c>
      <c r="B2282" s="2" t="str">
        <f>IFERROR(__xludf.DUMMYFUNCTION("GOOGLETRANSLATE(A2282, ""nl"", ""en"")"),"due to")</f>
        <v>due to</v>
      </c>
    </row>
    <row r="2283">
      <c r="A2283" s="1" t="s">
        <v>2282</v>
      </c>
      <c r="B2283" s="2" t="str">
        <f>IFERROR(__xludf.DUMMYFUNCTION("GOOGLETRANSLATE(A2283, ""nl"", ""en"")"),"proposal")</f>
        <v>proposal</v>
      </c>
    </row>
    <row r="2284">
      <c r="A2284" s="1" t="s">
        <v>2283</v>
      </c>
      <c r="B2284" s="2" t="str">
        <f>IFERROR(__xludf.DUMMYFUNCTION("GOOGLETRANSLATE(A2284, ""nl"", ""en"")"),"governor")</f>
        <v>governor</v>
      </c>
    </row>
    <row r="2285">
      <c r="A2285" s="1" t="s">
        <v>2284</v>
      </c>
      <c r="B2285" s="2" t="str">
        <f>IFERROR(__xludf.DUMMYFUNCTION("GOOGLETRANSLATE(A2285, ""nl"", ""en"")"),"dig")</f>
        <v>dig</v>
      </c>
    </row>
    <row r="2286">
      <c r="A2286" s="1" t="s">
        <v>2285</v>
      </c>
      <c r="B2286" s="2" t="str">
        <f>IFERROR(__xludf.DUMMYFUNCTION("GOOGLETRANSLATE(A2286, ""nl"", ""en"")"),"grounds")</f>
        <v>grounds</v>
      </c>
    </row>
    <row r="2287">
      <c r="A2287" s="1" t="s">
        <v>2286</v>
      </c>
      <c r="B2287" s="2" t="str">
        <f>IFERROR(__xludf.DUMMYFUNCTION("GOOGLETRANSLATE(A2287, ""nl"", ""en"")"),"meeting")</f>
        <v>meeting</v>
      </c>
    </row>
    <row r="2288">
      <c r="A2288" s="1" t="s">
        <v>2287</v>
      </c>
      <c r="B2288" s="2" t="str">
        <f>IFERROR(__xludf.DUMMYFUNCTION("GOOGLETRANSLATE(A2288, ""nl"", ""en"")"),"counts")</f>
        <v>counts</v>
      </c>
    </row>
    <row r="2289">
      <c r="A2289" s="1" t="s">
        <v>2288</v>
      </c>
      <c r="B2289" s="2" t="str">
        <f>IFERROR(__xludf.DUMMYFUNCTION("GOOGLETRANSLATE(A2289, ""nl"", ""en"")"),"trade")</f>
        <v>trade</v>
      </c>
    </row>
    <row r="2290">
      <c r="A2290" s="1" t="s">
        <v>2289</v>
      </c>
      <c r="B2290" s="2" t="str">
        <f>IFERROR(__xludf.DUMMYFUNCTION("GOOGLETRANSLATE(A2290, ""nl"", ""en"")"),"keep silent")</f>
        <v>keep silent</v>
      </c>
    </row>
    <row r="2291">
      <c r="A2291" s="1" t="s">
        <v>2290</v>
      </c>
      <c r="B2291" s="2" t="str">
        <f>IFERROR(__xludf.DUMMYFUNCTION("GOOGLETRANSLATE(A2291, ""nl"", ""en"")"),"to breathe")</f>
        <v>to breathe</v>
      </c>
    </row>
    <row r="2292">
      <c r="A2292" s="1" t="s">
        <v>2291</v>
      </c>
      <c r="B2292" s="2" t="str">
        <f>IFERROR(__xludf.DUMMYFUNCTION("GOOGLETRANSLATE(A2292, ""nl"", ""en"")"),"chose")</f>
        <v>chose</v>
      </c>
    </row>
    <row r="2293">
      <c r="A2293" s="1" t="s">
        <v>2292</v>
      </c>
      <c r="B2293" s="2" t="str">
        <f>IFERROR(__xludf.DUMMYFUNCTION("GOOGLETRANSLATE(A2293, ""nl"", ""en"")"),"um")</f>
        <v>um</v>
      </c>
    </row>
    <row r="2294">
      <c r="A2294" s="1" t="s">
        <v>2293</v>
      </c>
      <c r="B2294" s="2" t="str">
        <f>IFERROR(__xludf.DUMMYFUNCTION("GOOGLETRANSLATE(A2294, ""nl"", ""en"")"),"watch")</f>
        <v>watch</v>
      </c>
    </row>
    <row r="2295">
      <c r="A2295" s="1" t="s">
        <v>2294</v>
      </c>
      <c r="B2295" s="2" t="str">
        <f>IFERROR(__xludf.DUMMYFUNCTION("GOOGLETRANSLATE(A2295, ""nl"", ""en"")"),"states")</f>
        <v>states</v>
      </c>
    </row>
    <row r="2296">
      <c r="A2296" s="1" t="s">
        <v>2295</v>
      </c>
      <c r="B2296" s="2" t="str">
        <f>IFERROR(__xludf.DUMMYFUNCTION("GOOGLETRANSLATE(A2296, ""nl"", ""en"")"),"round")</f>
        <v>round</v>
      </c>
    </row>
    <row r="2297">
      <c r="A2297" s="1" t="s">
        <v>2296</v>
      </c>
      <c r="B2297" s="2" t="str">
        <f>IFERROR(__xludf.DUMMYFUNCTION("GOOGLETRANSLATE(A2297, ""nl"", ""en"")"),"about that")</f>
        <v>about that</v>
      </c>
    </row>
    <row r="2298">
      <c r="A2298" s="1" t="s">
        <v>2297</v>
      </c>
      <c r="B2298" s="2" t="str">
        <f>IFERROR(__xludf.DUMMYFUNCTION("GOOGLETRANSLATE(A2298, ""nl"", ""en"")"),"fiancee")</f>
        <v>fiancee</v>
      </c>
    </row>
    <row r="2299">
      <c r="A2299" s="1" t="s">
        <v>2298</v>
      </c>
      <c r="B2299" s="2" t="str">
        <f>IFERROR(__xludf.DUMMYFUNCTION("GOOGLETRANSLATE(A2299, ""nl"", ""en"")"),"pot")</f>
        <v>pot</v>
      </c>
    </row>
    <row r="2300">
      <c r="A2300" s="1" t="s">
        <v>2299</v>
      </c>
      <c r="B2300" s="2" t="str">
        <f>IFERROR(__xludf.DUMMYFUNCTION("GOOGLETRANSLATE(A2300, ""nl"", ""en"")"),"dark")</f>
        <v>dark</v>
      </c>
    </row>
    <row r="2301">
      <c r="A2301" s="1" t="s">
        <v>2300</v>
      </c>
      <c r="B2301" s="2" t="str">
        <f>IFERROR(__xludf.DUMMYFUNCTION("GOOGLETRANSLATE(A2301, ""nl"", ""en"")"),"date")</f>
        <v>date</v>
      </c>
    </row>
    <row r="2302">
      <c r="A2302" s="1" t="s">
        <v>2301</v>
      </c>
      <c r="B2302" s="2" t="str">
        <f>IFERROR(__xludf.DUMMYFUNCTION("GOOGLETRANSLATE(A2302, ""nl"", ""en"")"),"retirement")</f>
        <v>retirement</v>
      </c>
    </row>
    <row r="2303">
      <c r="A2303" s="1" t="s">
        <v>2302</v>
      </c>
      <c r="B2303" s="2" t="str">
        <f>IFERROR(__xludf.DUMMYFUNCTION("GOOGLETRANSLATE(A2303, ""nl"", ""en"")"),"cheerful")</f>
        <v>cheerful</v>
      </c>
    </row>
    <row r="2304">
      <c r="A2304" s="1" t="s">
        <v>2303</v>
      </c>
      <c r="B2304" s="2" t="str">
        <f>IFERROR(__xludf.DUMMYFUNCTION("GOOGLETRANSLATE(A2304, ""nl"", ""en"")"),"gate")</f>
        <v>gate</v>
      </c>
    </row>
    <row r="2305">
      <c r="A2305" s="1" t="s">
        <v>2304</v>
      </c>
      <c r="B2305" s="2" t="str">
        <f>IFERROR(__xludf.DUMMYFUNCTION("GOOGLETRANSLATE(A2305, ""nl"", ""en"")"),"did")</f>
        <v>did</v>
      </c>
    </row>
    <row r="2306">
      <c r="A2306" s="1" t="s">
        <v>2305</v>
      </c>
      <c r="B2306" s="2" t="str">
        <f>IFERROR(__xludf.DUMMYFUNCTION("GOOGLETRANSLATE(A2306, ""nl"", ""en"")"),"favor")</f>
        <v>favor</v>
      </c>
    </row>
    <row r="2307">
      <c r="A2307" s="1" t="s">
        <v>2306</v>
      </c>
      <c r="B2307" s="2" t="str">
        <f>IFERROR(__xludf.DUMMYFUNCTION("GOOGLETRANSLATE(A2307, ""nl"", ""en"")"),"article")</f>
        <v>article</v>
      </c>
    </row>
    <row r="2308">
      <c r="A2308" s="1" t="s">
        <v>2307</v>
      </c>
      <c r="B2308" s="2" t="str">
        <f>IFERROR(__xludf.DUMMYFUNCTION("GOOGLETRANSLATE(A2308, ""nl"", ""en"")"),"raid")</f>
        <v>raid</v>
      </c>
    </row>
    <row r="2309">
      <c r="A2309" s="1" t="s">
        <v>2308</v>
      </c>
      <c r="B2309" s="2" t="str">
        <f>IFERROR(__xludf.DUMMYFUNCTION("GOOGLETRANSLATE(A2309, ""nl"", ""en"")"),"more important")</f>
        <v>more important</v>
      </c>
    </row>
    <row r="2310">
      <c r="A2310" s="1" t="s">
        <v>2309</v>
      </c>
      <c r="B2310" s="2" t="str">
        <f>IFERROR(__xludf.DUMMYFUNCTION("GOOGLETRANSLATE(A2310, ""nl"", ""en"")"),"decently")</f>
        <v>decently</v>
      </c>
    </row>
    <row r="2311">
      <c r="A2311" s="1" t="s">
        <v>2310</v>
      </c>
      <c r="B2311" s="2" t="str">
        <f>IFERROR(__xludf.DUMMYFUNCTION("GOOGLETRANSLATE(A2311, ""nl"", ""en"")"),"knees")</f>
        <v>knees</v>
      </c>
    </row>
    <row r="2312">
      <c r="A2312" s="1" t="s">
        <v>2311</v>
      </c>
      <c r="B2312" s="2" t="str">
        <f>IFERROR(__xludf.DUMMYFUNCTION("GOOGLETRANSLATE(A2312, ""nl"", ""en"")"),"clever")</f>
        <v>clever</v>
      </c>
    </row>
    <row r="2313">
      <c r="A2313" s="1" t="s">
        <v>2312</v>
      </c>
      <c r="B2313" s="2" t="str">
        <f>IFERROR(__xludf.DUMMYFUNCTION("GOOGLETRANSLATE(A2313, ""nl"", ""en"")"),"to touch")</f>
        <v>to touch</v>
      </c>
    </row>
    <row r="2314">
      <c r="A2314" s="1" t="s">
        <v>2313</v>
      </c>
      <c r="B2314" s="2" t="str">
        <f>IFERROR(__xludf.DUMMYFUNCTION("GOOGLETRANSLATE(A2314, ""nl"", ""en"")"),"reputation")</f>
        <v>reputation</v>
      </c>
    </row>
    <row r="2315">
      <c r="A2315" s="1" t="s">
        <v>2314</v>
      </c>
      <c r="B2315" s="2" t="str">
        <f>IFERROR(__xludf.DUMMYFUNCTION("GOOGLETRANSLATE(A2315, ""nl"", ""en"")"),"discovered")</f>
        <v>discovered</v>
      </c>
    </row>
    <row r="2316">
      <c r="A2316" s="1" t="s">
        <v>2315</v>
      </c>
      <c r="B2316" s="2" t="str">
        <f>IFERROR(__xludf.DUMMYFUNCTION("GOOGLETRANSLATE(A2316, ""nl"", ""en"")"),"smell")</f>
        <v>smell</v>
      </c>
    </row>
    <row r="2317">
      <c r="A2317" s="1" t="s">
        <v>2316</v>
      </c>
      <c r="B2317" s="2" t="str">
        <f>IFERROR(__xludf.DUMMYFUNCTION("GOOGLETRANSLATE(A2317, ""nl"", ""en"")"),"bread")</f>
        <v>bread</v>
      </c>
    </row>
    <row r="2318">
      <c r="A2318" s="1" t="s">
        <v>2317</v>
      </c>
      <c r="B2318" s="2" t="str">
        <f>IFERROR(__xludf.DUMMYFUNCTION("GOOGLETRANSLATE(A2318, ""nl"", ""en"")"),"russian")</f>
        <v>russian</v>
      </c>
    </row>
    <row r="2319">
      <c r="A2319" s="1" t="s">
        <v>2318</v>
      </c>
      <c r="B2319" s="2" t="str">
        <f>IFERROR(__xludf.DUMMYFUNCTION("GOOGLETRANSLATE(A2319, ""nl"", ""en"")"),"birds")</f>
        <v>birds</v>
      </c>
    </row>
    <row r="2320">
      <c r="A2320" s="1" t="s">
        <v>2319</v>
      </c>
      <c r="B2320" s="2" t="str">
        <f>IFERROR(__xludf.DUMMYFUNCTION("GOOGLETRANSLATE(A2320, ""nl"", ""en"")"),"party")</f>
        <v>party</v>
      </c>
    </row>
    <row r="2321">
      <c r="A2321" s="1" t="s">
        <v>2320</v>
      </c>
      <c r="B2321" s="2" t="str">
        <f>IFERROR(__xludf.DUMMYFUNCTION("GOOGLETRANSLATE(A2321, ""nl"", ""en"")"),"to hide")</f>
        <v>to hide</v>
      </c>
    </row>
    <row r="2322">
      <c r="A2322" s="1" t="s">
        <v>2321</v>
      </c>
      <c r="B2322" s="2" t="str">
        <f>IFERROR(__xludf.DUMMYFUNCTION("GOOGLETRANSLATE(A2322, ""nl"", ""en"")"),"coming")</f>
        <v>coming</v>
      </c>
    </row>
    <row r="2323">
      <c r="A2323" s="1" t="s">
        <v>2322</v>
      </c>
      <c r="B2323" s="2" t="str">
        <f>IFERROR(__xludf.DUMMYFUNCTION("GOOGLETRANSLATE(A2323, ""nl"", ""en"")"),"floor")</f>
        <v>floor</v>
      </c>
    </row>
    <row r="2324">
      <c r="A2324" s="1" t="s">
        <v>2323</v>
      </c>
      <c r="B2324" s="2" t="str">
        <f>IFERROR(__xludf.DUMMYFUNCTION("GOOGLETRANSLATE(A2324, ""nl"", ""en"")"),"thief")</f>
        <v>thief</v>
      </c>
    </row>
    <row r="2325">
      <c r="A2325" s="1" t="s">
        <v>2324</v>
      </c>
      <c r="B2325" s="2" t="str">
        <f>IFERROR(__xludf.DUMMYFUNCTION("GOOGLETRANSLATE(A2325, ""nl"", ""en"")"),"example")</f>
        <v>example</v>
      </c>
    </row>
    <row r="2326">
      <c r="A2326" s="1" t="s">
        <v>2325</v>
      </c>
      <c r="B2326" s="2" t="str">
        <f>IFERROR(__xludf.DUMMYFUNCTION("GOOGLETRANSLATE(A2326, ""nl"", ""en"")"),"odor")</f>
        <v>odor</v>
      </c>
    </row>
    <row r="2327">
      <c r="A2327" s="1" t="s">
        <v>2326</v>
      </c>
      <c r="B2327" s="2" t="str">
        <f>IFERROR(__xludf.DUMMYFUNCTION("GOOGLETRANSLATE(A2327, ""nl"", ""en"")"),"poet")</f>
        <v>poet</v>
      </c>
    </row>
    <row r="2328">
      <c r="A2328" s="1" t="s">
        <v>2327</v>
      </c>
      <c r="B2328" s="2" t="str">
        <f>IFERROR(__xludf.DUMMYFUNCTION("GOOGLETRANSLATE(A2328, ""nl"", ""en"")"),"airport")</f>
        <v>airport</v>
      </c>
    </row>
    <row r="2329">
      <c r="A2329" s="1" t="s">
        <v>2328</v>
      </c>
      <c r="B2329" s="2" t="str">
        <f>IFERROR(__xludf.DUMMYFUNCTION("GOOGLETRANSLATE(A2329, ""nl"", ""en"")"),"market")</f>
        <v>market</v>
      </c>
    </row>
    <row r="2330">
      <c r="A2330" s="1" t="s">
        <v>2329</v>
      </c>
      <c r="B2330" s="2" t="str">
        <f>IFERROR(__xludf.DUMMYFUNCTION("GOOGLETRANSLATE(A2330, ""nl"", ""en"")"),"citizens")</f>
        <v>citizens</v>
      </c>
    </row>
    <row r="2331">
      <c r="A2331" s="1" t="s">
        <v>2330</v>
      </c>
      <c r="B2331" s="2" t="str">
        <f>IFERROR(__xludf.DUMMYFUNCTION("GOOGLETRANSLATE(A2331, ""nl"", ""en"")"),"Centre")</f>
        <v>Centre</v>
      </c>
    </row>
    <row r="2332">
      <c r="A2332" s="1" t="s">
        <v>2331</v>
      </c>
      <c r="B2332" s="2" t="str">
        <f>IFERROR(__xludf.DUMMYFUNCTION("GOOGLETRANSLATE(A2332, ""nl"", ""en"")"),"follow the")</f>
        <v>follow the</v>
      </c>
    </row>
    <row r="2333">
      <c r="A2333" s="1" t="s">
        <v>2332</v>
      </c>
      <c r="B2333" s="2" t="str">
        <f>IFERROR(__xludf.DUMMYFUNCTION("GOOGLETRANSLATE(A2333, ""nl"", ""en"")"),"enormous")</f>
        <v>enormous</v>
      </c>
    </row>
    <row r="2334">
      <c r="A2334" s="1" t="s">
        <v>2333</v>
      </c>
      <c r="B2334" s="2" t="str">
        <f>IFERROR(__xludf.DUMMYFUNCTION("GOOGLETRANSLATE(A2334, ""nl"", ""en"")"),"bear")</f>
        <v>bear</v>
      </c>
    </row>
    <row r="2335">
      <c r="A2335" s="1" t="s">
        <v>2334</v>
      </c>
      <c r="B2335" s="2" t="str">
        <f>IFERROR(__xludf.DUMMYFUNCTION("GOOGLETRANSLATE(A2335, ""nl"", ""en"")"),"alibi")</f>
        <v>alibi</v>
      </c>
    </row>
    <row r="2336">
      <c r="A2336" s="1" t="s">
        <v>2335</v>
      </c>
      <c r="B2336" s="2" t="str">
        <f>IFERROR(__xludf.DUMMYFUNCTION("GOOGLETRANSLATE(A2336, ""nl"", ""en"")"),"returns")</f>
        <v>returns</v>
      </c>
    </row>
    <row r="2337">
      <c r="A2337" s="1" t="s">
        <v>2336</v>
      </c>
      <c r="B2337" s="2" t="str">
        <f>IFERROR(__xludf.DUMMYFUNCTION("GOOGLETRANSLATE(A2337, ""nl"", ""en"")"),"letters")</f>
        <v>letters</v>
      </c>
    </row>
    <row r="2338">
      <c r="A2338" s="1" t="s">
        <v>2337</v>
      </c>
      <c r="B2338" s="2" t="str">
        <f>IFERROR(__xludf.DUMMYFUNCTION("GOOGLETRANSLATE(A2338, ""nl"", ""en"")"),"at least")</f>
        <v>at least</v>
      </c>
    </row>
    <row r="2339">
      <c r="A2339" s="1" t="s">
        <v>2338</v>
      </c>
      <c r="B2339" s="2" t="str">
        <f>IFERROR(__xludf.DUMMYFUNCTION("GOOGLETRANSLATE(A2339, ""nl"", ""en"")"),"whiskey")</f>
        <v>whiskey</v>
      </c>
    </row>
    <row r="2340">
      <c r="A2340" s="1" t="s">
        <v>2339</v>
      </c>
      <c r="B2340" s="2" t="str">
        <f>IFERROR(__xludf.DUMMYFUNCTION("GOOGLETRANSLATE(A2340, ""nl"", ""en"")"),"innocent")</f>
        <v>innocent</v>
      </c>
    </row>
    <row r="2341">
      <c r="A2341" s="1" t="s">
        <v>2340</v>
      </c>
      <c r="B2341" s="2" t="str">
        <f>IFERROR(__xludf.DUMMYFUNCTION("GOOGLETRANSLATE(A2341, ""nl"", ""en"")"),"stone")</f>
        <v>stone</v>
      </c>
    </row>
    <row r="2342">
      <c r="A2342" s="1" t="s">
        <v>2341</v>
      </c>
      <c r="B2342" s="2" t="str">
        <f>IFERROR(__xludf.DUMMYFUNCTION("GOOGLETRANSLATE(A2342, ""nl"", ""en"")"),"universe")</f>
        <v>universe</v>
      </c>
    </row>
    <row r="2343">
      <c r="A2343" s="1" t="s">
        <v>2342</v>
      </c>
      <c r="B2343" s="2" t="str">
        <f>IFERROR(__xludf.DUMMYFUNCTION("GOOGLETRANSLATE(A2343, ""nl"", ""en"")"),"health")</f>
        <v>health</v>
      </c>
    </row>
    <row r="2344">
      <c r="A2344" s="1" t="s">
        <v>2343</v>
      </c>
      <c r="B2344" s="2" t="str">
        <f>IFERROR(__xludf.DUMMYFUNCTION("GOOGLETRANSLATE(A2344, ""nl"", ""en"")"),"thither")</f>
        <v>thither</v>
      </c>
    </row>
    <row r="2345">
      <c r="A2345" s="1" t="s">
        <v>2344</v>
      </c>
      <c r="B2345" s="2" t="str">
        <f>IFERROR(__xludf.DUMMYFUNCTION("GOOGLETRANSLATE(A2345, ""nl"", ""en"")"),"way")</f>
        <v>way</v>
      </c>
    </row>
    <row r="2346">
      <c r="A2346" s="1" t="s">
        <v>2345</v>
      </c>
      <c r="B2346" s="2" t="str">
        <f>IFERROR(__xludf.DUMMYFUNCTION("GOOGLETRANSLATE(A2346, ""nl"", ""en"")"),"british")</f>
        <v>british</v>
      </c>
    </row>
    <row r="2347">
      <c r="A2347" s="1" t="s">
        <v>2346</v>
      </c>
      <c r="B2347" s="2" t="str">
        <f>IFERROR(__xludf.DUMMYFUNCTION("GOOGLETRANSLATE(A2347, ""nl"", ""en"")"),"b")</f>
        <v>b</v>
      </c>
    </row>
    <row r="2348">
      <c r="A2348" s="1" t="s">
        <v>2347</v>
      </c>
      <c r="B2348" s="2" t="str">
        <f>IFERROR(__xludf.DUMMYFUNCTION("GOOGLETRANSLATE(A2348, ""nl"", ""en"")"),"upcoming")</f>
        <v>upcoming</v>
      </c>
    </row>
    <row r="2349">
      <c r="A2349" s="1" t="s">
        <v>2348</v>
      </c>
      <c r="B2349" s="2" t="str">
        <f>IFERROR(__xludf.DUMMYFUNCTION("GOOGLETRANSLATE(A2349, ""nl"", ""en"")"),"Christmas")</f>
        <v>Christmas</v>
      </c>
    </row>
    <row r="2350">
      <c r="A2350" s="1" t="s">
        <v>2349</v>
      </c>
      <c r="B2350" s="2" t="str">
        <f>IFERROR(__xludf.DUMMYFUNCTION("GOOGLETRANSLATE(A2350, ""nl"", ""en"")"),"port")</f>
        <v>port</v>
      </c>
    </row>
    <row r="2351">
      <c r="A2351" s="1" t="s">
        <v>2350</v>
      </c>
      <c r="B2351" s="2" t="str">
        <f>IFERROR(__xludf.DUMMYFUNCTION("GOOGLETRANSLATE(A2351, ""nl"", ""en"")"),"rent")</f>
        <v>rent</v>
      </c>
    </row>
    <row r="2352">
      <c r="A2352" s="1" t="s">
        <v>2351</v>
      </c>
      <c r="B2352" s="2" t="str">
        <f>IFERROR(__xludf.DUMMYFUNCTION("GOOGLETRANSLATE(A2352, ""nl"", ""en"")"),"duty")</f>
        <v>duty</v>
      </c>
    </row>
    <row r="2353">
      <c r="A2353" s="1" t="s">
        <v>2352</v>
      </c>
      <c r="B2353" s="2" t="str">
        <f>IFERROR(__xludf.DUMMYFUNCTION("GOOGLETRANSLATE(A2353, ""nl"", ""en"")"),"assistant")</f>
        <v>assistant</v>
      </c>
    </row>
    <row r="2354">
      <c r="A2354" s="1" t="s">
        <v>2353</v>
      </c>
      <c r="B2354" s="2" t="str">
        <f>IFERROR(__xludf.DUMMYFUNCTION("GOOGLETRANSLATE(A2354, ""nl"", ""en"")"),"To hang out")</f>
        <v>To hang out</v>
      </c>
    </row>
    <row r="2355">
      <c r="A2355" s="1" t="s">
        <v>2354</v>
      </c>
      <c r="B2355" s="2" t="str">
        <f>IFERROR(__xludf.DUMMYFUNCTION("GOOGLETRANSLATE(A2355, ""nl"", ""en"")"),"ross")</f>
        <v>ross</v>
      </c>
    </row>
    <row r="2356">
      <c r="A2356" s="1" t="s">
        <v>2355</v>
      </c>
      <c r="B2356" s="2" t="str">
        <f>IFERROR(__xludf.DUMMYFUNCTION("GOOGLETRANSLATE(A2356, ""nl"", ""en"")"),"fan")</f>
        <v>fan</v>
      </c>
    </row>
    <row r="2357">
      <c r="A2357" s="1" t="s">
        <v>2356</v>
      </c>
      <c r="B2357" s="2" t="str">
        <f>IFERROR(__xludf.DUMMYFUNCTION("GOOGLETRANSLATE(A2357, ""nl"", ""en"")"),"material")</f>
        <v>material</v>
      </c>
    </row>
    <row r="2358">
      <c r="A2358" s="1" t="s">
        <v>2357</v>
      </c>
      <c r="B2358" s="2" t="str">
        <f>IFERROR(__xludf.DUMMYFUNCTION("GOOGLETRANSLATE(A2358, ""nl"", ""en"")"),"laura")</f>
        <v>laura</v>
      </c>
    </row>
    <row r="2359">
      <c r="A2359" s="1" t="s">
        <v>2358</v>
      </c>
      <c r="B2359" s="2" t="str">
        <f>IFERROR(__xludf.DUMMYFUNCTION("GOOGLETRANSLATE(A2359, ""nl"", ""en"")"),"warmly")</f>
        <v>warmly</v>
      </c>
    </row>
    <row r="2360">
      <c r="A2360" s="1" t="s">
        <v>2359</v>
      </c>
      <c r="B2360" s="2" t="str">
        <f>IFERROR(__xludf.DUMMYFUNCTION("GOOGLETRANSLATE(A2360, ""nl"", ""en"")"),"doug")</f>
        <v>doug</v>
      </c>
    </row>
    <row r="2361">
      <c r="A2361" s="1" t="s">
        <v>2360</v>
      </c>
      <c r="B2361" s="2" t="str">
        <f>IFERROR(__xludf.DUMMYFUNCTION("GOOGLETRANSLATE(A2361, ""nl"", ""en"")"),"Charlotte")</f>
        <v>Charlotte</v>
      </c>
    </row>
    <row r="2362">
      <c r="A2362" s="1" t="s">
        <v>2361</v>
      </c>
      <c r="B2362" s="2" t="str">
        <f>IFERROR(__xludf.DUMMYFUNCTION("GOOGLETRANSLATE(A2362, ""nl"", ""en"")"),"online")</f>
        <v>online</v>
      </c>
    </row>
    <row r="2363">
      <c r="A2363" s="1" t="s">
        <v>2362</v>
      </c>
      <c r="B2363" s="2" t="str">
        <f>IFERROR(__xludf.DUMMYFUNCTION("GOOGLETRANSLATE(A2363, ""nl"", ""en"")"),"ourselves")</f>
        <v>ourselves</v>
      </c>
    </row>
    <row r="2364">
      <c r="A2364" s="1" t="s">
        <v>2363</v>
      </c>
      <c r="B2364" s="2" t="str">
        <f>IFERROR(__xludf.DUMMYFUNCTION("GOOGLETRANSLATE(A2364, ""nl"", ""en"")"),"suggested")</f>
        <v>suggested</v>
      </c>
    </row>
    <row r="2365">
      <c r="A2365" s="1" t="s">
        <v>2364</v>
      </c>
      <c r="B2365" s="2" t="str">
        <f>IFERROR(__xludf.DUMMYFUNCTION("GOOGLETRANSLATE(A2365, ""nl"", ""en"")"),"shirt")</f>
        <v>shirt</v>
      </c>
    </row>
    <row r="2366">
      <c r="A2366" s="1" t="s">
        <v>2365</v>
      </c>
      <c r="B2366" s="2" t="str">
        <f>IFERROR(__xludf.DUMMYFUNCTION("GOOGLETRANSLATE(A2366, ""nl"", ""en"")"),"Sally")</f>
        <v>Sally</v>
      </c>
    </row>
    <row r="2367">
      <c r="A2367" s="1" t="s">
        <v>2366</v>
      </c>
      <c r="B2367" s="2" t="str">
        <f>IFERROR(__xludf.DUMMYFUNCTION("GOOGLETRANSLATE(A2367, ""nl"", ""en"")"),"command")</f>
        <v>command</v>
      </c>
    </row>
    <row r="2368">
      <c r="A2368" s="1" t="s">
        <v>2367</v>
      </c>
      <c r="B2368" s="2" t="str">
        <f>IFERROR(__xludf.DUMMYFUNCTION("GOOGLETRANSLATE(A2368, ""nl"", ""en"")"),"forgot")</f>
        <v>forgot</v>
      </c>
    </row>
    <row r="2369">
      <c r="A2369" s="1" t="s">
        <v>2368</v>
      </c>
      <c r="B2369" s="2" t="str">
        <f>IFERROR(__xludf.DUMMYFUNCTION("GOOGLETRANSLATE(A2369, ""nl"", ""en"")"),"priest")</f>
        <v>priest</v>
      </c>
    </row>
    <row r="2370">
      <c r="A2370" s="1" t="s">
        <v>2369</v>
      </c>
      <c r="B2370" s="2" t="str">
        <f>IFERROR(__xludf.DUMMYFUNCTION("GOOGLETRANSLATE(A2370, ""nl"", ""en"")"),"believes")</f>
        <v>believes</v>
      </c>
    </row>
    <row r="2371">
      <c r="A2371" s="1" t="s">
        <v>2370</v>
      </c>
      <c r="B2371" s="2" t="str">
        <f>IFERROR(__xludf.DUMMYFUNCTION("GOOGLETRANSLATE(A2371, ""nl"", ""en"")"),"same")</f>
        <v>same</v>
      </c>
    </row>
    <row r="2372">
      <c r="A2372" s="1" t="s">
        <v>2371</v>
      </c>
      <c r="B2372" s="2" t="str">
        <f>IFERROR(__xludf.DUMMYFUNCTION("GOOGLETRANSLATE(A2372, ""nl"", ""en"")"),"files")</f>
        <v>files</v>
      </c>
    </row>
    <row r="2373">
      <c r="A2373" s="1" t="s">
        <v>2372</v>
      </c>
      <c r="B2373" s="2" t="str">
        <f>IFERROR(__xludf.DUMMYFUNCTION("GOOGLETRANSLATE(A2373, ""nl"", ""en"")"),"cheers")</f>
        <v>cheers</v>
      </c>
    </row>
    <row r="2374">
      <c r="A2374" s="1" t="s">
        <v>2373</v>
      </c>
      <c r="B2374" s="2" t="str">
        <f>IFERROR(__xludf.DUMMYFUNCTION("GOOGLETRANSLATE(A2374, ""nl"", ""en"")"),"to knock")</f>
        <v>to knock</v>
      </c>
    </row>
    <row r="2375">
      <c r="A2375" s="1" t="s">
        <v>2374</v>
      </c>
      <c r="B2375" s="2" t="str">
        <f>IFERROR(__xludf.DUMMYFUNCTION("GOOGLETRANSLATE(A2375, ""nl"", ""en"")"),"known")</f>
        <v>known</v>
      </c>
    </row>
    <row r="2376">
      <c r="A2376" s="1" t="s">
        <v>2375</v>
      </c>
      <c r="B2376" s="2" t="str">
        <f>IFERROR(__xludf.DUMMYFUNCTION("GOOGLETRANSLATE(A2376, ""nl"", ""en"")"),"fourth")</f>
        <v>fourth</v>
      </c>
    </row>
    <row r="2377">
      <c r="A2377" s="1" t="s">
        <v>2376</v>
      </c>
      <c r="B2377" s="2" t="str">
        <f>IFERROR(__xludf.DUMMYFUNCTION("GOOGLETRANSLATE(A2377, ""nl"", ""en"")"),"cheese")</f>
        <v>cheese</v>
      </c>
    </row>
    <row r="2378">
      <c r="A2378" s="1" t="s">
        <v>2377</v>
      </c>
      <c r="B2378" s="2" t="str">
        <f>IFERROR(__xludf.DUMMYFUNCTION("GOOGLETRANSLATE(A2378, ""nl"", ""en"")"),"to look up")</f>
        <v>to look up</v>
      </c>
    </row>
    <row r="2379">
      <c r="A2379" s="1" t="s">
        <v>2378</v>
      </c>
      <c r="B2379" s="2" t="str">
        <f>IFERROR(__xludf.DUMMYFUNCTION("GOOGLETRANSLATE(A2379, ""nl"", ""en"")"),"shy")</f>
        <v>shy</v>
      </c>
    </row>
    <row r="2380">
      <c r="A2380" s="1" t="s">
        <v>2379</v>
      </c>
      <c r="B2380" s="2" t="str">
        <f>IFERROR(__xludf.DUMMYFUNCTION("GOOGLETRANSLATE(A2380, ""nl"", ""en"")"),"amanda")</f>
        <v>amanda</v>
      </c>
    </row>
    <row r="2381">
      <c r="A2381" s="1" t="s">
        <v>2380</v>
      </c>
      <c r="B2381" s="2" t="str">
        <f>IFERROR(__xludf.DUMMYFUNCTION("GOOGLETRANSLATE(A2381, ""nl"", ""en"")"),"committed")</f>
        <v>committed</v>
      </c>
    </row>
    <row r="2382">
      <c r="A2382" s="1" t="s">
        <v>2381</v>
      </c>
      <c r="B2382" s="2" t="str">
        <f>IFERROR(__xludf.DUMMYFUNCTION("GOOGLETRANSLATE(A2382, ""nl"", ""en"")"),"in there")</f>
        <v>in there</v>
      </c>
    </row>
    <row r="2383">
      <c r="A2383" s="1" t="s">
        <v>2382</v>
      </c>
      <c r="B2383" s="2" t="str">
        <f>IFERROR(__xludf.DUMMYFUNCTION("GOOGLETRANSLATE(A2383, ""nl"", ""en"")"),"performance")</f>
        <v>performance</v>
      </c>
    </row>
    <row r="2384">
      <c r="A2384" s="1" t="s">
        <v>2383</v>
      </c>
      <c r="B2384" s="2" t="str">
        <f>IFERROR(__xludf.DUMMYFUNCTION("GOOGLETRANSLATE(A2384, ""nl"", ""en"")"),"April")</f>
        <v>April</v>
      </c>
    </row>
    <row r="2385">
      <c r="A2385" s="1" t="s">
        <v>2384</v>
      </c>
      <c r="B2385" s="2" t="str">
        <f>IFERROR(__xludf.DUMMYFUNCTION("GOOGLETRANSLATE(A2385, ""nl"", ""en"")"),"secure")</f>
        <v>secure</v>
      </c>
    </row>
    <row r="2386">
      <c r="A2386" s="1" t="s">
        <v>2385</v>
      </c>
      <c r="B2386" s="2" t="str">
        <f>IFERROR(__xludf.DUMMYFUNCTION("GOOGLETRANSLATE(A2386, ""nl"", ""en"")"),"marcus")</f>
        <v>marcus</v>
      </c>
    </row>
    <row r="2387">
      <c r="A2387" s="1" t="s">
        <v>2386</v>
      </c>
      <c r="B2387" s="2" t="str">
        <f>IFERROR(__xludf.DUMMYFUNCTION("GOOGLETRANSLATE(A2387, ""nl"", ""en"")"),"profession")</f>
        <v>profession</v>
      </c>
    </row>
    <row r="2388">
      <c r="A2388" s="1" t="s">
        <v>2387</v>
      </c>
      <c r="B2388" s="2" t="str">
        <f>IFERROR(__xludf.DUMMYFUNCTION("GOOGLETRANSLATE(A2388, ""nl"", ""en"")"),"black")</f>
        <v>black</v>
      </c>
    </row>
    <row r="2389">
      <c r="A2389" s="1" t="s">
        <v>2388</v>
      </c>
      <c r="B2389" s="2" t="str">
        <f>IFERROR(__xludf.DUMMYFUNCTION("GOOGLETRANSLATE(A2389, ""nl"", ""en"")"),"motive")</f>
        <v>motive</v>
      </c>
    </row>
    <row r="2390">
      <c r="A2390" s="1" t="s">
        <v>2389</v>
      </c>
      <c r="B2390" s="2" t="str">
        <f>IFERROR(__xludf.DUMMYFUNCTION("GOOGLETRANSLATE(A2390, ""nl"", ""en"")"),"molly")</f>
        <v>molly</v>
      </c>
    </row>
    <row r="2391">
      <c r="A2391" s="1" t="s">
        <v>2390</v>
      </c>
      <c r="B2391" s="2" t="str">
        <f>IFERROR(__xludf.DUMMYFUNCTION("GOOGLETRANSLATE(A2391, ""nl"", ""en"")"),"paid")</f>
        <v>paid</v>
      </c>
    </row>
    <row r="2392">
      <c r="A2392" s="1" t="s">
        <v>2391</v>
      </c>
      <c r="B2392" s="2" t="str">
        <f>IFERROR(__xludf.DUMMYFUNCTION("GOOGLETRANSLATE(A2392, ""nl"", ""en"")"),"lucas")</f>
        <v>lucas</v>
      </c>
    </row>
    <row r="2393">
      <c r="A2393" s="1" t="s">
        <v>2392</v>
      </c>
      <c r="B2393" s="2" t="str">
        <f>IFERROR(__xludf.DUMMYFUNCTION("GOOGLETRANSLATE(A2393, ""nl"", ""en"")"),"beyond")</f>
        <v>beyond</v>
      </c>
    </row>
    <row r="2394">
      <c r="A2394" s="1" t="s">
        <v>2393</v>
      </c>
      <c r="B2394" s="2" t="str">
        <f>IFERROR(__xludf.DUMMYFUNCTION("GOOGLETRANSLATE(A2394, ""nl"", ""en"")"),"hunt")</f>
        <v>hunt</v>
      </c>
    </row>
    <row r="2395">
      <c r="A2395" s="1" t="s">
        <v>2394</v>
      </c>
      <c r="B2395" s="2" t="str">
        <f>IFERROR(__xludf.DUMMYFUNCTION("GOOGLETRANSLATE(A2395, ""nl"", ""en"")"),"to separate")</f>
        <v>to separate</v>
      </c>
    </row>
    <row r="2396">
      <c r="A2396" s="1" t="s">
        <v>2395</v>
      </c>
      <c r="B2396" s="2" t="str">
        <f>IFERROR(__xludf.DUMMYFUNCTION("GOOGLETRANSLATE(A2396, ""nl"", ""en"")"),"youth")</f>
        <v>youth</v>
      </c>
    </row>
    <row r="2397">
      <c r="A2397" s="1" t="s">
        <v>2396</v>
      </c>
      <c r="B2397" s="2" t="str">
        <f>IFERROR(__xludf.DUMMYFUNCTION("GOOGLETRANSLATE(A2397, ""nl"", ""en"")"),"local")</f>
        <v>local</v>
      </c>
    </row>
    <row r="2398">
      <c r="A2398" s="1" t="s">
        <v>2397</v>
      </c>
      <c r="B2398" s="2" t="str">
        <f>IFERROR(__xludf.DUMMYFUNCTION("GOOGLETRANSLATE(A2398, ""nl"", ""en"")"),"angel")</f>
        <v>angel</v>
      </c>
    </row>
    <row r="2399">
      <c r="A2399" s="1" t="s">
        <v>2398</v>
      </c>
      <c r="B2399" s="2" t="str">
        <f>IFERROR(__xludf.DUMMYFUNCTION("GOOGLETRANSLATE(A2399, ""nl"", ""en"")"),"Santa Claus")</f>
        <v>Santa Claus</v>
      </c>
    </row>
    <row r="2400">
      <c r="A2400" s="1" t="s">
        <v>2399</v>
      </c>
      <c r="B2400" s="2" t="str">
        <f>IFERROR(__xludf.DUMMYFUNCTION("GOOGLETRANSLATE(A2400, ""nl"", ""en"")"),"bye")</f>
        <v>bye</v>
      </c>
    </row>
    <row r="2401">
      <c r="A2401" s="1" t="s">
        <v>2400</v>
      </c>
      <c r="B2401" s="2" t="str">
        <f>IFERROR(__xludf.DUMMYFUNCTION("GOOGLETRANSLATE(A2401, ""nl"", ""en"")"),"status")</f>
        <v>status</v>
      </c>
    </row>
    <row r="2402">
      <c r="A2402" s="1" t="s">
        <v>2401</v>
      </c>
      <c r="B2402" s="2" t="str">
        <f>IFERROR(__xludf.DUMMYFUNCTION("GOOGLETRANSLATE(A2402, ""nl"", ""en"")"),"technology")</f>
        <v>technology</v>
      </c>
    </row>
    <row r="2403">
      <c r="A2403" s="1" t="s">
        <v>2402</v>
      </c>
      <c r="B2403" s="2" t="str">
        <f>IFERROR(__xludf.DUMMYFUNCTION("GOOGLETRANSLATE(A2403, ""nl"", ""en"")"),"based")</f>
        <v>based</v>
      </c>
    </row>
    <row r="2404">
      <c r="A2404" s="1" t="s">
        <v>2403</v>
      </c>
      <c r="B2404" s="2" t="str">
        <f>IFERROR(__xludf.DUMMYFUNCTION("GOOGLETRANSLATE(A2404, ""nl"", ""en"")"),"lights")</f>
        <v>lights</v>
      </c>
    </row>
    <row r="2405">
      <c r="A2405" s="1" t="s">
        <v>2404</v>
      </c>
      <c r="B2405" s="2" t="str">
        <f>IFERROR(__xludf.DUMMYFUNCTION("GOOGLETRANSLATE(A2405, ""nl"", ""en"")"),"Mars")</f>
        <v>Mars</v>
      </c>
    </row>
    <row r="2406">
      <c r="A2406" s="1" t="s">
        <v>2405</v>
      </c>
      <c r="B2406" s="2" t="str">
        <f>IFERROR(__xludf.DUMMYFUNCTION("GOOGLETRANSLATE(A2406, ""nl"", ""en"")"),"moreover")</f>
        <v>moreover</v>
      </c>
    </row>
    <row r="2407">
      <c r="A2407" s="1" t="s">
        <v>2406</v>
      </c>
      <c r="B2407" s="2" t="str">
        <f>IFERROR(__xludf.DUMMYFUNCTION("GOOGLETRANSLATE(A2407, ""nl"", ""en"")"),"Numbers")</f>
        <v>Numbers</v>
      </c>
    </row>
    <row r="2408">
      <c r="A2408" s="1" t="s">
        <v>2407</v>
      </c>
      <c r="B2408" s="2" t="str">
        <f>IFERROR(__xludf.DUMMYFUNCTION("GOOGLETRANSLATE(A2408, ""nl"", ""en"")"),"save")</f>
        <v>save</v>
      </c>
    </row>
    <row r="2409">
      <c r="A2409" s="1" t="s">
        <v>2408</v>
      </c>
      <c r="B2409" s="2" t="str">
        <f>IFERROR(__xludf.DUMMYFUNCTION("GOOGLETRANSLATE(A2409, ""nl"", ""en"")"),"promise")</f>
        <v>promise</v>
      </c>
    </row>
    <row r="2410">
      <c r="A2410" s="1" t="s">
        <v>2409</v>
      </c>
      <c r="B2410" s="2" t="str">
        <f>IFERROR(__xludf.DUMMYFUNCTION("GOOGLETRANSLATE(A2410, ""nl"", ""en"")"),"translated")</f>
        <v>translated</v>
      </c>
    </row>
    <row r="2411">
      <c r="A2411" s="1" t="s">
        <v>2410</v>
      </c>
      <c r="B2411" s="2" t="str">
        <f>IFERROR(__xludf.DUMMYFUNCTION("GOOGLETRANSLATE(A2411, ""nl"", ""en"")"),"disappointed")</f>
        <v>disappointed</v>
      </c>
    </row>
    <row r="2412">
      <c r="A2412" s="1" t="s">
        <v>2411</v>
      </c>
      <c r="B2412" s="2" t="str">
        <f>IFERROR(__xludf.DUMMYFUNCTION("GOOGLETRANSLATE(A2412, ""nl"", ""en"")"),"friendship")</f>
        <v>friendship</v>
      </c>
    </row>
    <row r="2413">
      <c r="A2413" s="1" t="s">
        <v>2412</v>
      </c>
      <c r="B2413" s="2" t="str">
        <f>IFERROR(__xludf.DUMMYFUNCTION("GOOGLETRANSLATE(A2413, ""nl"", ""en"")"),"pity")</f>
        <v>pity</v>
      </c>
    </row>
    <row r="2414">
      <c r="A2414" s="1" t="s">
        <v>2413</v>
      </c>
      <c r="B2414" s="2" t="str">
        <f>IFERROR(__xludf.DUMMYFUNCTION("GOOGLETRANSLATE(A2414, ""nl"", ""en"")"),"fred")</f>
        <v>fred</v>
      </c>
    </row>
    <row r="2415">
      <c r="A2415" s="1" t="s">
        <v>2414</v>
      </c>
      <c r="B2415" s="2" t="str">
        <f>IFERROR(__xludf.DUMMYFUNCTION("GOOGLETRANSLATE(A2415, ""nl"", ""en"")"),"chloe")</f>
        <v>chloe</v>
      </c>
    </row>
    <row r="2416">
      <c r="A2416" s="1" t="s">
        <v>2415</v>
      </c>
      <c r="B2416" s="2" t="str">
        <f>IFERROR(__xludf.DUMMYFUNCTION("GOOGLETRANSLATE(A2416, ""nl"", ""en"")"),"disaster")</f>
        <v>disaster</v>
      </c>
    </row>
    <row r="2417">
      <c r="A2417" s="1" t="s">
        <v>2416</v>
      </c>
      <c r="B2417" s="2" t="str">
        <f>IFERROR(__xludf.DUMMYFUNCTION("GOOGLETRANSLATE(A2417, ""nl"", ""en"")"),"vegas")</f>
        <v>vegas</v>
      </c>
    </row>
    <row r="2418">
      <c r="A2418" s="1" t="s">
        <v>2417</v>
      </c>
      <c r="B2418" s="2" t="str">
        <f>IFERROR(__xludf.DUMMYFUNCTION("GOOGLETRANSLATE(A2418, ""nl"", ""en"")"),"acids")</f>
        <v>acids</v>
      </c>
    </row>
    <row r="2419">
      <c r="A2419" s="1" t="s">
        <v>2418</v>
      </c>
      <c r="B2419" s="2" t="str">
        <f>IFERROR(__xludf.DUMMYFUNCTION("GOOGLETRANSLATE(A2419, ""nl"", ""en"")"),"opposition")</f>
        <v>opposition</v>
      </c>
    </row>
    <row r="2420">
      <c r="A2420" s="1" t="s">
        <v>2419</v>
      </c>
      <c r="B2420" s="2" t="str">
        <f>IFERROR(__xludf.DUMMYFUNCTION("GOOGLETRANSLATE(A2420, ""nl"", ""en"")"),"to target")</f>
        <v>to target</v>
      </c>
    </row>
    <row r="2421">
      <c r="A2421" s="1" t="s">
        <v>2420</v>
      </c>
      <c r="B2421" s="2" t="str">
        <f>IFERROR(__xludf.DUMMYFUNCTION("GOOGLETRANSLATE(A2421, ""nl"", ""en"")"),"support")</f>
        <v>support</v>
      </c>
    </row>
    <row r="2422">
      <c r="A2422" s="1" t="s">
        <v>2421</v>
      </c>
      <c r="B2422" s="2" t="str">
        <f>IFERROR(__xludf.DUMMYFUNCTION("GOOGLETRANSLATE(A2422, ""nl"", ""en"")"),"Wolf")</f>
        <v>Wolf</v>
      </c>
    </row>
    <row r="2423">
      <c r="A2423" s="1" t="s">
        <v>2422</v>
      </c>
      <c r="B2423" s="2" t="str">
        <f>IFERROR(__xludf.DUMMYFUNCTION("GOOGLETRANSLATE(A2423, ""nl"", ""en"")"),"Advocates")</f>
        <v>Advocates</v>
      </c>
    </row>
    <row r="2424">
      <c r="A2424" s="1" t="s">
        <v>2423</v>
      </c>
      <c r="B2424" s="2" t="str">
        <f>IFERROR(__xludf.DUMMYFUNCTION("GOOGLETRANSLATE(A2424, ""nl"", ""en"")"),"transverse")</f>
        <v>transverse</v>
      </c>
    </row>
    <row r="2425">
      <c r="A2425" s="1" t="s">
        <v>2424</v>
      </c>
      <c r="B2425" s="2" t="str">
        <f>IFERROR(__xludf.DUMMYFUNCTION("GOOGLETRANSLATE(A2425, ""nl"", ""en"")"),"to practise")</f>
        <v>to practise</v>
      </c>
    </row>
    <row r="2426">
      <c r="A2426" s="1" t="s">
        <v>2425</v>
      </c>
      <c r="B2426" s="2" t="str">
        <f>IFERROR(__xludf.DUMMYFUNCTION("GOOGLETRANSLATE(A2426, ""nl"", ""en"")"),"objection")</f>
        <v>objection</v>
      </c>
    </row>
    <row r="2427">
      <c r="A2427" s="1" t="s">
        <v>2426</v>
      </c>
      <c r="B2427" s="2" t="str">
        <f>IFERROR(__xludf.DUMMYFUNCTION("GOOGLETRANSLATE(A2427, ""nl"", ""en"")"),"confirm")</f>
        <v>confirm</v>
      </c>
    </row>
    <row r="2428">
      <c r="A2428" s="1" t="s">
        <v>2427</v>
      </c>
      <c r="B2428" s="2" t="str">
        <f>IFERROR(__xludf.DUMMYFUNCTION("GOOGLETRANSLATE(A2428, ""nl"", ""en"")"),"point")</f>
        <v>point</v>
      </c>
    </row>
    <row r="2429">
      <c r="A2429" s="1" t="s">
        <v>2428</v>
      </c>
      <c r="B2429" s="2" t="str">
        <f>IFERROR(__xludf.DUMMYFUNCTION("GOOGLETRANSLATE(A2429, ""nl"", ""en"")"),"China")</f>
        <v>China</v>
      </c>
    </row>
    <row r="2430">
      <c r="A2430" s="1" t="s">
        <v>2429</v>
      </c>
      <c r="B2430" s="2" t="str">
        <f>IFERROR(__xludf.DUMMYFUNCTION("GOOGLETRANSLATE(A2430, ""nl"", ""en"")"),"nightmare")</f>
        <v>nightmare</v>
      </c>
    </row>
    <row r="2431">
      <c r="A2431" s="1" t="s">
        <v>2430</v>
      </c>
      <c r="B2431" s="2" t="str">
        <f>IFERROR(__xludf.DUMMYFUNCTION("GOOGLETRANSLATE(A2431, ""nl"", ""en"")"),"jackie")</f>
        <v>jackie</v>
      </c>
    </row>
    <row r="2432">
      <c r="A2432" s="1" t="s">
        <v>2431</v>
      </c>
      <c r="B2432" s="2" t="str">
        <f>IFERROR(__xludf.DUMMYFUNCTION("GOOGLETRANSLATE(A2432, ""nl"", ""en"")"),"green")</f>
        <v>green</v>
      </c>
    </row>
    <row r="2433">
      <c r="A2433" s="1" t="s">
        <v>2432</v>
      </c>
      <c r="B2433" s="2" t="str">
        <f>IFERROR(__xludf.DUMMYFUNCTION("GOOGLETRANSLATE(A2433, ""nl"", ""en"")"),"least")</f>
        <v>least</v>
      </c>
    </row>
    <row r="2434">
      <c r="A2434" s="1" t="s">
        <v>2433</v>
      </c>
      <c r="B2434" s="2" t="str">
        <f>IFERROR(__xludf.DUMMYFUNCTION("GOOGLETRANSLATE(A2434, ""nl"", ""en"")"),"ends")</f>
        <v>ends</v>
      </c>
    </row>
    <row r="2435">
      <c r="A2435" s="1" t="s">
        <v>2434</v>
      </c>
      <c r="B2435" s="2" t="str">
        <f>IFERROR(__xludf.DUMMYFUNCTION("GOOGLETRANSLATE(A2435, ""nl"", ""en"")"),"sells")</f>
        <v>sells</v>
      </c>
    </row>
    <row r="2436">
      <c r="A2436" s="1" t="s">
        <v>2435</v>
      </c>
      <c r="B2436" s="2" t="str">
        <f>IFERROR(__xludf.DUMMYFUNCTION("GOOGLETRANSLATE(A2436, ""nl"", ""en"")"),"swimming pool")</f>
        <v>swimming pool</v>
      </c>
    </row>
    <row r="2437">
      <c r="A2437" s="1" t="s">
        <v>2436</v>
      </c>
      <c r="B2437" s="2" t="str">
        <f>IFERROR(__xludf.DUMMYFUNCTION("GOOGLETRANSLATE(A2437, ""nl"", ""en"")"),"grief")</f>
        <v>grief</v>
      </c>
    </row>
    <row r="2438">
      <c r="A2438" s="1" t="s">
        <v>2437</v>
      </c>
      <c r="B2438" s="2" t="str">
        <f>IFERROR(__xludf.DUMMYFUNCTION("GOOGLETRANSLATE(A2438, ""nl"", ""en"")"),"winter")</f>
        <v>winter</v>
      </c>
    </row>
    <row r="2439">
      <c r="A2439" s="1" t="s">
        <v>2438</v>
      </c>
      <c r="B2439" s="2" t="str">
        <f>IFERROR(__xludf.DUMMYFUNCTION("GOOGLETRANSLATE(A2439, ""nl"", ""en"")"),"locked")</f>
        <v>locked</v>
      </c>
    </row>
    <row r="2440">
      <c r="A2440" s="1" t="s">
        <v>2439</v>
      </c>
      <c r="B2440" s="2" t="str">
        <f>IFERROR(__xludf.DUMMYFUNCTION("GOOGLETRANSLATE(A2440, ""nl"", ""en"")"),"whole")</f>
        <v>whole</v>
      </c>
    </row>
    <row r="2441">
      <c r="A2441" s="1" t="s">
        <v>2440</v>
      </c>
      <c r="B2441" s="2" t="str">
        <f>IFERROR(__xludf.DUMMYFUNCTION("GOOGLETRANSLATE(A2441, ""nl"", ""en"")"),"minus")</f>
        <v>minus</v>
      </c>
    </row>
    <row r="2442">
      <c r="A2442" s="1" t="s">
        <v>2441</v>
      </c>
      <c r="B2442" s="2" t="str">
        <f>IFERROR(__xludf.DUMMYFUNCTION("GOOGLETRANSLATE(A2442, ""nl"", ""en"")"),"deleted")</f>
        <v>deleted</v>
      </c>
    </row>
    <row r="2443">
      <c r="A2443" s="1" t="s">
        <v>2442</v>
      </c>
      <c r="B2443" s="2" t="str">
        <f>IFERROR(__xludf.DUMMYFUNCTION("GOOGLETRANSLATE(A2443, ""nl"", ""en"")"),"Thunder")</f>
        <v>Thunder</v>
      </c>
    </row>
    <row r="2444">
      <c r="A2444" s="1" t="s">
        <v>2443</v>
      </c>
      <c r="B2444" s="2" t="str">
        <f>IFERROR(__xludf.DUMMYFUNCTION("GOOGLETRANSLATE(A2444, ""nl"", ""en"")"),"mobile")</f>
        <v>mobile</v>
      </c>
    </row>
    <row r="2445">
      <c r="A2445" s="1" t="s">
        <v>2444</v>
      </c>
      <c r="B2445" s="2" t="str">
        <f>IFERROR(__xludf.DUMMYFUNCTION("GOOGLETRANSLATE(A2445, ""nl"", ""en"")"),"samples")</f>
        <v>samples</v>
      </c>
    </row>
    <row r="2446">
      <c r="A2446" s="1" t="s">
        <v>2445</v>
      </c>
      <c r="B2446" s="2" t="str">
        <f>IFERROR(__xludf.DUMMYFUNCTION("GOOGLETRANSLATE(A2446, ""nl"", ""en"")"),"okay")</f>
        <v>okay</v>
      </c>
    </row>
    <row r="2447">
      <c r="A2447" s="1" t="s">
        <v>2446</v>
      </c>
      <c r="B2447" s="2" t="str">
        <f>IFERROR(__xludf.DUMMYFUNCTION("GOOGLETRANSLATE(A2447, ""nl"", ""en"")"),"interests")</f>
        <v>interests</v>
      </c>
    </row>
    <row r="2448">
      <c r="A2448" s="1" t="s">
        <v>2447</v>
      </c>
      <c r="B2448" s="2" t="str">
        <f>IFERROR(__xludf.DUMMYFUNCTION("GOOGLETRANSLATE(A2448, ""nl"", ""en"")"),"membership")</f>
        <v>membership</v>
      </c>
    </row>
    <row r="2449">
      <c r="A2449" s="1" t="s">
        <v>2448</v>
      </c>
      <c r="B2449" s="2" t="str">
        <f>IFERROR(__xludf.DUMMYFUNCTION("GOOGLETRANSLATE(A2449, ""nl"", ""en"")"),"threw")</f>
        <v>threw</v>
      </c>
    </row>
    <row r="2450">
      <c r="A2450" s="1" t="s">
        <v>2449</v>
      </c>
      <c r="B2450" s="2" t="str">
        <f>IFERROR(__xludf.DUMMYFUNCTION("GOOGLETRANSLATE(A2450, ""nl"", ""en"")"),"walls")</f>
        <v>walls</v>
      </c>
    </row>
    <row r="2451">
      <c r="A2451" s="1" t="s">
        <v>2450</v>
      </c>
      <c r="B2451" s="2" t="str">
        <f>IFERROR(__xludf.DUMMYFUNCTION("GOOGLETRANSLATE(A2451, ""nl"", ""en"")"),"course")</f>
        <v>course</v>
      </c>
    </row>
    <row r="2452">
      <c r="A2452" s="1" t="s">
        <v>2451</v>
      </c>
      <c r="B2452" s="2" t="str">
        <f>IFERROR(__xludf.DUMMYFUNCTION("GOOGLETRANSLATE(A2452, ""nl"", ""en"")"),"wet")</f>
        <v>wet</v>
      </c>
    </row>
    <row r="2453">
      <c r="A2453" s="1" t="s">
        <v>2452</v>
      </c>
      <c r="B2453" s="2" t="str">
        <f>IFERROR(__xludf.DUMMYFUNCTION("GOOGLETRANSLATE(A2453, ""nl"", ""en"")"),"known")</f>
        <v>known</v>
      </c>
    </row>
    <row r="2454">
      <c r="A2454" s="1" t="s">
        <v>2453</v>
      </c>
      <c r="B2454" s="2" t="str">
        <f>IFERROR(__xludf.DUMMYFUNCTION("GOOGLETRANSLATE(A2454, ""nl"", ""en"")"),"where to")</f>
        <v>where to</v>
      </c>
    </row>
    <row r="2455">
      <c r="A2455" s="1" t="s">
        <v>2454</v>
      </c>
      <c r="B2455" s="2" t="str">
        <f>IFERROR(__xludf.DUMMYFUNCTION("GOOGLETRANSLATE(A2455, ""nl"", ""en"")"),"in here")</f>
        <v>in here</v>
      </c>
    </row>
    <row r="2456">
      <c r="A2456" s="1" t="s">
        <v>2455</v>
      </c>
      <c r="B2456" s="2" t="str">
        <f>IFERROR(__xludf.DUMMYFUNCTION("GOOGLETRANSLATE(A2456, ""nl"", ""en"")"),"uniform")</f>
        <v>uniform</v>
      </c>
    </row>
    <row r="2457">
      <c r="A2457" s="1" t="s">
        <v>2456</v>
      </c>
      <c r="B2457" s="2" t="str">
        <f>IFERROR(__xludf.DUMMYFUNCTION("GOOGLETRANSLATE(A2457, ""nl"", ""en"")"),"prepared")</f>
        <v>prepared</v>
      </c>
    </row>
    <row r="2458">
      <c r="A2458" s="1" t="s">
        <v>2457</v>
      </c>
      <c r="B2458" s="2" t="str">
        <f>IFERROR(__xludf.DUMMYFUNCTION("GOOGLETRANSLATE(A2458, ""nl"", ""en"")"),"wild")</f>
        <v>wild</v>
      </c>
    </row>
    <row r="2459">
      <c r="A2459" s="1" t="s">
        <v>2458</v>
      </c>
      <c r="B2459" s="2" t="str">
        <f>IFERROR(__xludf.DUMMYFUNCTION("GOOGLETRANSLATE(A2459, ""nl"", ""en"")"),"rain")</f>
        <v>rain</v>
      </c>
    </row>
    <row r="2460">
      <c r="A2460" s="1" t="s">
        <v>2459</v>
      </c>
      <c r="B2460" s="2" t="str">
        <f>IFERROR(__xludf.DUMMYFUNCTION("GOOGLETRANSLATE(A2460, ""nl"", ""en"")"),"drinking")</f>
        <v>drinking</v>
      </c>
    </row>
    <row r="2461">
      <c r="A2461" s="1" t="s">
        <v>2460</v>
      </c>
      <c r="B2461" s="2" t="str">
        <f>IFERROR(__xludf.DUMMYFUNCTION("GOOGLETRANSLATE(A2461, ""nl"", ""en"")"),"students")</f>
        <v>students</v>
      </c>
    </row>
    <row r="2462">
      <c r="A2462" s="1" t="s">
        <v>2461</v>
      </c>
      <c r="B2462" s="2" t="str">
        <f>IFERROR(__xludf.DUMMYFUNCTION("GOOGLETRANSLATE(A2462, ""nl"", ""en"")"),"determine")</f>
        <v>determine</v>
      </c>
    </row>
    <row r="2463">
      <c r="A2463" s="1" t="s">
        <v>2462</v>
      </c>
      <c r="B2463" s="2" t="str">
        <f>IFERROR(__xludf.DUMMYFUNCTION("GOOGLETRANSLATE(A2463, ""nl"", ""en"")"),"bill")</f>
        <v>bill</v>
      </c>
    </row>
    <row r="2464">
      <c r="A2464" s="1" t="s">
        <v>2463</v>
      </c>
      <c r="B2464" s="2" t="str">
        <f>IFERROR(__xludf.DUMMYFUNCTION("GOOGLETRANSLATE(A2464, ""nl"", ""en"")"),"fuck")</f>
        <v>fuck</v>
      </c>
    </row>
    <row r="2465">
      <c r="A2465" s="1" t="s">
        <v>2464</v>
      </c>
      <c r="B2465" s="2" t="str">
        <f>IFERROR(__xludf.DUMMYFUNCTION("GOOGLETRANSLATE(A2465, ""nl"", ""en"")"),"messages")</f>
        <v>messages</v>
      </c>
    </row>
    <row r="2466">
      <c r="A2466" s="1" t="s">
        <v>2465</v>
      </c>
      <c r="B2466" s="2" t="str">
        <f>IFERROR(__xludf.DUMMYFUNCTION("GOOGLETRANSLATE(A2466, ""nl"", ""en"")"),"gambling")</f>
        <v>gambling</v>
      </c>
    </row>
    <row r="2467">
      <c r="A2467" s="1" t="s">
        <v>2466</v>
      </c>
      <c r="B2467" s="2" t="str">
        <f>IFERROR(__xludf.DUMMYFUNCTION("GOOGLETRANSLATE(A2467, ""nl"", ""en"")"),"Enough")</f>
        <v>Enough</v>
      </c>
    </row>
    <row r="2468">
      <c r="A2468" s="1" t="s">
        <v>2467</v>
      </c>
      <c r="B2468" s="2" t="str">
        <f>IFERROR(__xludf.DUMMYFUNCTION("GOOGLETRANSLATE(A2468, ""nl"", ""en"")"),"collaborate")</f>
        <v>collaborate</v>
      </c>
    </row>
    <row r="2469">
      <c r="A2469" s="1" t="s">
        <v>2468</v>
      </c>
      <c r="B2469" s="2" t="str">
        <f>IFERROR(__xludf.DUMMYFUNCTION("GOOGLETRANSLATE(A2469, ""nl"", ""en"")"),"delicious")</f>
        <v>delicious</v>
      </c>
    </row>
    <row r="2470">
      <c r="A2470" s="1" t="s">
        <v>2469</v>
      </c>
      <c r="B2470" s="2" t="str">
        <f>IFERROR(__xludf.DUMMYFUNCTION("GOOGLETRANSLATE(A2470, ""nl"", ""en"")"),"to smell")</f>
        <v>to smell</v>
      </c>
    </row>
    <row r="2471">
      <c r="A2471" s="1" t="s">
        <v>2470</v>
      </c>
      <c r="B2471" s="2" t="str">
        <f>IFERROR(__xludf.DUMMYFUNCTION("GOOGLETRANSLATE(A2471, ""nl"", ""en"")"),"clock")</f>
        <v>clock</v>
      </c>
    </row>
    <row r="2472">
      <c r="A2472" s="1" t="s">
        <v>2471</v>
      </c>
      <c r="B2472" s="2" t="str">
        <f>IFERROR(__xludf.DUMMYFUNCTION("GOOGLETRANSLATE(A2472, ""nl"", ""en"")"),"Germany")</f>
        <v>Germany</v>
      </c>
    </row>
    <row r="2473">
      <c r="A2473" s="1" t="s">
        <v>2472</v>
      </c>
      <c r="B2473" s="2" t="str">
        <f>IFERROR(__xludf.DUMMYFUNCTION("GOOGLETRANSLATE(A2473, ""nl"", ""en"")"),"community")</f>
        <v>community</v>
      </c>
    </row>
    <row r="2474">
      <c r="A2474" s="1" t="s">
        <v>2473</v>
      </c>
      <c r="B2474" s="2" t="str">
        <f>IFERROR(__xludf.DUMMYFUNCTION("GOOGLETRANSLATE(A2474, ""nl"", ""en"")"),"reasonable")</f>
        <v>reasonable</v>
      </c>
    </row>
    <row r="2475">
      <c r="A2475" s="1" t="s">
        <v>2474</v>
      </c>
      <c r="B2475" s="2" t="str">
        <f>IFERROR(__xludf.DUMMYFUNCTION("GOOGLETRANSLATE(A2475, ""nl"", ""en"")"),"creatures")</f>
        <v>creatures</v>
      </c>
    </row>
    <row r="2476">
      <c r="A2476" s="1" t="s">
        <v>2475</v>
      </c>
      <c r="B2476" s="2" t="str">
        <f>IFERROR(__xludf.DUMMYFUNCTION("GOOGLETRANSLATE(A2476, ""nl"", ""en"")"),"however")</f>
        <v>however</v>
      </c>
    </row>
    <row r="2477">
      <c r="A2477" s="1" t="s">
        <v>2476</v>
      </c>
      <c r="B2477" s="2" t="str">
        <f>IFERROR(__xludf.DUMMYFUNCTION("GOOGLETRANSLATE(A2477, ""nl"", ""en"")"),"signed")</f>
        <v>signed</v>
      </c>
    </row>
    <row r="2478">
      <c r="A2478" s="1" t="s">
        <v>2477</v>
      </c>
      <c r="B2478" s="2" t="str">
        <f>IFERROR(__xludf.DUMMYFUNCTION("GOOGLETRANSLATE(A2478, ""nl"", ""en"")"),"victory")</f>
        <v>victory</v>
      </c>
    </row>
    <row r="2479">
      <c r="A2479" s="1" t="s">
        <v>2478</v>
      </c>
      <c r="B2479" s="2" t="str">
        <f>IFERROR(__xludf.DUMMYFUNCTION("GOOGLETRANSLATE(A2479, ""nl"", ""en"")"),"rebecca")</f>
        <v>rebecca</v>
      </c>
    </row>
    <row r="2480">
      <c r="A2480" s="1" t="s">
        <v>2479</v>
      </c>
      <c r="B2480" s="2" t="str">
        <f>IFERROR(__xludf.DUMMYFUNCTION("GOOGLETRANSLATE(A2480, ""nl"", ""en"")"),"sounded")</f>
        <v>sounded</v>
      </c>
    </row>
    <row r="2481">
      <c r="A2481" s="1" t="s">
        <v>2480</v>
      </c>
      <c r="B2481" s="2" t="str">
        <f>IFERROR(__xludf.DUMMYFUNCTION("GOOGLETRANSLATE(A2481, ""nl"", ""en"")"),"topic")</f>
        <v>topic</v>
      </c>
    </row>
    <row r="2482">
      <c r="A2482" s="1" t="s">
        <v>2481</v>
      </c>
      <c r="B2482" s="2" t="str">
        <f>IFERROR(__xludf.DUMMYFUNCTION("GOOGLETRANSLATE(A2482, ""nl"", ""en"")"),"states")</f>
        <v>states</v>
      </c>
    </row>
    <row r="2483">
      <c r="A2483" s="1" t="s">
        <v>2482</v>
      </c>
      <c r="B2483" s="2" t="str">
        <f>IFERROR(__xludf.DUMMYFUNCTION("GOOGLETRANSLATE(A2483, ""nl"", ""en"")"),"oil")</f>
        <v>oil</v>
      </c>
    </row>
    <row r="2484">
      <c r="A2484" s="1" t="s">
        <v>2483</v>
      </c>
      <c r="B2484" s="2" t="str">
        <f>IFERROR(__xludf.DUMMYFUNCTION("GOOGLETRANSLATE(A2484, ""nl"", ""en"")"),"conscious")</f>
        <v>conscious</v>
      </c>
    </row>
    <row r="2485">
      <c r="A2485" s="1" t="s">
        <v>2484</v>
      </c>
      <c r="B2485" s="2" t="str">
        <f>IFERROR(__xludf.DUMMYFUNCTION("GOOGLETRANSLATE(A2485, ""nl"", ""en"")"),"crew")</f>
        <v>crew</v>
      </c>
    </row>
    <row r="2486">
      <c r="A2486" s="1" t="s">
        <v>2485</v>
      </c>
      <c r="B2486" s="2" t="str">
        <f>IFERROR(__xludf.DUMMYFUNCTION("GOOGLETRANSLATE(A2486, ""nl"", ""en"")"),"count")</f>
        <v>count</v>
      </c>
    </row>
    <row r="2487">
      <c r="A2487" s="1" t="s">
        <v>2486</v>
      </c>
      <c r="B2487" s="2" t="str">
        <f>IFERROR(__xludf.DUMMYFUNCTION("GOOGLETRANSLATE(A2487, ""nl"", ""en"")"),"the ones")</f>
        <v>the ones</v>
      </c>
    </row>
    <row r="2488">
      <c r="A2488" s="1" t="s">
        <v>2487</v>
      </c>
      <c r="B2488" s="2" t="str">
        <f>IFERROR(__xludf.DUMMYFUNCTION("GOOGLETRANSLATE(A2488, ""nl"", ""en"")"),"befalls")</f>
        <v>befalls</v>
      </c>
    </row>
    <row r="2489">
      <c r="A2489" s="1" t="s">
        <v>2488</v>
      </c>
      <c r="B2489" s="2" t="str">
        <f>IFERROR(__xludf.DUMMYFUNCTION("GOOGLETRANSLATE(A2489, ""nl"", ""en"")"),"trusts")</f>
        <v>trusts</v>
      </c>
    </row>
    <row r="2490">
      <c r="A2490" s="1" t="s">
        <v>2489</v>
      </c>
      <c r="B2490" s="2" t="str">
        <f>IFERROR(__xludf.DUMMYFUNCTION("GOOGLETRANSLATE(A2490, ""nl"", ""en"")"),"hanging")</f>
        <v>hanging</v>
      </c>
    </row>
    <row r="2491">
      <c r="A2491" s="1" t="s">
        <v>2490</v>
      </c>
      <c r="B2491" s="2" t="str">
        <f>IFERROR(__xludf.DUMMYFUNCTION("GOOGLETRANSLATE(A2491, ""nl"", ""en"")"),"tyler")</f>
        <v>tyler</v>
      </c>
    </row>
    <row r="2492">
      <c r="A2492" s="1" t="s">
        <v>2491</v>
      </c>
      <c r="B2492" s="2" t="str">
        <f>IFERROR(__xludf.DUMMYFUNCTION("GOOGLETRANSLATE(A2492, ""nl"", ""en"")"),"shots")</f>
        <v>shots</v>
      </c>
    </row>
    <row r="2493">
      <c r="A2493" s="1" t="s">
        <v>2492</v>
      </c>
      <c r="B2493" s="2" t="str">
        <f>IFERROR(__xludf.DUMMYFUNCTION("GOOGLETRANSLATE(A2493, ""nl"", ""en"")"),"second")</f>
        <v>second</v>
      </c>
    </row>
    <row r="2494">
      <c r="A2494" s="1" t="s">
        <v>2493</v>
      </c>
      <c r="B2494" s="2" t="str">
        <f>IFERROR(__xludf.DUMMYFUNCTION("GOOGLETRANSLATE(A2494, ""nl"", ""en"")"),"apply")</f>
        <v>apply</v>
      </c>
    </row>
    <row r="2495">
      <c r="A2495" s="1" t="s">
        <v>2494</v>
      </c>
      <c r="B2495" s="2" t="str">
        <f>IFERROR(__xludf.DUMMYFUNCTION("GOOGLETRANSLATE(A2495, ""nl"", ""en"")"),"offense")</f>
        <v>offense</v>
      </c>
    </row>
    <row r="2496">
      <c r="A2496" s="1" t="s">
        <v>2495</v>
      </c>
      <c r="B2496" s="2" t="str">
        <f>IFERROR(__xludf.DUMMYFUNCTION("GOOGLETRANSLATE(A2496, ""nl"", ""en"")"),"gibbs")</f>
        <v>gibbs</v>
      </c>
    </row>
    <row r="2497">
      <c r="A2497" s="1" t="s">
        <v>2496</v>
      </c>
      <c r="B2497" s="2" t="str">
        <f>IFERROR(__xludf.DUMMYFUNCTION("GOOGLETRANSLATE(A2497, ""nl"", ""en"")"),"regards")</f>
        <v>regards</v>
      </c>
    </row>
    <row r="2498">
      <c r="A2498" s="1" t="s">
        <v>2497</v>
      </c>
      <c r="B2498" s="2" t="str">
        <f>IFERROR(__xludf.DUMMYFUNCTION("GOOGLETRANSLATE(A2498, ""nl"", ""en"")"),"stomach")</f>
        <v>stomach</v>
      </c>
    </row>
    <row r="2499">
      <c r="A2499" s="1" t="s">
        <v>2498</v>
      </c>
      <c r="B2499" s="2" t="str">
        <f>IFERROR(__xludf.DUMMYFUNCTION("GOOGLETRANSLATE(A2499, ""nl"", ""en"")"),"reply")</f>
        <v>reply</v>
      </c>
    </row>
    <row r="2500">
      <c r="A2500" s="1" t="s">
        <v>2499</v>
      </c>
      <c r="B2500" s="2" t="str">
        <f>IFERROR(__xludf.DUMMYFUNCTION("GOOGLETRANSLATE(A2500, ""nl"", ""en"")"),"all kinds of")</f>
        <v>all kinds of</v>
      </c>
    </row>
    <row r="2501">
      <c r="A2501" s="1" t="s">
        <v>2500</v>
      </c>
      <c r="B2501" s="2" t="str">
        <f>IFERROR(__xludf.DUMMYFUNCTION("GOOGLETRANSLATE(A2501, ""nl"", ""en"")"),"to walk")</f>
        <v>to walk</v>
      </c>
    </row>
    <row r="2502">
      <c r="A2502" s="1" t="s">
        <v>2501</v>
      </c>
      <c r="B2502" s="2" t="str">
        <f>IFERROR(__xludf.DUMMYFUNCTION("GOOGLETRANSLATE(A2502, ""nl"", ""en"")"),"howard")</f>
        <v>howard</v>
      </c>
    </row>
    <row r="2503">
      <c r="A2503" s="1" t="s">
        <v>2502</v>
      </c>
      <c r="B2503" s="2" t="str">
        <f>IFERROR(__xludf.DUMMYFUNCTION("GOOGLETRANSLATE(A2503, ""nl"", ""en"")"),"warning")</f>
        <v>warning</v>
      </c>
    </row>
    <row r="2504">
      <c r="A2504" s="1" t="s">
        <v>2503</v>
      </c>
      <c r="B2504" s="2" t="str">
        <f>IFERROR(__xludf.DUMMYFUNCTION("GOOGLETRANSLATE(A2504, ""nl"", ""en"")"),"warned")</f>
        <v>warned</v>
      </c>
    </row>
    <row r="2505">
      <c r="A2505" s="1" t="s">
        <v>2504</v>
      </c>
      <c r="B2505" s="2" t="str">
        <f>IFERROR(__xludf.DUMMYFUNCTION("GOOGLETRANSLATE(A2505, ""nl"", ""en"")"),"understood")</f>
        <v>understood</v>
      </c>
    </row>
    <row r="2506">
      <c r="A2506" s="1" t="s">
        <v>2505</v>
      </c>
      <c r="B2506" s="2" t="str">
        <f>IFERROR(__xludf.DUMMYFUNCTION("GOOGLETRANSLATE(A2506, ""nl"", ""en"")"),"johnson")</f>
        <v>johnson</v>
      </c>
    </row>
    <row r="2507">
      <c r="A2507" s="1" t="s">
        <v>2506</v>
      </c>
      <c r="B2507" s="2" t="str">
        <f>IFERROR(__xludf.DUMMYFUNCTION("GOOGLETRANSLATE(A2507, ""nl"", ""en"")"),"chest")</f>
        <v>chest</v>
      </c>
    </row>
    <row r="2508">
      <c r="A2508" s="1" t="s">
        <v>2507</v>
      </c>
      <c r="B2508" s="2" t="str">
        <f>IFERROR(__xludf.DUMMYFUNCTION("GOOGLETRANSLATE(A2508, ""nl"", ""en"")"),"barry")</f>
        <v>barry</v>
      </c>
    </row>
    <row r="2509">
      <c r="A2509" s="1" t="s">
        <v>2508</v>
      </c>
      <c r="B2509" s="2" t="str">
        <f>IFERROR(__xludf.DUMMYFUNCTION("GOOGLETRANSLATE(A2509, ""nl"", ""en"")"),"secondary")</f>
        <v>secondary</v>
      </c>
    </row>
    <row r="2510">
      <c r="A2510" s="1" t="s">
        <v>2509</v>
      </c>
      <c r="B2510" s="2" t="str">
        <f>IFERROR(__xludf.DUMMYFUNCTION("GOOGLETRANSLATE(A2510, ""nl"", ""en"")"),"jay")</f>
        <v>jay</v>
      </c>
    </row>
    <row r="2511">
      <c r="A2511" s="1" t="s">
        <v>2510</v>
      </c>
      <c r="B2511" s="2" t="str">
        <f>IFERROR(__xludf.DUMMYFUNCTION("GOOGLETRANSLATE(A2511, ""nl"", ""en"")"),"michelle")</f>
        <v>michelle</v>
      </c>
    </row>
    <row r="2512">
      <c r="A2512" s="1" t="s">
        <v>2511</v>
      </c>
      <c r="B2512" s="2" t="str">
        <f>IFERROR(__xludf.DUMMYFUNCTION("GOOGLETRANSLATE(A2512, ""nl"", ""en"")"),"training")</f>
        <v>training</v>
      </c>
    </row>
    <row r="2513">
      <c r="A2513" s="1" t="s">
        <v>2512</v>
      </c>
      <c r="B2513" s="2" t="str">
        <f>IFERROR(__xludf.DUMMYFUNCTION("GOOGLETRANSLATE(A2513, ""nl"", ""en"")"),"Texas")</f>
        <v>Texas</v>
      </c>
    </row>
    <row r="2514">
      <c r="A2514" s="1" t="s">
        <v>2513</v>
      </c>
      <c r="B2514" s="2" t="str">
        <f>IFERROR(__xludf.DUMMYFUNCTION("GOOGLETRANSLATE(A2514, ""nl"", ""en"")"),"cock")</f>
        <v>cock</v>
      </c>
    </row>
    <row r="2515">
      <c r="A2515" s="1" t="s">
        <v>2514</v>
      </c>
      <c r="B2515" s="2" t="str">
        <f>IFERROR(__xludf.DUMMYFUNCTION("GOOGLETRANSLATE(A2515, ""nl"", ""en"")"),"race")</f>
        <v>race</v>
      </c>
    </row>
    <row r="2516">
      <c r="A2516" s="1" t="s">
        <v>2515</v>
      </c>
      <c r="B2516" s="2" t="str">
        <f>IFERROR(__xludf.DUMMYFUNCTION("GOOGLETRANSLATE(A2516, ""nl"", ""en"")"),"lover")</f>
        <v>lover</v>
      </c>
    </row>
    <row r="2517">
      <c r="A2517" s="1" t="s">
        <v>2516</v>
      </c>
      <c r="B2517" s="2" t="str">
        <f>IFERROR(__xludf.DUMMYFUNCTION("GOOGLETRANSLATE(A2517, ""nl"", ""en"")"),"national")</f>
        <v>national</v>
      </c>
    </row>
    <row r="2518">
      <c r="A2518" s="1" t="s">
        <v>2517</v>
      </c>
      <c r="B2518" s="2" t="str">
        <f>IFERROR(__xludf.DUMMYFUNCTION("GOOGLETRANSLATE(A2518, ""nl"", ""en"")"),"section")</f>
        <v>section</v>
      </c>
    </row>
    <row r="2519">
      <c r="A2519" s="1" t="s">
        <v>2518</v>
      </c>
      <c r="B2519" s="2" t="str">
        <f>IFERROR(__xludf.DUMMYFUNCTION("GOOGLETRANSLATE(A2519, ""nl"", ""en"")"),"Wash")</f>
        <v>Wash</v>
      </c>
    </row>
    <row r="2520">
      <c r="A2520" s="1" t="s">
        <v>2519</v>
      </c>
      <c r="B2520" s="2" t="str">
        <f>IFERROR(__xludf.DUMMYFUNCTION("GOOGLETRANSLATE(A2520, ""nl"", ""en"")"),"expected")</f>
        <v>expected</v>
      </c>
    </row>
    <row r="2521">
      <c r="A2521" s="1" t="s">
        <v>2520</v>
      </c>
      <c r="B2521" s="2" t="str">
        <f>IFERROR(__xludf.DUMMYFUNCTION("GOOGLETRANSLATE(A2521, ""nl"", ""en"")"),"saves")</f>
        <v>saves</v>
      </c>
    </row>
    <row r="2522">
      <c r="A2522" s="1" t="s">
        <v>2521</v>
      </c>
      <c r="B2522" s="2" t="str">
        <f>IFERROR(__xludf.DUMMYFUNCTION("GOOGLETRANSLATE(A2522, ""nl"", ""en"")"),"hang up")</f>
        <v>hang up</v>
      </c>
    </row>
    <row r="2523">
      <c r="A2523" s="1" t="s">
        <v>2522</v>
      </c>
      <c r="B2523" s="2" t="str">
        <f>IFERROR(__xludf.DUMMYFUNCTION("GOOGLETRANSLATE(A2523, ""nl"", ""en"")"),"shower")</f>
        <v>shower</v>
      </c>
    </row>
    <row r="2524">
      <c r="A2524" s="1" t="s">
        <v>2523</v>
      </c>
      <c r="B2524" s="2" t="str">
        <f>IFERROR(__xludf.DUMMYFUNCTION("GOOGLETRANSLATE(A2524, ""nl"", ""en"")"),"greg")</f>
        <v>greg</v>
      </c>
    </row>
    <row r="2525">
      <c r="A2525" s="1" t="s">
        <v>2524</v>
      </c>
      <c r="B2525" s="2" t="str">
        <f>IFERROR(__xludf.DUMMYFUNCTION("GOOGLETRANSLATE(A2525, ""nl"", ""en"")"),"react")</f>
        <v>react</v>
      </c>
    </row>
    <row r="2526">
      <c r="A2526" s="1" t="s">
        <v>2525</v>
      </c>
      <c r="B2526" s="2" t="str">
        <f>IFERROR(__xludf.DUMMYFUNCTION("GOOGLETRANSLATE(A2526, ""nl"", ""en"")"),"be silent")</f>
        <v>be silent</v>
      </c>
    </row>
    <row r="2527">
      <c r="A2527" s="1" t="s">
        <v>2526</v>
      </c>
      <c r="B2527" s="2" t="str">
        <f>IFERROR(__xludf.DUMMYFUNCTION("GOOGLETRANSLATE(A2527, ""nl"", ""en"")"),"alcohol")</f>
        <v>alcohol</v>
      </c>
    </row>
    <row r="2528">
      <c r="A2528" s="1" t="s">
        <v>2527</v>
      </c>
      <c r="B2528" s="2" t="str">
        <f>IFERROR(__xludf.DUMMYFUNCTION("GOOGLETRANSLATE(A2528, ""nl"", ""en"")"),"jamming")</f>
        <v>jamming</v>
      </c>
    </row>
    <row r="2529">
      <c r="A2529" s="1" t="s">
        <v>2528</v>
      </c>
      <c r="B2529" s="2" t="str">
        <f>IFERROR(__xludf.DUMMYFUNCTION("GOOGLETRANSLATE(A2529, ""nl"", ""en"")"),"earned")</f>
        <v>earned</v>
      </c>
    </row>
    <row r="2530">
      <c r="A2530" s="1" t="s">
        <v>2529</v>
      </c>
      <c r="B2530" s="2" t="str">
        <f>IFERROR(__xludf.DUMMYFUNCTION("GOOGLETRANSLATE(A2530, ""nl"", ""en"")"),"gift")</f>
        <v>gift</v>
      </c>
    </row>
    <row r="2531">
      <c r="A2531" s="1" t="s">
        <v>2530</v>
      </c>
      <c r="B2531" s="2" t="str">
        <f>IFERROR(__xludf.DUMMYFUNCTION("GOOGLETRANSLATE(A2531, ""nl"", ""en"")"),"leap")</f>
        <v>leap</v>
      </c>
    </row>
    <row r="2532">
      <c r="A2532" s="1" t="s">
        <v>2531</v>
      </c>
      <c r="B2532" s="2" t="str">
        <f>IFERROR(__xludf.DUMMYFUNCTION("GOOGLETRANSLATE(A2532, ""nl"", ""en"")"),"guards")</f>
        <v>guards</v>
      </c>
    </row>
    <row r="2533">
      <c r="A2533" s="1" t="s">
        <v>2532</v>
      </c>
      <c r="B2533" s="2" t="str">
        <f>IFERROR(__xludf.DUMMYFUNCTION("GOOGLETRANSLATE(A2533, ""nl"", ""en"")"),"adopted")</f>
        <v>adopted</v>
      </c>
    </row>
    <row r="2534">
      <c r="A2534" s="1" t="s">
        <v>2533</v>
      </c>
      <c r="B2534" s="2" t="str">
        <f>IFERROR(__xludf.DUMMYFUNCTION("GOOGLETRANSLATE(A2534, ""nl"", ""en"")"),"fashion model")</f>
        <v>fashion model</v>
      </c>
    </row>
    <row r="2535">
      <c r="A2535" s="1" t="s">
        <v>2534</v>
      </c>
      <c r="B2535" s="2" t="str">
        <f>IFERROR(__xludf.DUMMYFUNCTION("GOOGLETRANSLATE(A2535, ""nl"", ""en"")"),"dates")</f>
        <v>dates</v>
      </c>
    </row>
    <row r="2536">
      <c r="A2536" s="1" t="s">
        <v>2535</v>
      </c>
      <c r="B2536" s="2" t="str">
        <f>IFERROR(__xludf.DUMMYFUNCTION("GOOGLETRANSLATE(A2536, ""nl"", ""en"")"),"ear")</f>
        <v>ear</v>
      </c>
    </row>
    <row r="2537">
      <c r="A2537" s="1" t="s">
        <v>2536</v>
      </c>
      <c r="B2537" s="2" t="str">
        <f>IFERROR(__xludf.DUMMYFUNCTION("GOOGLETRANSLATE(A2537, ""nl"", ""en"")"),"Hi")</f>
        <v>Hi</v>
      </c>
    </row>
    <row r="2538">
      <c r="A2538" s="1" t="s">
        <v>2537</v>
      </c>
      <c r="B2538" s="2" t="str">
        <f>IFERROR(__xludf.DUMMYFUNCTION("GOOGLETRANSLATE(A2538, ""nl"", ""en"")"),"Oh dear")</f>
        <v>Oh dear</v>
      </c>
    </row>
    <row r="2539">
      <c r="A2539" s="1" t="s">
        <v>2538</v>
      </c>
      <c r="B2539" s="2" t="str">
        <f>IFERROR(__xludf.DUMMYFUNCTION("GOOGLETRANSLATE(A2539, ""nl"", ""en"")"),"games")</f>
        <v>games</v>
      </c>
    </row>
    <row r="2540">
      <c r="A2540" s="1" t="s">
        <v>2539</v>
      </c>
      <c r="B2540" s="2" t="str">
        <f>IFERROR(__xludf.DUMMYFUNCTION("GOOGLETRANSLATE(A2540, ""nl"", ""en"")"),"neither")</f>
        <v>neither</v>
      </c>
    </row>
    <row r="2541">
      <c r="A2541" s="1" t="s">
        <v>2540</v>
      </c>
      <c r="B2541" s="2" t="str">
        <f>IFERROR(__xludf.DUMMYFUNCTION("GOOGLETRANSLATE(A2541, ""nl"", ""en"")"),"bet")</f>
        <v>bet</v>
      </c>
    </row>
    <row r="2542">
      <c r="A2542" s="1" t="s">
        <v>2541</v>
      </c>
      <c r="B2542" s="2" t="str">
        <f>IFERROR(__xludf.DUMMYFUNCTION("GOOGLETRANSLATE(A2542, ""nl"", ""en"")"),"participate")</f>
        <v>participate</v>
      </c>
    </row>
    <row r="2543">
      <c r="A2543" s="1" t="s">
        <v>2542</v>
      </c>
      <c r="B2543" s="2" t="str">
        <f>IFERROR(__xludf.DUMMYFUNCTION("GOOGLETRANSLATE(A2543, ""nl"", ""en"")"),"profit")</f>
        <v>profit</v>
      </c>
    </row>
    <row r="2544">
      <c r="A2544" s="1" t="s">
        <v>2543</v>
      </c>
      <c r="B2544" s="2" t="str">
        <f>IFERROR(__xludf.DUMMYFUNCTION("GOOGLETRANSLATE(A2544, ""nl"", ""en"")"),"ready")</f>
        <v>ready</v>
      </c>
    </row>
    <row r="2545">
      <c r="A2545" s="1" t="s">
        <v>2544</v>
      </c>
      <c r="B2545" s="2" t="str">
        <f>IFERROR(__xludf.DUMMYFUNCTION("GOOGLETRANSLATE(A2545, ""nl"", ""en"")"),"afternoon")</f>
        <v>afternoon</v>
      </c>
    </row>
    <row r="2546">
      <c r="A2546" s="1" t="s">
        <v>2545</v>
      </c>
      <c r="B2546" s="2" t="str">
        <f>IFERROR(__xludf.DUMMYFUNCTION("GOOGLETRANSLATE(A2546, ""nl"", ""en"")"),"body")</f>
        <v>body</v>
      </c>
    </row>
    <row r="2547">
      <c r="A2547" s="1" t="s">
        <v>2546</v>
      </c>
      <c r="B2547" s="2" t="str">
        <f>IFERROR(__xludf.DUMMYFUNCTION("GOOGLETRANSLATE(A2547, ""nl"", ""en"")"),"oliver")</f>
        <v>oliver</v>
      </c>
    </row>
    <row r="2548">
      <c r="A2548" s="1" t="s">
        <v>2547</v>
      </c>
      <c r="B2548" s="2" t="str">
        <f>IFERROR(__xludf.DUMMYFUNCTION("GOOGLETRANSLATE(A2548, ""nl"", ""en"")"),"donna")</f>
        <v>donna</v>
      </c>
    </row>
    <row r="2549">
      <c r="A2549" s="1" t="s">
        <v>2548</v>
      </c>
      <c r="B2549" s="2" t="str">
        <f>IFERROR(__xludf.DUMMYFUNCTION("GOOGLETRANSLATE(A2549, ""nl"", ""en"")"),"to remember")</f>
        <v>to remember</v>
      </c>
    </row>
    <row r="2550">
      <c r="A2550" s="1" t="s">
        <v>2549</v>
      </c>
      <c r="B2550" s="2" t="str">
        <f>IFERROR(__xludf.DUMMYFUNCTION("GOOGLETRANSLATE(A2550, ""nl"", ""en"")"),"thereon")</f>
        <v>thereon</v>
      </c>
    </row>
    <row r="2551">
      <c r="A2551" s="1" t="s">
        <v>2550</v>
      </c>
      <c r="B2551" s="2" t="str">
        <f>IFERROR(__xludf.DUMMYFUNCTION("GOOGLETRANSLATE(A2551, ""nl"", ""en"")"),"identity")</f>
        <v>identity</v>
      </c>
    </row>
    <row r="2552">
      <c r="A2552" s="1" t="s">
        <v>2551</v>
      </c>
      <c r="B2552" s="2" t="str">
        <f>IFERROR(__xludf.DUMMYFUNCTION("GOOGLETRANSLATE(A2552, ""nl"", ""en"")"),"criminal")</f>
        <v>criminal</v>
      </c>
    </row>
    <row r="2553">
      <c r="A2553" s="1" t="s">
        <v>2552</v>
      </c>
      <c r="B2553" s="2" t="str">
        <f>IFERROR(__xludf.DUMMYFUNCTION("GOOGLETRANSLATE(A2553, ""nl"", ""en"")"),"public")</f>
        <v>public</v>
      </c>
    </row>
    <row r="2554">
      <c r="A2554" s="1" t="s">
        <v>2553</v>
      </c>
      <c r="B2554" s="2" t="str">
        <f>IFERROR(__xludf.DUMMYFUNCTION("GOOGLETRANSLATE(A2554, ""nl"", ""en"")"),"screw it up")</f>
        <v>screw it up</v>
      </c>
    </row>
    <row r="2555">
      <c r="A2555" s="1" t="s">
        <v>2554</v>
      </c>
      <c r="B2555" s="2" t="str">
        <f>IFERROR(__xludf.DUMMYFUNCTION("GOOGLETRANSLATE(A2555, ""nl"", ""en"")"),"killers")</f>
        <v>killers</v>
      </c>
    </row>
    <row r="2556">
      <c r="A2556" s="1" t="s">
        <v>2555</v>
      </c>
      <c r="B2556" s="2" t="str">
        <f>IFERROR(__xludf.DUMMYFUNCTION("GOOGLETRANSLATE(A2556, ""nl"", ""en"")"),"guard")</f>
        <v>guard</v>
      </c>
    </row>
    <row r="2557">
      <c r="A2557" s="1" t="s">
        <v>2556</v>
      </c>
      <c r="B2557" s="2" t="str">
        <f>IFERROR(__xludf.DUMMYFUNCTION("GOOGLETRANSLATE(A2557, ""nl"", ""en"")"),"andrew")</f>
        <v>andrew</v>
      </c>
    </row>
    <row r="2558">
      <c r="A2558" s="1" t="s">
        <v>2557</v>
      </c>
      <c r="B2558" s="2" t="str">
        <f>IFERROR(__xludf.DUMMYFUNCTION("GOOGLETRANSLATE(A2558, ""nl"", ""en"")"),"promised")</f>
        <v>promised</v>
      </c>
    </row>
    <row r="2559">
      <c r="A2559" s="1" t="s">
        <v>2558</v>
      </c>
      <c r="B2559" s="2" t="str">
        <f>IFERROR(__xludf.DUMMYFUNCTION("GOOGLETRANSLATE(A2559, ""nl"", ""en"")"),"god")</f>
        <v>god</v>
      </c>
    </row>
    <row r="2560">
      <c r="A2560" s="1" t="s">
        <v>2559</v>
      </c>
      <c r="B2560" s="2" t="str">
        <f>IFERROR(__xludf.DUMMYFUNCTION("GOOGLETRANSLATE(A2560, ""nl"", ""en"")"),"both")</f>
        <v>both</v>
      </c>
    </row>
    <row r="2561">
      <c r="A2561" s="1" t="s">
        <v>2560</v>
      </c>
      <c r="B2561" s="2" t="str">
        <f>IFERROR(__xludf.DUMMYFUNCTION("GOOGLETRANSLATE(A2561, ""nl"", ""en"")"),"media")</f>
        <v>media</v>
      </c>
    </row>
    <row r="2562">
      <c r="A2562" s="1" t="s">
        <v>2561</v>
      </c>
      <c r="B2562" s="2" t="str">
        <f>IFERROR(__xludf.DUMMYFUNCTION("GOOGLETRANSLATE(A2562, ""nl"", ""en"")"),"angela")</f>
        <v>angela</v>
      </c>
    </row>
    <row r="2563">
      <c r="A2563" s="1" t="s">
        <v>2562</v>
      </c>
      <c r="B2563" s="2" t="str">
        <f>IFERROR(__xludf.DUMMYFUNCTION("GOOGLETRANSLATE(A2563, ""nl"", ""en"")"),"watching")</f>
        <v>watching</v>
      </c>
    </row>
    <row r="2564">
      <c r="A2564" s="1" t="s">
        <v>2563</v>
      </c>
      <c r="B2564" s="2" t="str">
        <f>IFERROR(__xludf.DUMMYFUNCTION("GOOGLETRANSLATE(A2564, ""nl"", ""en"")"),"breaks")</f>
        <v>breaks</v>
      </c>
    </row>
    <row r="2565">
      <c r="A2565" s="1" t="s">
        <v>2564</v>
      </c>
      <c r="B2565" s="2" t="str">
        <f>IFERROR(__xludf.DUMMYFUNCTION("GOOGLETRANSLATE(A2565, ""nl"", ""en"")"),"there")</f>
        <v>there</v>
      </c>
    </row>
    <row r="2566">
      <c r="A2566" s="1" t="s">
        <v>2565</v>
      </c>
      <c r="B2566" s="2" t="str">
        <f>IFERROR(__xludf.DUMMYFUNCTION("GOOGLETRANSLATE(A2566, ""nl"", ""en"")"),"opportunities")</f>
        <v>opportunities</v>
      </c>
    </row>
    <row r="2567">
      <c r="A2567" s="1" t="s">
        <v>2566</v>
      </c>
      <c r="B2567" s="2" t="str">
        <f>IFERROR(__xludf.DUMMYFUNCTION("GOOGLETRANSLATE(A2567, ""nl"", ""en"")"),"explosion")</f>
        <v>explosion</v>
      </c>
    </row>
    <row r="2568">
      <c r="A2568" s="1" t="s">
        <v>2567</v>
      </c>
      <c r="B2568" s="2" t="str">
        <f>IFERROR(__xludf.DUMMYFUNCTION("GOOGLETRANSLATE(A2568, ""nl"", ""en"")"),"impressive")</f>
        <v>impressive</v>
      </c>
    </row>
    <row r="2569">
      <c r="A2569" s="1" t="s">
        <v>2568</v>
      </c>
      <c r="B2569" s="2" t="str">
        <f>IFERROR(__xludf.DUMMYFUNCTION("GOOGLETRANSLATE(A2569, ""nl"", ""en"")"),"suddenly")</f>
        <v>suddenly</v>
      </c>
    </row>
    <row r="2570">
      <c r="A2570" s="1" t="s">
        <v>2569</v>
      </c>
      <c r="B2570" s="2" t="str">
        <f>IFERROR(__xludf.DUMMYFUNCTION("GOOGLETRANSLATE(A2570, ""nl"", ""en"")"),"shooter")</f>
        <v>shooter</v>
      </c>
    </row>
    <row r="2571">
      <c r="A2571" s="1" t="s">
        <v>2570</v>
      </c>
      <c r="B2571" s="2" t="str">
        <f>IFERROR(__xludf.DUMMYFUNCTION("GOOGLETRANSLATE(A2571, ""nl"", ""en"")"),"dislike")</f>
        <v>dislike</v>
      </c>
    </row>
    <row r="2572">
      <c r="A2572" s="1" t="s">
        <v>2571</v>
      </c>
      <c r="B2572" s="2" t="str">
        <f>IFERROR(__xludf.DUMMYFUNCTION("GOOGLETRANSLATE(A2572, ""nl"", ""en"")"),"fort")</f>
        <v>fort</v>
      </c>
    </row>
    <row r="2573">
      <c r="A2573" s="1" t="s">
        <v>2572</v>
      </c>
      <c r="B2573" s="2" t="str">
        <f>IFERROR(__xludf.DUMMYFUNCTION("GOOGLETRANSLATE(A2573, ""nl"", ""en"")"),"complicated")</f>
        <v>complicated</v>
      </c>
    </row>
    <row r="2574">
      <c r="A2574" s="1" t="s">
        <v>2573</v>
      </c>
      <c r="B2574" s="2" t="str">
        <f>IFERROR(__xludf.DUMMYFUNCTION("GOOGLETRANSLATE(A2574, ""nl"", ""en"")"),"song")</f>
        <v>song</v>
      </c>
    </row>
    <row r="2575">
      <c r="A2575" s="1" t="s">
        <v>2574</v>
      </c>
      <c r="B2575" s="2" t="str">
        <f>IFERROR(__xludf.DUMMYFUNCTION("GOOGLETRANSLATE(A2575, ""nl"", ""en"")"),"girlfriends")</f>
        <v>girlfriends</v>
      </c>
    </row>
    <row r="2576">
      <c r="A2576" s="1" t="s">
        <v>2575</v>
      </c>
      <c r="B2576" s="2" t="str">
        <f>IFERROR(__xludf.DUMMYFUNCTION("GOOGLETRANSLATE(A2576, ""nl"", ""en"")"),"awareness")</f>
        <v>awareness</v>
      </c>
    </row>
    <row r="2577">
      <c r="A2577" s="1" t="s">
        <v>2576</v>
      </c>
      <c r="B2577" s="2" t="str">
        <f>IFERROR(__xludf.DUMMYFUNCTION("GOOGLETRANSLATE(A2577, ""nl"", ""en"")"),"mirror")</f>
        <v>mirror</v>
      </c>
    </row>
    <row r="2578">
      <c r="A2578" s="1" t="s">
        <v>2577</v>
      </c>
      <c r="B2578" s="2" t="str">
        <f>IFERROR(__xludf.DUMMYFUNCTION("GOOGLETRANSLATE(A2578, ""nl"", ""en"")"),"fought")</f>
        <v>fought</v>
      </c>
    </row>
    <row r="2579">
      <c r="A2579" s="1" t="s">
        <v>2578</v>
      </c>
      <c r="B2579" s="2" t="str">
        <f>IFERROR(__xludf.DUMMYFUNCTION("GOOGLETRANSLATE(A2579, ""nl"", ""en"")"),"empty")</f>
        <v>empty</v>
      </c>
    </row>
    <row r="2580">
      <c r="A2580" s="1" t="s">
        <v>2579</v>
      </c>
      <c r="B2580" s="2" t="str">
        <f>IFERROR(__xludf.DUMMYFUNCTION("GOOGLETRANSLATE(A2580, ""nl"", ""en"")"),"recently")</f>
        <v>recently</v>
      </c>
    </row>
    <row r="2581">
      <c r="A2581" s="1" t="s">
        <v>2580</v>
      </c>
      <c r="B2581" s="2" t="str">
        <f>IFERROR(__xludf.DUMMYFUNCTION("GOOGLETRANSLATE(A2581, ""nl"", ""en"")"),"position")</f>
        <v>position</v>
      </c>
    </row>
    <row r="2582">
      <c r="A2582" s="1" t="s">
        <v>2581</v>
      </c>
      <c r="B2582" s="2" t="str">
        <f>IFERROR(__xludf.DUMMYFUNCTION("GOOGLETRANSLATE(A2582, ""nl"", ""en"")"),"desert")</f>
        <v>desert</v>
      </c>
    </row>
    <row r="2583">
      <c r="A2583" s="1" t="s">
        <v>2582</v>
      </c>
      <c r="B2583" s="2" t="str">
        <f>IFERROR(__xludf.DUMMYFUNCTION("GOOGLETRANSLATE(A2583, ""nl"", ""en"")"),"forced")</f>
        <v>forced</v>
      </c>
    </row>
    <row r="2584">
      <c r="A2584" s="1" t="s">
        <v>2583</v>
      </c>
      <c r="B2584" s="2" t="str">
        <f>IFERROR(__xludf.DUMMYFUNCTION("GOOGLETRANSLATE(A2584, ""nl"", ""en"")"),"Russians")</f>
        <v>Russians</v>
      </c>
    </row>
    <row r="2585">
      <c r="A2585" s="1" t="s">
        <v>2584</v>
      </c>
      <c r="B2585" s="2" t="str">
        <f>IFERROR(__xludf.DUMMYFUNCTION("GOOGLETRANSLATE(A2585, ""nl"", ""en"")"),"jamie")</f>
        <v>jamie</v>
      </c>
    </row>
    <row r="2586">
      <c r="A2586" s="1" t="s">
        <v>2585</v>
      </c>
      <c r="B2586" s="2" t="str">
        <f>IFERROR(__xludf.DUMMYFUNCTION("GOOGLETRANSLATE(A2586, ""nl"", ""en"")"),"idiots")</f>
        <v>idiots</v>
      </c>
    </row>
    <row r="2587">
      <c r="A2587" s="1" t="s">
        <v>2586</v>
      </c>
      <c r="B2587" s="2" t="str">
        <f>IFERROR(__xludf.DUMMYFUNCTION("GOOGLETRANSLATE(A2587, ""nl"", ""en"")"),"cozy")</f>
        <v>cozy</v>
      </c>
    </row>
    <row r="2588">
      <c r="A2588" s="1" t="s">
        <v>2587</v>
      </c>
      <c r="B2588" s="2" t="str">
        <f>IFERROR(__xludf.DUMMYFUNCTION("GOOGLETRANSLATE(A2588, ""nl"", ""en"")"),"having lunch")</f>
        <v>having lunch</v>
      </c>
    </row>
    <row r="2589">
      <c r="A2589" s="1" t="s">
        <v>2588</v>
      </c>
      <c r="B2589" s="2" t="str">
        <f>IFERROR(__xludf.DUMMYFUNCTION("GOOGLETRANSLATE(A2589, ""nl"", ""en"")"),"kept")</f>
        <v>kept</v>
      </c>
    </row>
    <row r="2590">
      <c r="A2590" s="1" t="s">
        <v>2589</v>
      </c>
      <c r="B2590" s="2" t="str">
        <f>IFERROR(__xludf.DUMMYFUNCTION("GOOGLETRANSLATE(A2590, ""nl"", ""en"")"),"cooper")</f>
        <v>cooper</v>
      </c>
    </row>
    <row r="2591">
      <c r="A2591" s="1" t="s">
        <v>2590</v>
      </c>
      <c r="B2591" s="2" t="str">
        <f>IFERROR(__xludf.DUMMYFUNCTION("GOOGLETRANSLATE(A2591, ""nl"", ""en"")"),"season")</f>
        <v>season</v>
      </c>
    </row>
    <row r="2592">
      <c r="A2592" s="1" t="s">
        <v>2591</v>
      </c>
      <c r="B2592" s="2" t="str">
        <f>IFERROR(__xludf.DUMMYFUNCTION("GOOGLETRANSLATE(A2592, ""nl"", ""en"")"),"Results")</f>
        <v>Results</v>
      </c>
    </row>
    <row r="2593">
      <c r="A2593" s="1" t="s">
        <v>2592</v>
      </c>
      <c r="B2593" s="2" t="str">
        <f>IFERROR(__xludf.DUMMYFUNCTION("GOOGLETRANSLATE(A2593, ""nl"", ""en"")"),"page")</f>
        <v>page</v>
      </c>
    </row>
    <row r="2594">
      <c r="A2594" s="1" t="s">
        <v>2593</v>
      </c>
      <c r="B2594" s="2" t="str">
        <f>IFERROR(__xludf.DUMMYFUNCTION("GOOGLETRANSLATE(A2594, ""nl"", ""en"")"),"French")</f>
        <v>French</v>
      </c>
    </row>
    <row r="2595">
      <c r="A2595" s="1" t="s">
        <v>2594</v>
      </c>
      <c r="B2595" s="2" t="str">
        <f>IFERROR(__xludf.DUMMYFUNCTION("GOOGLETRANSLATE(A2595, ""nl"", ""en"")"),"fly")</f>
        <v>fly</v>
      </c>
    </row>
    <row r="2596">
      <c r="A2596" s="1" t="s">
        <v>2595</v>
      </c>
      <c r="B2596" s="2" t="str">
        <f>IFERROR(__xludf.DUMMYFUNCTION("GOOGLETRANSLATE(A2596, ""nl"", ""en"")"),"glasses")</f>
        <v>glasses</v>
      </c>
    </row>
    <row r="2597">
      <c r="A2597" s="1" t="s">
        <v>2596</v>
      </c>
      <c r="B2597" s="2" t="str">
        <f>IFERROR(__xludf.DUMMYFUNCTION("GOOGLETRANSLATE(A2597, ""nl"", ""en"")"),"exciting")</f>
        <v>exciting</v>
      </c>
    </row>
    <row r="2598">
      <c r="A2598" s="1" t="s">
        <v>2597</v>
      </c>
      <c r="B2598" s="2" t="str">
        <f>IFERROR(__xludf.DUMMYFUNCTION("GOOGLETRANSLATE(A2598, ""nl"", ""en"")"),"killing")</f>
        <v>killing</v>
      </c>
    </row>
    <row r="2599">
      <c r="A2599" s="1" t="s">
        <v>2598</v>
      </c>
      <c r="B2599" s="2" t="str">
        <f>IFERROR(__xludf.DUMMYFUNCTION("GOOGLETRANSLATE(A2599, ""nl"", ""en"")"),"mankind")</f>
        <v>mankind</v>
      </c>
    </row>
    <row r="2600">
      <c r="A2600" s="1" t="s">
        <v>2599</v>
      </c>
      <c r="B2600" s="2" t="str">
        <f>IFERROR(__xludf.DUMMYFUNCTION("GOOGLETRANSLATE(A2600, ""nl"", ""en"")"),"bones")</f>
        <v>bones</v>
      </c>
    </row>
    <row r="2601">
      <c r="A2601" s="1" t="s">
        <v>2600</v>
      </c>
      <c r="B2601" s="2" t="str">
        <f>IFERROR(__xludf.DUMMYFUNCTION("GOOGLETRANSLATE(A2601, ""nl"", ""en"")"),"van")</f>
        <v>van</v>
      </c>
    </row>
    <row r="2602">
      <c r="A2602" s="1" t="s">
        <v>2601</v>
      </c>
      <c r="B2602" s="2" t="str">
        <f>IFERROR(__xludf.DUMMYFUNCTION("GOOGLETRANSLATE(A2602, ""nl"", ""en"")"),"reminder")</f>
        <v>reminder</v>
      </c>
    </row>
    <row r="2603">
      <c r="A2603" s="1" t="s">
        <v>2602</v>
      </c>
      <c r="B2603" s="2" t="str">
        <f>IFERROR(__xludf.DUMMYFUNCTION("GOOGLETRANSLATE(A2603, ""nl"", ""en"")"),"olivia")</f>
        <v>olivia</v>
      </c>
    </row>
    <row r="2604">
      <c r="A2604" s="1" t="s">
        <v>2603</v>
      </c>
      <c r="B2604" s="2" t="str">
        <f>IFERROR(__xludf.DUMMYFUNCTION("GOOGLETRANSLATE(A2604, ""nl"", ""en"")"),"card")</f>
        <v>card</v>
      </c>
    </row>
    <row r="2605">
      <c r="A2605" s="1" t="s">
        <v>2604</v>
      </c>
      <c r="B2605" s="2" t="str">
        <f>IFERROR(__xludf.DUMMYFUNCTION("GOOGLETRANSLATE(A2605, ""nl"", ""en"")"),"doll")</f>
        <v>doll</v>
      </c>
    </row>
    <row r="2606">
      <c r="A2606" s="1" t="s">
        <v>2605</v>
      </c>
      <c r="B2606" s="2" t="str">
        <f>IFERROR(__xludf.DUMMYFUNCTION("GOOGLETRANSLATE(A2606, ""nl"", ""en"")"),"due")</f>
        <v>due</v>
      </c>
    </row>
    <row r="2607">
      <c r="A2607" s="1" t="s">
        <v>2606</v>
      </c>
      <c r="B2607" s="2" t="str">
        <f>IFERROR(__xludf.DUMMYFUNCTION("GOOGLETRANSLATE(A2607, ""nl"", ""en"")"),"stated")</f>
        <v>stated</v>
      </c>
    </row>
    <row r="2608">
      <c r="A2608" s="1" t="s">
        <v>2607</v>
      </c>
      <c r="B2608" s="2" t="str">
        <f>IFERROR(__xludf.DUMMYFUNCTION("GOOGLETRANSLATE(A2608, ""nl"", ""en"")"),"hee")</f>
        <v>hee</v>
      </c>
    </row>
    <row r="2609">
      <c r="A2609" s="1" t="s">
        <v>2608</v>
      </c>
      <c r="B2609" s="2" t="str">
        <f>IFERROR(__xludf.DUMMYFUNCTION("GOOGLETRANSLATE(A2609, ""nl"", ""en"")"),"two of")</f>
        <v>two of</v>
      </c>
    </row>
    <row r="2610">
      <c r="A2610" s="1" t="s">
        <v>2609</v>
      </c>
      <c r="B2610" s="2" t="str">
        <f>IFERROR(__xludf.DUMMYFUNCTION("GOOGLETRANSLATE(A2610, ""nl"", ""en"")"),"pathetic")</f>
        <v>pathetic</v>
      </c>
    </row>
    <row r="2611">
      <c r="A2611" s="1" t="s">
        <v>2610</v>
      </c>
      <c r="B2611" s="2" t="str">
        <f>IFERROR(__xludf.DUMMYFUNCTION("GOOGLETRANSLATE(A2611, ""nl"", ""en"")"),"my")</f>
        <v>my</v>
      </c>
    </row>
    <row r="2612">
      <c r="A2612" s="1" t="s">
        <v>2611</v>
      </c>
      <c r="B2612" s="2" t="str">
        <f>IFERROR(__xludf.DUMMYFUNCTION("GOOGLETRANSLATE(A2612, ""nl"", ""en"")"),"terry")</f>
        <v>terry</v>
      </c>
    </row>
    <row r="2613">
      <c r="A2613" s="1" t="s">
        <v>2612</v>
      </c>
      <c r="B2613" s="2" t="str">
        <f>IFERROR(__xludf.DUMMYFUNCTION("GOOGLETRANSLATE(A2613, ""nl"", ""en"")"),"parker")</f>
        <v>parker</v>
      </c>
    </row>
    <row r="2614">
      <c r="A2614" s="1" t="s">
        <v>2613</v>
      </c>
      <c r="B2614" s="2" t="str">
        <f>IFERROR(__xludf.DUMMYFUNCTION("GOOGLETRANSLATE(A2614, ""nl"", ""en"")"),"hall")</f>
        <v>hall</v>
      </c>
    </row>
    <row r="2615">
      <c r="A2615" s="1" t="s">
        <v>2614</v>
      </c>
      <c r="B2615" s="2" t="str">
        <f>IFERROR(__xludf.DUMMYFUNCTION("GOOGLETRANSLATE(A2615, ""nl"", ""en"")"),"literally")</f>
        <v>literally</v>
      </c>
    </row>
    <row r="2616">
      <c r="A2616" s="1" t="s">
        <v>2615</v>
      </c>
      <c r="B2616" s="2" t="str">
        <f>IFERROR(__xludf.DUMMYFUNCTION("GOOGLETRANSLATE(A2616, ""nl"", ""en"")"),"ties")</f>
        <v>ties</v>
      </c>
    </row>
    <row r="2617">
      <c r="A2617" s="1" t="s">
        <v>2616</v>
      </c>
      <c r="B2617" s="2" t="str">
        <f>IFERROR(__xludf.DUMMYFUNCTION("GOOGLETRANSLATE(A2617, ""nl"", ""en"")"),"route")</f>
        <v>route</v>
      </c>
    </row>
    <row r="2618">
      <c r="A2618" s="1" t="s">
        <v>2617</v>
      </c>
      <c r="B2618" s="2" t="str">
        <f>IFERROR(__xludf.DUMMYFUNCTION("GOOGLETRANSLATE(A2618, ""nl"", ""en"")"),"fly")</f>
        <v>fly</v>
      </c>
    </row>
    <row r="2619">
      <c r="A2619" s="1" t="s">
        <v>2618</v>
      </c>
      <c r="B2619" s="2" t="str">
        <f>IFERROR(__xludf.DUMMYFUNCTION("GOOGLETRANSLATE(A2619, ""nl"", ""en"")"),"disgusting")</f>
        <v>disgusting</v>
      </c>
    </row>
    <row r="2620">
      <c r="A2620" s="1" t="s">
        <v>2619</v>
      </c>
      <c r="B2620" s="2" t="str">
        <f>IFERROR(__xludf.DUMMYFUNCTION("GOOGLETRANSLATE(A2620, ""nl"", ""en"")"),"thrown")</f>
        <v>thrown</v>
      </c>
    </row>
    <row r="2621">
      <c r="A2621" s="1" t="s">
        <v>2620</v>
      </c>
      <c r="B2621" s="2" t="str">
        <f>IFERROR(__xludf.DUMMYFUNCTION("GOOGLETRANSLATE(A2621, ""nl"", ""en"")"),"filthy")</f>
        <v>filthy</v>
      </c>
    </row>
    <row r="2622">
      <c r="A2622" s="1" t="s">
        <v>2621</v>
      </c>
      <c r="B2622" s="2" t="str">
        <f>IFERROR(__xludf.DUMMYFUNCTION("GOOGLETRANSLATE(A2622, ""nl"", ""en"")"),"remove")</f>
        <v>remove</v>
      </c>
    </row>
    <row r="2623">
      <c r="A2623" s="1" t="s">
        <v>2622</v>
      </c>
      <c r="B2623" s="2" t="str">
        <f>IFERROR(__xludf.DUMMYFUNCTION("GOOGLETRANSLATE(A2623, ""nl"", ""en"")"),"look")</f>
        <v>look</v>
      </c>
    </row>
    <row r="2624">
      <c r="A2624" s="1" t="s">
        <v>2623</v>
      </c>
      <c r="B2624" s="2" t="str">
        <f>IFERROR(__xludf.DUMMYFUNCTION("GOOGLETRANSLATE(A2624, ""nl"", ""en"")"),"moves")</f>
        <v>moves</v>
      </c>
    </row>
    <row r="2625">
      <c r="A2625" s="1" t="s">
        <v>2624</v>
      </c>
      <c r="B2625" s="2" t="str">
        <f>IFERROR(__xludf.DUMMYFUNCTION("GOOGLETRANSLATE(A2625, ""nl"", ""en"")"),"about")</f>
        <v>about</v>
      </c>
    </row>
    <row r="2626">
      <c r="A2626" s="1" t="s">
        <v>2625</v>
      </c>
      <c r="B2626" s="2" t="str">
        <f>IFERROR(__xludf.DUMMYFUNCTION("GOOGLETRANSLATE(A2626, ""nl"", ""en"")"),"male")</f>
        <v>male</v>
      </c>
    </row>
    <row r="2627">
      <c r="A2627" s="1" t="s">
        <v>2626</v>
      </c>
      <c r="B2627" s="2" t="str">
        <f>IFERROR(__xludf.DUMMYFUNCTION("GOOGLETRANSLATE(A2627, ""nl"", ""en"")"),"genius")</f>
        <v>genius</v>
      </c>
    </row>
    <row r="2628">
      <c r="A2628" s="1" t="s">
        <v>2627</v>
      </c>
      <c r="B2628" s="2" t="str">
        <f>IFERROR(__xludf.DUMMYFUNCTION("GOOGLETRANSLATE(A2628, ""nl"", ""en"")"),"civilian")</f>
        <v>civilian</v>
      </c>
    </row>
    <row r="2629">
      <c r="A2629" s="1" t="s">
        <v>2628</v>
      </c>
      <c r="B2629" s="2" t="str">
        <f>IFERROR(__xludf.DUMMYFUNCTION("GOOGLETRANSLATE(A2629, ""nl"", ""en"")"),"threat")</f>
        <v>threat</v>
      </c>
    </row>
    <row r="2630">
      <c r="A2630" s="1" t="s">
        <v>2629</v>
      </c>
      <c r="B2630" s="2" t="str">
        <f>IFERROR(__xludf.DUMMYFUNCTION("GOOGLETRANSLATE(A2630, ""nl"", ""en"")"),"courage")</f>
        <v>courage</v>
      </c>
    </row>
    <row r="2631">
      <c r="A2631" s="1" t="s">
        <v>2630</v>
      </c>
      <c r="B2631" s="2" t="str">
        <f>IFERROR(__xludf.DUMMYFUNCTION("GOOGLETRANSLATE(A2631, ""nl"", ""en"")"),"wilson")</f>
        <v>wilson</v>
      </c>
    </row>
    <row r="2632">
      <c r="A2632" s="1" t="s">
        <v>2631</v>
      </c>
      <c r="B2632" s="2" t="str">
        <f>IFERROR(__xludf.DUMMYFUNCTION("GOOGLETRANSLATE(A2632, ""nl"", ""en"")"),"nearby")</f>
        <v>nearby</v>
      </c>
    </row>
    <row r="2633">
      <c r="A2633" s="1" t="s">
        <v>2632</v>
      </c>
      <c r="B2633" s="2" t="str">
        <f>IFERROR(__xludf.DUMMYFUNCTION("GOOGLETRANSLATE(A2633, ""nl"", ""en"")"),"effects")</f>
        <v>effects</v>
      </c>
    </row>
    <row r="2634">
      <c r="A2634" s="1" t="s">
        <v>2633</v>
      </c>
      <c r="B2634" s="2" t="str">
        <f>IFERROR(__xludf.DUMMYFUNCTION("GOOGLETRANSLATE(A2634, ""nl"", ""en"")"),"goodbye")</f>
        <v>goodbye</v>
      </c>
    </row>
    <row r="2635">
      <c r="A2635" s="1" t="s">
        <v>2634</v>
      </c>
      <c r="B2635" s="2" t="str">
        <f>IFERROR(__xludf.DUMMYFUNCTION("GOOGLETRANSLATE(A2635, ""nl"", ""en"")"),"fire")</f>
        <v>fire</v>
      </c>
    </row>
    <row r="2636">
      <c r="A2636" s="1" t="s">
        <v>2635</v>
      </c>
      <c r="B2636" s="2" t="str">
        <f>IFERROR(__xludf.DUMMYFUNCTION("GOOGLETRANSLATE(A2636, ""nl"", ""en"")"),"numbers")</f>
        <v>numbers</v>
      </c>
    </row>
    <row r="2637">
      <c r="A2637" s="1" t="s">
        <v>2636</v>
      </c>
      <c r="B2637" s="2" t="str">
        <f>IFERROR(__xludf.DUMMYFUNCTION("GOOGLETRANSLATE(A2637, ""nl"", ""en"")"),"collect")</f>
        <v>collect</v>
      </c>
    </row>
    <row r="2638">
      <c r="A2638" s="1" t="s">
        <v>2637</v>
      </c>
      <c r="B2638" s="2" t="str">
        <f>IFERROR(__xludf.DUMMYFUNCTION("GOOGLETRANSLATE(A2638, ""nl"", ""en"")"),"youth")</f>
        <v>youth</v>
      </c>
    </row>
    <row r="2639">
      <c r="A2639" s="1" t="s">
        <v>2638</v>
      </c>
      <c r="B2639" s="2" t="str">
        <f>IFERROR(__xludf.DUMMYFUNCTION("GOOGLETRANSLATE(A2639, ""nl"", ""en"")"),"Homework")</f>
        <v>Homework</v>
      </c>
    </row>
    <row r="2640">
      <c r="A2640" s="1" t="s">
        <v>2639</v>
      </c>
      <c r="B2640" s="2" t="str">
        <f>IFERROR(__xludf.DUMMYFUNCTION("GOOGLETRANSLATE(A2640, ""nl"", ""en"")"),"house")</f>
        <v>house</v>
      </c>
    </row>
    <row r="2641">
      <c r="A2641" s="1" t="s">
        <v>2640</v>
      </c>
      <c r="B2641" s="2" t="str">
        <f>IFERROR(__xludf.DUMMYFUNCTION("GOOGLETRANSLATE(A2641, ""nl"", ""en"")"),"cold")</f>
        <v>cold</v>
      </c>
    </row>
    <row r="2642">
      <c r="A2642" s="1" t="s">
        <v>2641</v>
      </c>
      <c r="B2642" s="2" t="str">
        <f>IFERROR(__xludf.DUMMYFUNCTION("GOOGLETRANSLATE(A2642, ""nl"", ""en"")"),"excuse")</f>
        <v>excuse</v>
      </c>
    </row>
    <row r="2643">
      <c r="A2643" s="1" t="s">
        <v>2642</v>
      </c>
      <c r="B2643" s="2" t="str">
        <f>IFERROR(__xludf.DUMMYFUNCTION("GOOGLETRANSLATE(A2643, ""nl"", ""en"")"),"dangerous")</f>
        <v>dangerous</v>
      </c>
    </row>
    <row r="2644">
      <c r="A2644" s="1" t="s">
        <v>2643</v>
      </c>
      <c r="B2644" s="2" t="str">
        <f>IFERROR(__xludf.DUMMYFUNCTION("GOOGLETRANSLATE(A2644, ""nl"", ""en"")"),"ugly")</f>
        <v>ugly</v>
      </c>
    </row>
    <row r="2645">
      <c r="A2645" s="1" t="s">
        <v>2644</v>
      </c>
      <c r="B2645" s="2" t="str">
        <f>IFERROR(__xludf.DUMMYFUNCTION("GOOGLETRANSLATE(A2645, ""nl"", ""en"")"),"suprised")</f>
        <v>suprised</v>
      </c>
    </row>
    <row r="2646">
      <c r="A2646" s="1" t="s">
        <v>2645</v>
      </c>
      <c r="B2646" s="2" t="str">
        <f>IFERROR(__xludf.DUMMYFUNCTION("GOOGLETRANSLATE(A2646, ""nl"", ""en"")"),"dirt")</f>
        <v>dirt</v>
      </c>
    </row>
    <row r="2647">
      <c r="A2647" s="1" t="s">
        <v>2646</v>
      </c>
      <c r="B2647" s="2" t="str">
        <f>IFERROR(__xludf.DUMMYFUNCTION("GOOGLETRANSLATE(A2647, ""nl"", ""en"")"),"meanwhile")</f>
        <v>meanwhile</v>
      </c>
    </row>
    <row r="2648">
      <c r="A2648" s="1" t="s">
        <v>2647</v>
      </c>
      <c r="B2648" s="2" t="str">
        <f>IFERROR(__xludf.DUMMYFUNCTION("GOOGLETRANSLATE(A2648, ""nl"", ""en"")"),"happy")</f>
        <v>happy</v>
      </c>
    </row>
    <row r="2649">
      <c r="A2649" s="1" t="s">
        <v>2648</v>
      </c>
      <c r="B2649" s="2" t="str">
        <f>IFERROR(__xludf.DUMMYFUNCTION("GOOGLETRANSLATE(A2649, ""nl"", ""en"")"),"is reading")</f>
        <v>is reading</v>
      </c>
    </row>
    <row r="2650">
      <c r="A2650" s="1" t="s">
        <v>2649</v>
      </c>
      <c r="B2650" s="2" t="str">
        <f>IFERROR(__xludf.DUMMYFUNCTION("GOOGLETRANSLATE(A2650, ""nl"", ""en"")"),"at")</f>
        <v>at</v>
      </c>
    </row>
    <row r="2651">
      <c r="A2651" s="1" t="s">
        <v>2650</v>
      </c>
      <c r="B2651" s="2" t="str">
        <f>IFERROR(__xludf.DUMMYFUNCTION("GOOGLETRANSLATE(A2651, ""nl"", ""en"")"),"cole")</f>
        <v>cole</v>
      </c>
    </row>
    <row r="2652">
      <c r="A2652" s="1" t="s">
        <v>2651</v>
      </c>
      <c r="B2652" s="2" t="str">
        <f>IFERROR(__xludf.DUMMYFUNCTION("GOOGLETRANSLATE(A2652, ""nl"", ""en"")"),"move")</f>
        <v>move</v>
      </c>
    </row>
    <row r="2653">
      <c r="A2653" s="1" t="s">
        <v>2652</v>
      </c>
      <c r="B2653" s="2" t="str">
        <f>IFERROR(__xludf.DUMMYFUNCTION("GOOGLETRANSLATE(A2653, ""nl"", ""en"")"),"start")</f>
        <v>start</v>
      </c>
    </row>
    <row r="2654">
      <c r="A2654" s="1" t="s">
        <v>2653</v>
      </c>
      <c r="B2654" s="2" t="str">
        <f>IFERROR(__xludf.DUMMYFUNCTION("GOOGLETRANSLATE(A2654, ""nl"", ""en"")"),"righteousness")</f>
        <v>righteousness</v>
      </c>
    </row>
    <row r="2655">
      <c r="A2655" s="1" t="s">
        <v>2654</v>
      </c>
      <c r="B2655" s="2" t="str">
        <f>IFERROR(__xludf.DUMMYFUNCTION("GOOGLETRANSLATE(A2655, ""nl"", ""en"")"),"part")</f>
        <v>part</v>
      </c>
    </row>
    <row r="2656">
      <c r="A2656" s="1" t="s">
        <v>2655</v>
      </c>
      <c r="B2656" s="2" t="str">
        <f>IFERROR(__xludf.DUMMYFUNCTION("GOOGLETRANSLATE(A2656, ""nl"", ""en"")"),"points")</f>
        <v>points</v>
      </c>
    </row>
    <row r="2657">
      <c r="A2657" s="1" t="s">
        <v>2656</v>
      </c>
      <c r="B2657" s="2" t="str">
        <f>IFERROR(__xludf.DUMMYFUNCTION("GOOGLETRANSLATE(A2657, ""nl"", ""en"")"),"rick")</f>
        <v>rick</v>
      </c>
    </row>
    <row r="2658">
      <c r="A2658" s="1" t="s">
        <v>2657</v>
      </c>
      <c r="B2658" s="2" t="str">
        <f>IFERROR(__xludf.DUMMYFUNCTION("GOOGLETRANSLATE(A2658, ""nl"", ""en"")"),"ls")</f>
        <v>ls</v>
      </c>
    </row>
    <row r="2659">
      <c r="A2659" s="1" t="s">
        <v>2658</v>
      </c>
      <c r="B2659" s="2" t="str">
        <f>IFERROR(__xludf.DUMMYFUNCTION("GOOGLETRANSLATE(A2659, ""nl"", ""en"")"),"Africa")</f>
        <v>Africa</v>
      </c>
    </row>
    <row r="2660">
      <c r="A2660" s="1" t="s">
        <v>2659</v>
      </c>
      <c r="B2660" s="2" t="str">
        <f>IFERROR(__xludf.DUMMYFUNCTION("GOOGLETRANSLATE(A2660, ""nl"", ""en"")"),"separation")</f>
        <v>separation</v>
      </c>
    </row>
    <row r="2661">
      <c r="A2661" s="1" t="s">
        <v>2660</v>
      </c>
      <c r="B2661" s="2" t="str">
        <f>IFERROR(__xludf.DUMMYFUNCTION("GOOGLETRANSLATE(A2661, ""nl"", ""en"")"),"lewis")</f>
        <v>lewis</v>
      </c>
    </row>
    <row r="2662">
      <c r="A2662" s="1" t="s">
        <v>2661</v>
      </c>
      <c r="B2662" s="2" t="str">
        <f>IFERROR(__xludf.DUMMYFUNCTION("GOOGLETRANSLATE(A2662, ""nl"", ""en"")"),"linda")</f>
        <v>linda</v>
      </c>
    </row>
    <row r="2663">
      <c r="A2663" s="1" t="s">
        <v>2662</v>
      </c>
      <c r="B2663" s="2" t="str">
        <f>IFERROR(__xludf.DUMMYFUNCTION("GOOGLETRANSLATE(A2663, ""nl"", ""en"")"),"nate")</f>
        <v>nate</v>
      </c>
    </row>
    <row r="2664">
      <c r="A2664" s="1" t="s">
        <v>2663</v>
      </c>
      <c r="B2664" s="2" t="str">
        <f>IFERROR(__xludf.DUMMYFUNCTION("GOOGLETRANSLATE(A2664, ""nl"", ""en"")"),"Nay")</f>
        <v>Nay</v>
      </c>
    </row>
    <row r="2665">
      <c r="A2665" s="1" t="s">
        <v>2664</v>
      </c>
      <c r="B2665" s="2" t="str">
        <f>IFERROR(__xludf.DUMMYFUNCTION("GOOGLETRANSLATE(A2665, ""nl"", ""en"")"),"partners")</f>
        <v>partners</v>
      </c>
    </row>
    <row r="2666">
      <c r="A2666" s="1" t="s">
        <v>2665</v>
      </c>
      <c r="B2666" s="2" t="str">
        <f>IFERROR(__xludf.DUMMYFUNCTION("GOOGLETRANSLATE(A2666, ""nl"", ""en"")"),"highest")</f>
        <v>highest</v>
      </c>
    </row>
    <row r="2667">
      <c r="A2667" s="1" t="s">
        <v>2666</v>
      </c>
      <c r="B2667" s="2" t="str">
        <f>IFERROR(__xludf.DUMMYFUNCTION("GOOGLETRANSLATE(A2667, ""nl"", ""en"")"),"to cut")</f>
        <v>to cut</v>
      </c>
    </row>
    <row r="2668">
      <c r="A2668" s="1" t="s">
        <v>2667</v>
      </c>
      <c r="B2668" s="2" t="str">
        <f>IFERROR(__xludf.DUMMYFUNCTION("GOOGLETRANSLATE(A2668, ""nl"", ""en"")"),"types")</f>
        <v>types</v>
      </c>
    </row>
    <row r="2669">
      <c r="A2669" s="1" t="s">
        <v>2668</v>
      </c>
      <c r="B2669" s="2" t="str">
        <f>IFERROR(__xludf.DUMMYFUNCTION("GOOGLETRANSLATE(A2669, ""nl"", ""en"")"),"rope")</f>
        <v>rope</v>
      </c>
    </row>
    <row r="2670">
      <c r="A2670" s="1" t="s">
        <v>2669</v>
      </c>
      <c r="B2670" s="2" t="str">
        <f>IFERROR(__xludf.DUMMYFUNCTION("GOOGLETRANSLATE(A2670, ""nl"", ""en"")"),"silk")</f>
        <v>silk</v>
      </c>
    </row>
    <row r="2671">
      <c r="A2671" s="1" t="s">
        <v>2670</v>
      </c>
      <c r="B2671" s="2" t="str">
        <f>IFERROR(__xludf.DUMMYFUNCTION("GOOGLETRANSLATE(A2671, ""nl"", ""en"")"),"misery")</f>
        <v>misery</v>
      </c>
    </row>
    <row r="2672">
      <c r="A2672" s="1" t="s">
        <v>2671</v>
      </c>
      <c r="B2672" s="2" t="str">
        <f>IFERROR(__xludf.DUMMYFUNCTION("GOOGLETRANSLATE(A2672, ""nl"", ""en"")"),"harvey")</f>
        <v>harvey</v>
      </c>
    </row>
    <row r="2673">
      <c r="A2673" s="1" t="s">
        <v>2672</v>
      </c>
      <c r="B2673" s="2" t="str">
        <f>IFERROR(__xludf.DUMMYFUNCTION("GOOGLETRANSLATE(A2673, ""nl"", ""en"")"),"fake")</f>
        <v>fake</v>
      </c>
    </row>
    <row r="2674">
      <c r="A2674" s="1" t="s">
        <v>2673</v>
      </c>
      <c r="B2674" s="2" t="str">
        <f>IFERROR(__xludf.DUMMYFUNCTION("GOOGLETRANSLATE(A2674, ""nl"", ""en"")"),"Jews")</f>
        <v>Jews</v>
      </c>
    </row>
    <row r="2675">
      <c r="A2675" s="1" t="s">
        <v>2674</v>
      </c>
      <c r="B2675" s="2" t="str">
        <f>IFERROR(__xludf.DUMMYFUNCTION("GOOGLETRANSLATE(A2675, ""nl"", ""en"")"),"complain")</f>
        <v>complain</v>
      </c>
    </row>
    <row r="2676">
      <c r="A2676" s="1" t="s">
        <v>2675</v>
      </c>
      <c r="B2676" s="2" t="str">
        <f>IFERROR(__xludf.DUMMYFUNCTION("GOOGLETRANSLATE(A2676, ""nl"", ""en"")"),"soft")</f>
        <v>soft</v>
      </c>
    </row>
    <row r="2677">
      <c r="A2677" s="1" t="s">
        <v>2676</v>
      </c>
      <c r="B2677" s="2" t="str">
        <f>IFERROR(__xludf.DUMMYFUNCTION("GOOGLETRANSLATE(A2677, ""nl"", ""en"")"),"monkey")</f>
        <v>monkey</v>
      </c>
    </row>
    <row r="2678">
      <c r="A2678" s="1" t="s">
        <v>2677</v>
      </c>
      <c r="B2678" s="2" t="str">
        <f>IFERROR(__xludf.DUMMYFUNCTION("GOOGLETRANSLATE(A2678, ""nl"", ""en"")"),"won")</f>
        <v>won</v>
      </c>
    </row>
    <row r="2679">
      <c r="A2679" s="1" t="s">
        <v>2678</v>
      </c>
      <c r="B2679" s="2" t="str">
        <f>IFERROR(__xludf.DUMMYFUNCTION("GOOGLETRANSLATE(A2679, ""nl"", ""en"")"),"urgently")</f>
        <v>urgently</v>
      </c>
    </row>
    <row r="2680">
      <c r="A2680" s="1" t="s">
        <v>2679</v>
      </c>
      <c r="B2680" s="2" t="str">
        <f>IFERROR(__xludf.DUMMYFUNCTION("GOOGLETRANSLATE(A2680, ""nl"", ""en"")"),"going back")</f>
        <v>going back</v>
      </c>
    </row>
    <row r="2681">
      <c r="A2681" s="1" t="s">
        <v>2680</v>
      </c>
      <c r="B2681" s="2" t="str">
        <f>IFERROR(__xludf.DUMMYFUNCTION("GOOGLETRANSLATE(A2681, ""nl"", ""en"")"),"requirements")</f>
        <v>requirements</v>
      </c>
    </row>
    <row r="2682">
      <c r="A2682" s="1" t="s">
        <v>2681</v>
      </c>
      <c r="B2682" s="2" t="str">
        <f>IFERROR(__xludf.DUMMYFUNCTION("GOOGLETRANSLATE(A2682, ""nl"", ""en"")"),"convicted")</f>
        <v>convicted</v>
      </c>
    </row>
    <row r="2683">
      <c r="A2683" s="1" t="s">
        <v>2682</v>
      </c>
      <c r="B2683" s="2" t="str">
        <f>IFERROR(__xludf.DUMMYFUNCTION("GOOGLETRANSLATE(A2683, ""nl"", ""en"")"),"shoot down")</f>
        <v>shoot down</v>
      </c>
    </row>
    <row r="2684">
      <c r="A2684" s="1" t="s">
        <v>2683</v>
      </c>
      <c r="B2684" s="2" t="str">
        <f>IFERROR(__xludf.DUMMYFUNCTION("GOOGLETRANSLATE(A2684, ""nl"", ""en"")"),"curse")</f>
        <v>curse</v>
      </c>
    </row>
    <row r="2685">
      <c r="A2685" s="1" t="s">
        <v>2684</v>
      </c>
      <c r="B2685" s="2" t="str">
        <f>IFERROR(__xludf.DUMMYFUNCTION("GOOGLETRANSLATE(A2685, ""nl"", ""en"")"),"style")</f>
        <v>style</v>
      </c>
    </row>
    <row r="2686">
      <c r="A2686" s="1" t="s">
        <v>2685</v>
      </c>
      <c r="B2686" s="2" t="str">
        <f>IFERROR(__xludf.DUMMYFUNCTION("GOOGLETRANSLATE(A2686, ""nl"", ""en"")"),"implore")</f>
        <v>implore</v>
      </c>
    </row>
    <row r="2687">
      <c r="A2687" s="1" t="s">
        <v>2686</v>
      </c>
      <c r="B2687" s="2" t="str">
        <f>IFERROR(__xludf.DUMMYFUNCTION("GOOGLETRANSLATE(A2687, ""nl"", ""en"")"),"edge")</f>
        <v>edge</v>
      </c>
    </row>
    <row r="2688">
      <c r="A2688" s="1" t="s">
        <v>2687</v>
      </c>
      <c r="B2688" s="2" t="str">
        <f>IFERROR(__xludf.DUMMYFUNCTION("GOOGLETRANSLATE(A2688, ""nl"", ""en"")"),"traitor")</f>
        <v>traitor</v>
      </c>
    </row>
    <row r="2689">
      <c r="A2689" s="1" t="s">
        <v>2688</v>
      </c>
      <c r="B2689" s="2" t="str">
        <f>IFERROR(__xludf.DUMMYFUNCTION("GOOGLETRANSLATE(A2689, ""nl"", ""en"")"),"count")</f>
        <v>count</v>
      </c>
    </row>
    <row r="2690">
      <c r="A2690" s="1" t="s">
        <v>2689</v>
      </c>
      <c r="B2690" s="2" t="str">
        <f>IFERROR(__xludf.DUMMYFUNCTION("GOOGLETRANSLATE(A2690, ""nl"", ""en"")"),"romantic")</f>
        <v>romantic</v>
      </c>
    </row>
    <row r="2691">
      <c r="A2691" s="1" t="s">
        <v>2690</v>
      </c>
      <c r="B2691" s="2" t="str">
        <f>IFERROR(__xludf.DUMMYFUNCTION("GOOGLETRANSLATE(A2691, ""nl"", ""en"")"),"took care")</f>
        <v>took care</v>
      </c>
    </row>
    <row r="2692">
      <c r="A2692" s="1" t="s">
        <v>2691</v>
      </c>
      <c r="B2692" s="2" t="str">
        <f>IFERROR(__xludf.DUMMYFUNCTION("GOOGLETRANSLATE(A2692, ""nl"", ""en"")"),"gordon")</f>
        <v>gordon</v>
      </c>
    </row>
    <row r="2693">
      <c r="A2693" s="1" t="s">
        <v>2692</v>
      </c>
      <c r="B2693" s="2" t="str">
        <f>IFERROR(__xludf.DUMMYFUNCTION("GOOGLETRANSLATE(A2693, ""nl"", ""en"")"),"bunch")</f>
        <v>bunch</v>
      </c>
    </row>
    <row r="2694">
      <c r="A2694" s="1" t="s">
        <v>2693</v>
      </c>
      <c r="B2694" s="2" t="str">
        <f>IFERROR(__xludf.DUMMYFUNCTION("GOOGLETRANSLATE(A2694, ""nl"", ""en"")"),"brain")</f>
        <v>brain</v>
      </c>
    </row>
    <row r="2695">
      <c r="A2695" s="1" t="s">
        <v>2694</v>
      </c>
      <c r="B2695" s="2" t="str">
        <f>IFERROR(__xludf.DUMMYFUNCTION("GOOGLETRANSLATE(A2695, ""nl"", ""en"")"),"disappears")</f>
        <v>disappears</v>
      </c>
    </row>
    <row r="2696">
      <c r="A2696" s="1" t="s">
        <v>2695</v>
      </c>
      <c r="B2696" s="2" t="str">
        <f>IFERROR(__xludf.DUMMYFUNCTION("GOOGLETRANSLATE(A2696, ""nl"", ""en"")"),"resources")</f>
        <v>resources</v>
      </c>
    </row>
    <row r="2697">
      <c r="A2697" s="1" t="s">
        <v>2696</v>
      </c>
      <c r="B2697" s="2" t="str">
        <f>IFERROR(__xludf.DUMMYFUNCTION("GOOGLETRANSLATE(A2697, ""nl"", ""en"")"),"calling")</f>
        <v>calling</v>
      </c>
    </row>
    <row r="2698">
      <c r="A2698" s="1" t="s">
        <v>2697</v>
      </c>
      <c r="B2698" s="2" t="str">
        <f>IFERROR(__xludf.DUMMYFUNCTION("GOOGLETRANSLATE(A2698, ""nl"", ""en"")"),"bruce")</f>
        <v>bruce</v>
      </c>
    </row>
    <row r="2699">
      <c r="A2699" s="1" t="s">
        <v>2698</v>
      </c>
      <c r="B2699" s="2" t="str">
        <f>IFERROR(__xludf.DUMMYFUNCTION("GOOGLETRANSLATE(A2699, ""nl"", ""en"")"),"to deliver")</f>
        <v>to deliver</v>
      </c>
    </row>
    <row r="2700">
      <c r="A2700" s="1" t="s">
        <v>2699</v>
      </c>
      <c r="B2700" s="2" t="str">
        <f>IFERROR(__xludf.DUMMYFUNCTION("GOOGLETRANSLATE(A2700, ""nl"", ""en"")"),"cover")</f>
        <v>cover</v>
      </c>
    </row>
    <row r="2701">
      <c r="A2701" s="1" t="s">
        <v>2700</v>
      </c>
      <c r="B2701" s="2" t="str">
        <f>IFERROR(__xludf.DUMMYFUNCTION("GOOGLETRANSLATE(A2701, ""nl"", ""en"")"),"keep in mind")</f>
        <v>keep in mind</v>
      </c>
    </row>
    <row r="2702">
      <c r="A2702" s="1" t="s">
        <v>2701</v>
      </c>
      <c r="B2702" s="2" t="str">
        <f>IFERROR(__xludf.DUMMYFUNCTION("GOOGLETRANSLATE(A2702, ""nl"", ""en"")"),"court")</f>
        <v>court</v>
      </c>
    </row>
    <row r="2703">
      <c r="A2703" s="1" t="s">
        <v>2702</v>
      </c>
      <c r="B2703" s="2" t="str">
        <f>IFERROR(__xludf.DUMMYFUNCTION("GOOGLETRANSLATE(A2703, ""nl"", ""en"")"),"Toby")</f>
        <v>Toby</v>
      </c>
    </row>
    <row r="2704">
      <c r="A2704" s="1" t="s">
        <v>2703</v>
      </c>
      <c r="B2704" s="2" t="str">
        <f>IFERROR(__xludf.DUMMYFUNCTION("GOOGLETRANSLATE(A2704, ""nl"", ""en"")"),"political")</f>
        <v>political</v>
      </c>
    </row>
    <row r="2705">
      <c r="A2705" s="1" t="s">
        <v>2704</v>
      </c>
      <c r="B2705" s="2" t="str">
        <f>IFERROR(__xludf.DUMMYFUNCTION("GOOGLETRANSLATE(A2705, ""nl"", ""en"")"),"check")</f>
        <v>check</v>
      </c>
    </row>
    <row r="2706">
      <c r="A2706" s="1" t="s">
        <v>2705</v>
      </c>
      <c r="B2706" s="2" t="str">
        <f>IFERROR(__xludf.DUMMYFUNCTION("GOOGLETRANSLATE(A2706, ""nl"", ""en"")"),"shadow")</f>
        <v>shadow</v>
      </c>
    </row>
    <row r="2707">
      <c r="A2707" s="1" t="s">
        <v>2706</v>
      </c>
      <c r="B2707" s="2" t="str">
        <f>IFERROR(__xludf.DUMMYFUNCTION("GOOGLETRANSLATE(A2707, ""nl"", ""en"")"),"castle")</f>
        <v>castle</v>
      </c>
    </row>
    <row r="2708">
      <c r="A2708" s="1" t="s">
        <v>2707</v>
      </c>
      <c r="B2708" s="2" t="str">
        <f>IFERROR(__xludf.DUMMYFUNCTION("GOOGLETRANSLATE(A2708, ""nl"", ""en"")"),"strata")</f>
        <v>strata</v>
      </c>
    </row>
    <row r="2709">
      <c r="A2709" s="1" t="s">
        <v>2708</v>
      </c>
      <c r="B2709" s="2" t="str">
        <f>IFERROR(__xludf.DUMMYFUNCTION("GOOGLETRANSLATE(A2709, ""nl"", ""en"")"),"thirty")</f>
        <v>thirty</v>
      </c>
    </row>
    <row r="2710">
      <c r="A2710" s="1" t="s">
        <v>2709</v>
      </c>
      <c r="B2710" s="2" t="str">
        <f>IFERROR(__xludf.DUMMYFUNCTION("GOOGLETRANSLATE(A2710, ""nl"", ""en"")"),"to burn")</f>
        <v>to burn</v>
      </c>
    </row>
    <row r="2711">
      <c r="A2711" s="1" t="s">
        <v>2710</v>
      </c>
      <c r="B2711" s="2" t="str">
        <f>IFERROR(__xludf.DUMMYFUNCTION("GOOGLETRANSLATE(A2711, ""nl"", ""en"")"),"lead")</f>
        <v>lead</v>
      </c>
    </row>
    <row r="2712">
      <c r="A2712" s="1" t="s">
        <v>2711</v>
      </c>
      <c r="B2712" s="2" t="str">
        <f>IFERROR(__xludf.DUMMYFUNCTION("GOOGLETRANSLATE(A2712, ""nl"", ""en"")"),"result")</f>
        <v>result</v>
      </c>
    </row>
    <row r="2713">
      <c r="A2713" s="1" t="s">
        <v>2712</v>
      </c>
      <c r="B2713" s="2" t="str">
        <f>IFERROR(__xludf.DUMMYFUNCTION("GOOGLETRANSLATE(A2713, ""nl"", ""en"")"),"catherine")</f>
        <v>catherine</v>
      </c>
    </row>
    <row r="2714">
      <c r="A2714" s="1" t="s">
        <v>2713</v>
      </c>
      <c r="B2714" s="2" t="str">
        <f>IFERROR(__xludf.DUMMYFUNCTION("GOOGLETRANSLATE(A2714, ""nl"", ""en"")"),"arrived")</f>
        <v>arrived</v>
      </c>
    </row>
    <row r="2715">
      <c r="A2715" s="1" t="s">
        <v>2714</v>
      </c>
      <c r="B2715" s="2" t="str">
        <f>IFERROR(__xludf.DUMMYFUNCTION("GOOGLETRANSLATE(A2715, ""nl"", ""en"")"),"constant")</f>
        <v>constant</v>
      </c>
    </row>
    <row r="2716">
      <c r="A2716" s="1" t="s">
        <v>2715</v>
      </c>
      <c r="B2716" s="2" t="str">
        <f>IFERROR(__xludf.DUMMYFUNCTION("GOOGLETRANSLATE(A2716, ""nl"", ""en"")"),"hannah")</f>
        <v>hannah</v>
      </c>
    </row>
    <row r="2717">
      <c r="A2717" s="1" t="s">
        <v>2716</v>
      </c>
      <c r="B2717" s="2" t="str">
        <f>IFERROR(__xludf.DUMMYFUNCTION("GOOGLETRANSLATE(A2717, ""nl"", ""en"")"),"at which")</f>
        <v>at which</v>
      </c>
    </row>
    <row r="2718">
      <c r="A2718" s="1" t="s">
        <v>2717</v>
      </c>
      <c r="B2718" s="2" t="str">
        <f>IFERROR(__xludf.DUMMYFUNCTION("GOOGLETRANSLATE(A2718, ""nl"", ""en"")"),"in despair")</f>
        <v>in despair</v>
      </c>
    </row>
    <row r="2719">
      <c r="A2719" s="1" t="s">
        <v>2718</v>
      </c>
      <c r="B2719" s="2" t="str">
        <f>IFERROR(__xludf.DUMMYFUNCTION("GOOGLETRANSLATE(A2719, ""nl"", ""en"")"),"raped")</f>
        <v>raped</v>
      </c>
    </row>
    <row r="2720">
      <c r="A2720" s="1" t="s">
        <v>2719</v>
      </c>
      <c r="B2720" s="2" t="str">
        <f>IFERROR(__xludf.DUMMYFUNCTION("GOOGLETRANSLATE(A2720, ""nl"", ""en"")"),"jessica")</f>
        <v>jessica</v>
      </c>
    </row>
    <row r="2721">
      <c r="A2721" s="1" t="s">
        <v>2720</v>
      </c>
      <c r="B2721" s="2" t="str">
        <f>IFERROR(__xludf.DUMMYFUNCTION("GOOGLETRANSLATE(A2721, ""nl"", ""en"")"),"winner")</f>
        <v>winner</v>
      </c>
    </row>
    <row r="2722">
      <c r="A2722" s="1" t="s">
        <v>2721</v>
      </c>
      <c r="B2722" s="2" t="str">
        <f>IFERROR(__xludf.DUMMYFUNCTION("GOOGLETRANSLATE(A2722, ""nl"", ""en"")"),"worthless")</f>
        <v>worthless</v>
      </c>
    </row>
    <row r="2723">
      <c r="A2723" s="1" t="s">
        <v>2722</v>
      </c>
      <c r="B2723" s="2" t="str">
        <f>IFERROR(__xludf.DUMMYFUNCTION("GOOGLETRANSLATE(A2723, ""nl"", ""en"")"),"brands")</f>
        <v>brands</v>
      </c>
    </row>
    <row r="2724">
      <c r="A2724" s="1" t="s">
        <v>2723</v>
      </c>
      <c r="B2724" s="2" t="str">
        <f>IFERROR(__xludf.DUMMYFUNCTION("GOOGLETRANSLATE(A2724, ""nl"", ""en"")"),"California")</f>
        <v>California</v>
      </c>
    </row>
    <row r="2725">
      <c r="A2725" s="1" t="s">
        <v>2724</v>
      </c>
      <c r="B2725" s="2" t="str">
        <f>IFERROR(__xludf.DUMMYFUNCTION("GOOGLETRANSLATE(A2725, ""nl"", ""en"")"),"brown")</f>
        <v>brown</v>
      </c>
    </row>
    <row r="2726">
      <c r="A2726" s="1" t="s">
        <v>2725</v>
      </c>
      <c r="B2726" s="2" t="str">
        <f>IFERROR(__xludf.DUMMYFUNCTION("GOOGLETRANSLATE(A2726, ""nl"", ""en"")"),"doctor")</f>
        <v>doctor</v>
      </c>
    </row>
    <row r="2727">
      <c r="A2727" s="1" t="s">
        <v>2726</v>
      </c>
      <c r="B2727" s="2" t="str">
        <f>IFERROR(__xludf.DUMMYFUNCTION("GOOGLETRANSLATE(A2727, ""nl"", ""en"")"),"anxious")</f>
        <v>anxious</v>
      </c>
    </row>
    <row r="2728">
      <c r="A2728" s="1" t="s">
        <v>2727</v>
      </c>
      <c r="B2728" s="2" t="str">
        <f>IFERROR(__xludf.DUMMYFUNCTION("GOOGLETRANSLATE(A2728, ""nl"", ""en"")"),"fast")</f>
        <v>fast</v>
      </c>
    </row>
    <row r="2729">
      <c r="A2729" s="1" t="s">
        <v>2728</v>
      </c>
      <c r="B2729" s="2" t="str">
        <f>IFERROR(__xludf.DUMMYFUNCTION("GOOGLETRANSLATE(A2729, ""nl"", ""en"")"),"slut")</f>
        <v>slut</v>
      </c>
    </row>
    <row r="2730">
      <c r="A2730" s="1" t="s">
        <v>2729</v>
      </c>
      <c r="B2730" s="2" t="str">
        <f>IFERROR(__xludf.DUMMYFUNCTION("GOOGLETRANSLATE(A2730, ""nl"", ""en"")"),"bicycle")</f>
        <v>bicycle</v>
      </c>
    </row>
    <row r="2731">
      <c r="A2731" s="1" t="s">
        <v>2730</v>
      </c>
      <c r="B2731" s="2" t="str">
        <f>IFERROR(__xludf.DUMMYFUNCTION("GOOGLETRANSLATE(A2731, ""nl"", ""en"")"),"moisture")</f>
        <v>moisture</v>
      </c>
    </row>
    <row r="2732">
      <c r="A2732" s="1" t="s">
        <v>2731</v>
      </c>
      <c r="B2732" s="2" t="str">
        <f>IFERROR(__xludf.DUMMYFUNCTION("GOOGLETRANSLATE(A2732, ""nl"", ""en"")"),"tidy")</f>
        <v>tidy</v>
      </c>
    </row>
    <row r="2733">
      <c r="A2733" s="1" t="s">
        <v>2732</v>
      </c>
      <c r="B2733" s="2" t="str">
        <f>IFERROR(__xludf.DUMMYFUNCTION("GOOGLETRANSLATE(A2733, ""nl"", ""en"")"),"chief")</f>
        <v>chief</v>
      </c>
    </row>
    <row r="2734">
      <c r="A2734" s="1" t="s">
        <v>2733</v>
      </c>
      <c r="B2734" s="2" t="str">
        <f>IFERROR(__xludf.DUMMYFUNCTION("GOOGLETRANSLATE(A2734, ""nl"", ""en"")"),"ethan")</f>
        <v>ethan</v>
      </c>
    </row>
    <row r="2735">
      <c r="A2735" s="1" t="s">
        <v>2734</v>
      </c>
      <c r="B2735" s="2" t="str">
        <f>IFERROR(__xludf.DUMMYFUNCTION("GOOGLETRANSLATE(A2735, ""nl"", ""en"")"),"thereto")</f>
        <v>thereto</v>
      </c>
    </row>
    <row r="2736">
      <c r="A2736" s="1" t="s">
        <v>2735</v>
      </c>
      <c r="B2736" s="2" t="str">
        <f>IFERROR(__xludf.DUMMYFUNCTION("GOOGLETRANSLATE(A2736, ""nl"", ""en"")"),"mobile")</f>
        <v>mobile</v>
      </c>
    </row>
    <row r="2737">
      <c r="A2737" s="1" t="s">
        <v>2736</v>
      </c>
      <c r="B2737" s="2" t="str">
        <f>IFERROR(__xludf.DUMMYFUNCTION("GOOGLETRANSLATE(A2737, ""nl"", ""en"")"),"in demand")</f>
        <v>in demand</v>
      </c>
    </row>
    <row r="2738">
      <c r="A2738" s="1" t="s">
        <v>2737</v>
      </c>
      <c r="B2738" s="2" t="str">
        <f>IFERROR(__xludf.DUMMYFUNCTION("GOOGLETRANSLATE(A2738, ""nl"", ""en"")"),"agreement")</f>
        <v>agreement</v>
      </c>
    </row>
    <row r="2739">
      <c r="A2739" s="1" t="s">
        <v>2738</v>
      </c>
      <c r="B2739" s="2" t="str">
        <f>IFERROR(__xludf.DUMMYFUNCTION("GOOGLETRANSLATE(A2739, ""nl"", ""en"")"),"jump")</f>
        <v>jump</v>
      </c>
    </row>
    <row r="2740">
      <c r="A2740" s="1" t="s">
        <v>2739</v>
      </c>
      <c r="B2740" s="2" t="str">
        <f>IFERROR(__xludf.DUMMYFUNCTION("GOOGLETRANSLATE(A2740, ""nl"", ""en"")"),"painting")</f>
        <v>painting</v>
      </c>
    </row>
    <row r="2741">
      <c r="A2741" s="1" t="s">
        <v>2740</v>
      </c>
      <c r="B2741" s="2" t="str">
        <f>IFERROR(__xludf.DUMMYFUNCTION("GOOGLETRANSLATE(A2741, ""nl"", ""en"")"),"midnight")</f>
        <v>midnight</v>
      </c>
    </row>
    <row r="2742">
      <c r="A2742" s="1" t="s">
        <v>2741</v>
      </c>
      <c r="B2742" s="2" t="str">
        <f>IFERROR(__xludf.DUMMYFUNCTION("GOOGLETRANSLATE(A2742, ""nl"", ""en"")"),"brain")</f>
        <v>brain</v>
      </c>
    </row>
    <row r="2743">
      <c r="A2743" s="1" t="s">
        <v>2742</v>
      </c>
      <c r="B2743" s="2" t="str">
        <f>IFERROR(__xludf.DUMMYFUNCTION("GOOGLETRANSLATE(A2743, ""nl"", ""en"")"),"focuses")</f>
        <v>focuses</v>
      </c>
    </row>
    <row r="2744">
      <c r="A2744" s="1" t="s">
        <v>2743</v>
      </c>
      <c r="B2744" s="2" t="str">
        <f>IFERROR(__xludf.DUMMYFUNCTION("GOOGLETRANSLATE(A2744, ""nl"", ""en"")"),"unknown")</f>
        <v>unknown</v>
      </c>
    </row>
    <row r="2745">
      <c r="A2745" s="1" t="s">
        <v>2744</v>
      </c>
      <c r="B2745" s="2" t="str">
        <f>IFERROR(__xludf.DUMMYFUNCTION("GOOGLETRANSLATE(A2745, ""nl"", ""en"")"),"thereafter")</f>
        <v>thereafter</v>
      </c>
    </row>
    <row r="2746">
      <c r="A2746" s="1" t="s">
        <v>2745</v>
      </c>
      <c r="B2746" s="2" t="str">
        <f>IFERROR(__xludf.DUMMYFUNCTION("GOOGLETRANSLATE(A2746, ""nl"", ""en"")"),"someone")</f>
        <v>someone</v>
      </c>
    </row>
    <row r="2747">
      <c r="A2747" s="1" t="s">
        <v>2746</v>
      </c>
      <c r="B2747" s="2" t="str">
        <f>IFERROR(__xludf.DUMMYFUNCTION("GOOGLETRANSLATE(A2747, ""nl"", ""en"")"),"factory")</f>
        <v>factory</v>
      </c>
    </row>
    <row r="2748">
      <c r="A2748" s="1" t="s">
        <v>2747</v>
      </c>
      <c r="B2748" s="2" t="str">
        <f>IFERROR(__xludf.DUMMYFUNCTION("GOOGLETRANSLATE(A2748, ""nl"", ""en"")"),"fit")</f>
        <v>fit</v>
      </c>
    </row>
    <row r="2749">
      <c r="A2749" s="1" t="s">
        <v>2748</v>
      </c>
      <c r="B2749" s="2" t="str">
        <f>IFERROR(__xludf.DUMMYFUNCTION("GOOGLETRANSLATE(A2749, ""nl"", ""en"")"),"relax")</f>
        <v>relax</v>
      </c>
    </row>
    <row r="2750">
      <c r="A2750" s="1" t="s">
        <v>2749</v>
      </c>
      <c r="B2750" s="2" t="str">
        <f>IFERROR(__xludf.DUMMYFUNCTION("GOOGLETRANSLATE(A2750, ""nl"", ""en"")"),"anne")</f>
        <v>anne</v>
      </c>
    </row>
    <row r="2751">
      <c r="A2751" s="1" t="s">
        <v>2750</v>
      </c>
      <c r="B2751" s="2" t="str">
        <f>IFERROR(__xludf.DUMMYFUNCTION("GOOGLETRANSLATE(A2751, ""nl"", ""en"")"),"win")</f>
        <v>win</v>
      </c>
    </row>
    <row r="2752">
      <c r="A2752" s="1" t="s">
        <v>2751</v>
      </c>
      <c r="B2752" s="2" t="str">
        <f>IFERROR(__xludf.DUMMYFUNCTION("GOOGLETRANSLATE(A2752, ""nl"", ""en"")"),"baby brother")</f>
        <v>baby brother</v>
      </c>
    </row>
    <row r="2753">
      <c r="A2753" s="1" t="s">
        <v>2752</v>
      </c>
      <c r="B2753" s="2" t="str">
        <f>IFERROR(__xludf.DUMMYFUNCTION("GOOGLETRANSLATE(A2753, ""nl"", ""en"")"),"run")</f>
        <v>run</v>
      </c>
    </row>
    <row r="2754">
      <c r="A2754" s="1" t="s">
        <v>2753</v>
      </c>
      <c r="B2754" s="2" t="str">
        <f>IFERROR(__xludf.DUMMYFUNCTION("GOOGLETRANSLATE(A2754, ""nl"", ""en"")"),"davis")</f>
        <v>davis</v>
      </c>
    </row>
    <row r="2755">
      <c r="A2755" s="1" t="s">
        <v>2754</v>
      </c>
      <c r="B2755" s="2" t="str">
        <f>IFERROR(__xludf.DUMMYFUNCTION("GOOGLETRANSLATE(A2755, ""nl"", ""en"")"),"device")</f>
        <v>device</v>
      </c>
    </row>
    <row r="2756">
      <c r="A2756" s="1" t="s">
        <v>2755</v>
      </c>
      <c r="B2756" s="2" t="str">
        <f>IFERROR(__xludf.DUMMYFUNCTION("GOOGLETRANSLATE(A2756, ""nl"", ""en"")"),"to disturb")</f>
        <v>to disturb</v>
      </c>
    </row>
    <row r="2757">
      <c r="A2757" s="1" t="s">
        <v>2756</v>
      </c>
      <c r="B2757" s="2" t="str">
        <f>IFERROR(__xludf.DUMMYFUNCTION("GOOGLETRANSLATE(A2757, ""nl"", ""en"")"),"to trade")</f>
        <v>to trade</v>
      </c>
    </row>
    <row r="2758">
      <c r="A2758" s="1" t="s">
        <v>2757</v>
      </c>
      <c r="B2758" s="2" t="str">
        <f>IFERROR(__xludf.DUMMYFUNCTION("GOOGLETRANSLATE(A2758, ""nl"", ""en"")"),"force")</f>
        <v>force</v>
      </c>
    </row>
    <row r="2759">
      <c r="A2759" s="1" t="s">
        <v>2758</v>
      </c>
      <c r="B2759" s="2" t="str">
        <f>IFERROR(__xludf.DUMMYFUNCTION("GOOGLETRANSLATE(A2759, ""nl"", ""en"")"),"option")</f>
        <v>option</v>
      </c>
    </row>
    <row r="2760">
      <c r="A2760" s="1" t="s">
        <v>2759</v>
      </c>
      <c r="B2760" s="2" t="str">
        <f>IFERROR(__xludf.DUMMYFUNCTION("GOOGLETRANSLATE(A2760, ""nl"", ""en"")"),"snake")</f>
        <v>snake</v>
      </c>
    </row>
    <row r="2761">
      <c r="A2761" s="1" t="s">
        <v>2760</v>
      </c>
      <c r="B2761" s="2" t="str">
        <f>IFERROR(__xludf.DUMMYFUNCTION("GOOGLETRANSLATE(A2761, ""nl"", ""en"")"),"Amen")</f>
        <v>Amen</v>
      </c>
    </row>
    <row r="2762">
      <c r="A2762" s="1" t="s">
        <v>2761</v>
      </c>
      <c r="B2762" s="2" t="str">
        <f>IFERROR(__xludf.DUMMYFUNCTION("GOOGLETRANSLATE(A2762, ""nl"", ""en"")"),"student")</f>
        <v>student</v>
      </c>
    </row>
    <row r="2763">
      <c r="A2763" s="1" t="s">
        <v>2762</v>
      </c>
      <c r="B2763" s="2" t="str">
        <f>IFERROR(__xludf.DUMMYFUNCTION("GOOGLETRANSLATE(A2763, ""nl"", ""en"")"),"heard")</f>
        <v>heard</v>
      </c>
    </row>
    <row r="2764">
      <c r="A2764" s="1" t="s">
        <v>2763</v>
      </c>
      <c r="B2764" s="2" t="str">
        <f>IFERROR(__xludf.DUMMYFUNCTION("GOOGLETRANSLATE(A2764, ""nl"", ""en"")"),"turn up")</f>
        <v>turn up</v>
      </c>
    </row>
    <row r="2765">
      <c r="A2765" s="1" t="s">
        <v>2764</v>
      </c>
      <c r="B2765" s="2" t="str">
        <f>IFERROR(__xludf.DUMMYFUNCTION("GOOGLETRANSLATE(A2765, ""nl"", ""en"")"),"completely")</f>
        <v>completely</v>
      </c>
    </row>
    <row r="2766">
      <c r="A2766" s="1" t="s">
        <v>2765</v>
      </c>
      <c r="B2766" s="2" t="str">
        <f>IFERROR(__xludf.DUMMYFUNCTION("GOOGLETRANSLATE(A2766, ""nl"", ""en"")"),"pal")</f>
        <v>pal</v>
      </c>
    </row>
    <row r="2767">
      <c r="A2767" s="1" t="s">
        <v>2766</v>
      </c>
      <c r="B2767" s="2" t="str">
        <f>IFERROR(__xludf.DUMMYFUNCTION("GOOGLETRANSLATE(A2767, ""nl"", ""en"")"),"katie")</f>
        <v>katie</v>
      </c>
    </row>
    <row r="2768">
      <c r="A2768" s="1" t="s">
        <v>2767</v>
      </c>
      <c r="B2768" s="2" t="str">
        <f>IFERROR(__xludf.DUMMYFUNCTION("GOOGLETRANSLATE(A2768, ""nl"", ""en"")"),"darkness")</f>
        <v>darkness</v>
      </c>
    </row>
    <row r="2769">
      <c r="A2769" s="1" t="s">
        <v>2768</v>
      </c>
      <c r="B2769" s="2" t="str">
        <f>IFERROR(__xludf.DUMMYFUNCTION("GOOGLETRANSLATE(A2769, ""nl"", ""en"")"),"brilliant")</f>
        <v>brilliant</v>
      </c>
    </row>
    <row r="2770">
      <c r="A2770" s="1" t="s">
        <v>2769</v>
      </c>
      <c r="B2770" s="2" t="str">
        <f>IFERROR(__xludf.DUMMYFUNCTION("GOOGLETRANSLATE(A2770, ""nl"", ""en"")"),"shoulder")</f>
        <v>shoulder</v>
      </c>
    </row>
    <row r="2771">
      <c r="A2771" s="1" t="s">
        <v>2770</v>
      </c>
      <c r="B2771" s="2" t="str">
        <f>IFERROR(__xludf.DUMMYFUNCTION("GOOGLETRANSLATE(A2771, ""nl"", ""en"")"),"miller")</f>
        <v>miller</v>
      </c>
    </row>
    <row r="2772">
      <c r="A2772" s="1" t="s">
        <v>2771</v>
      </c>
      <c r="B2772" s="2" t="str">
        <f>IFERROR(__xludf.DUMMYFUNCTION("GOOGLETRANSLATE(A2772, ""nl"", ""en"")"),"thank God")</f>
        <v>thank God</v>
      </c>
    </row>
    <row r="2773">
      <c r="A2773" s="1" t="s">
        <v>2772</v>
      </c>
      <c r="B2773" s="2" t="str">
        <f>IFERROR(__xludf.DUMMYFUNCTION("GOOGLETRANSLATE(A2773, ""nl"", ""en"")"),"laughs")</f>
        <v>laughs</v>
      </c>
    </row>
    <row r="2774">
      <c r="A2774" s="1" t="s">
        <v>2773</v>
      </c>
      <c r="B2774" s="2" t="str">
        <f>IFERROR(__xludf.DUMMYFUNCTION("GOOGLETRANSLATE(A2774, ""nl"", ""en"")"),"silly")</f>
        <v>silly</v>
      </c>
    </row>
    <row r="2775">
      <c r="A2775" s="1" t="s">
        <v>2774</v>
      </c>
      <c r="B2775" s="2" t="str">
        <f>IFERROR(__xludf.DUMMYFUNCTION("GOOGLETRANSLATE(A2775, ""nl"", ""en"")"),"waited")</f>
        <v>waited</v>
      </c>
    </row>
    <row r="2776">
      <c r="A2776" s="1" t="s">
        <v>2775</v>
      </c>
      <c r="B2776" s="2" t="str">
        <f>IFERROR(__xludf.DUMMYFUNCTION("GOOGLETRANSLATE(A2776, ""nl"", ""en"")"),"mac")</f>
        <v>mac</v>
      </c>
    </row>
    <row r="2777">
      <c r="A2777" s="1" t="s">
        <v>2776</v>
      </c>
      <c r="B2777" s="2" t="str">
        <f>IFERROR(__xludf.DUMMYFUNCTION("GOOGLETRANSLATE(A2777, ""nl"", ""en"")"),"sad")</f>
        <v>sad</v>
      </c>
    </row>
    <row r="2778">
      <c r="A2778" s="1" t="s">
        <v>2777</v>
      </c>
      <c r="B2778" s="2" t="str">
        <f>IFERROR(__xludf.DUMMYFUNCTION("GOOGLETRANSLATE(A2778, ""nl"", ""en"")"),"reach")</f>
        <v>reach</v>
      </c>
    </row>
    <row r="2779">
      <c r="A2779" s="1" t="s">
        <v>2778</v>
      </c>
      <c r="B2779" s="2" t="str">
        <f>IFERROR(__xludf.DUMMYFUNCTION("GOOGLETRANSLATE(A2779, ""nl"", ""en"")"),"geezer")</f>
        <v>geezer</v>
      </c>
    </row>
    <row r="2780">
      <c r="A2780" s="1" t="s">
        <v>2779</v>
      </c>
      <c r="B2780" s="2" t="str">
        <f>IFERROR(__xludf.DUMMYFUNCTION("GOOGLETRANSLATE(A2780, ""nl"", ""en"")"),"provided")</f>
        <v>provided</v>
      </c>
    </row>
    <row r="2781">
      <c r="A2781" s="1" t="s">
        <v>2780</v>
      </c>
      <c r="B2781" s="2" t="str">
        <f>IFERROR(__xludf.DUMMYFUNCTION("GOOGLETRANSLATE(A2781, ""nl"", ""en"")"),"spy")</f>
        <v>spy</v>
      </c>
    </row>
    <row r="2782">
      <c r="A2782" s="1" t="s">
        <v>2781</v>
      </c>
      <c r="B2782" s="2" t="str">
        <f>IFERROR(__xludf.DUMMYFUNCTION("GOOGLETRANSLATE(A2782, ""nl"", ""en"")"),"roy")</f>
        <v>roy</v>
      </c>
    </row>
    <row r="2783">
      <c r="A2783" s="1" t="s">
        <v>2782</v>
      </c>
      <c r="B2783" s="2" t="str">
        <f>IFERROR(__xludf.DUMMYFUNCTION("GOOGLETRANSLATE(A2783, ""nl"", ""en"")"),"wound")</f>
        <v>wound</v>
      </c>
    </row>
    <row r="2784">
      <c r="A2784" s="1" t="s">
        <v>2783</v>
      </c>
      <c r="B2784" s="2" t="str">
        <f>IFERROR(__xludf.DUMMYFUNCTION("GOOGLETRANSLATE(A2784, ""nl"", ""en"")"),"campaign")</f>
        <v>campaign</v>
      </c>
    </row>
    <row r="2785">
      <c r="A2785" s="1" t="s">
        <v>2784</v>
      </c>
      <c r="B2785" s="2" t="str">
        <f>IFERROR(__xludf.DUMMYFUNCTION("GOOGLETRANSLATE(A2785, ""nl"", ""en"")"),"Boston")</f>
        <v>Boston</v>
      </c>
    </row>
    <row r="2786">
      <c r="A2786" s="1" t="s">
        <v>2785</v>
      </c>
      <c r="B2786" s="2" t="str">
        <f>IFERROR(__xludf.DUMMYFUNCTION("GOOGLETRANSLATE(A2786, ""nl"", ""en"")"),"opportunities")</f>
        <v>opportunities</v>
      </c>
    </row>
    <row r="2787">
      <c r="A2787" s="1" t="s">
        <v>2786</v>
      </c>
      <c r="B2787" s="2" t="str">
        <f>IFERROR(__xludf.DUMMYFUNCTION("GOOGLETRANSLATE(A2787, ""nl"", ""en"")"),"Tuesday")</f>
        <v>Tuesday</v>
      </c>
    </row>
    <row r="2788">
      <c r="A2788" s="1" t="s">
        <v>2787</v>
      </c>
      <c r="B2788" s="2" t="str">
        <f>IFERROR(__xludf.DUMMYFUNCTION("GOOGLETRANSLATE(A2788, ""nl"", ""en"")"),"liver")</f>
        <v>liver</v>
      </c>
    </row>
    <row r="2789">
      <c r="A2789" s="1" t="s">
        <v>2788</v>
      </c>
      <c r="B2789" s="2" t="str">
        <f>IFERROR(__xludf.DUMMYFUNCTION("GOOGLETRANSLATE(A2789, ""nl"", ""en"")"),"evening")</f>
        <v>evening</v>
      </c>
    </row>
    <row r="2790">
      <c r="A2790" s="1" t="s">
        <v>2789</v>
      </c>
      <c r="B2790" s="2" t="str">
        <f>IFERROR(__xludf.DUMMYFUNCTION("GOOGLETRANSLATE(A2790, ""nl"", ""en"")"),"gone away")</f>
        <v>gone away</v>
      </c>
    </row>
    <row r="2791">
      <c r="A2791" s="1" t="s">
        <v>2790</v>
      </c>
      <c r="B2791" s="2" t="str">
        <f>IFERROR(__xludf.DUMMYFUNCTION("GOOGLETRANSLATE(A2791, ""nl"", ""en"")"),"link")</f>
        <v>link</v>
      </c>
    </row>
    <row r="2792">
      <c r="A2792" s="1" t="s">
        <v>2791</v>
      </c>
      <c r="B2792" s="2" t="str">
        <f>IFERROR(__xludf.DUMMYFUNCTION("GOOGLETRANSLATE(A2792, ""nl"", ""en"")"),"deck")</f>
        <v>deck</v>
      </c>
    </row>
    <row r="2793">
      <c r="A2793" s="1" t="s">
        <v>2792</v>
      </c>
      <c r="B2793" s="2" t="str">
        <f>IFERROR(__xludf.DUMMYFUNCTION("GOOGLETRANSLATE(A2793, ""nl"", ""en"")"),"come")</f>
        <v>come</v>
      </c>
    </row>
    <row r="2794">
      <c r="A2794" s="1" t="s">
        <v>2793</v>
      </c>
      <c r="B2794" s="2" t="str">
        <f>IFERROR(__xludf.DUMMYFUNCTION("GOOGLETRANSLATE(A2794, ""nl"", ""en"")"),"curious")</f>
        <v>curious</v>
      </c>
    </row>
    <row r="2795">
      <c r="A2795" s="1" t="s">
        <v>2794</v>
      </c>
      <c r="B2795" s="2" t="str">
        <f>IFERROR(__xludf.DUMMYFUNCTION("GOOGLETRANSLATE(A2795, ""nl"", ""en"")"),"bright")</f>
        <v>bright</v>
      </c>
    </row>
    <row r="2796">
      <c r="A2796" s="1" t="s">
        <v>2795</v>
      </c>
      <c r="B2796" s="2" t="str">
        <f>IFERROR(__xludf.DUMMYFUNCTION("GOOGLETRANSLATE(A2796, ""nl"", ""en"")"),"down")</f>
        <v>down</v>
      </c>
    </row>
    <row r="2797">
      <c r="A2797" s="1" t="s">
        <v>2796</v>
      </c>
      <c r="B2797" s="2" t="str">
        <f>IFERROR(__xludf.DUMMYFUNCTION("GOOGLETRANSLATE(A2797, ""nl"", ""en"")"),"breasts")</f>
        <v>breasts</v>
      </c>
    </row>
    <row r="2798">
      <c r="A2798" s="1" t="s">
        <v>2797</v>
      </c>
      <c r="B2798" s="2" t="str">
        <f>IFERROR(__xludf.DUMMYFUNCTION("GOOGLETRANSLATE(A2798, ""nl"", ""en"")"),"East")</f>
        <v>East</v>
      </c>
    </row>
    <row r="2799">
      <c r="A2799" s="1" t="s">
        <v>2798</v>
      </c>
      <c r="B2799" s="2" t="str">
        <f>IFERROR(__xludf.DUMMYFUNCTION("GOOGLETRANSLATE(A2799, ""nl"", ""en"")"),"namely")</f>
        <v>namely</v>
      </c>
    </row>
    <row r="2800">
      <c r="A2800" s="1" t="s">
        <v>2799</v>
      </c>
      <c r="B2800" s="2" t="str">
        <f>IFERROR(__xludf.DUMMYFUNCTION("GOOGLETRANSLATE(A2800, ""nl"", ""en"")"),"shame")</f>
        <v>shame</v>
      </c>
    </row>
    <row r="2801">
      <c r="A2801" s="1" t="s">
        <v>2800</v>
      </c>
      <c r="B2801" s="2" t="str">
        <f>IFERROR(__xludf.DUMMYFUNCTION("GOOGLETRANSLATE(A2801, ""nl"", ""en"")"),"subtitle")</f>
        <v>subtitle</v>
      </c>
    </row>
    <row r="2802">
      <c r="A2802" s="1" t="s">
        <v>2801</v>
      </c>
      <c r="B2802" s="2" t="str">
        <f>IFERROR(__xludf.DUMMYFUNCTION("GOOGLETRANSLATE(A2802, ""nl"", ""en"")"),"match")</f>
        <v>match</v>
      </c>
    </row>
    <row r="2803">
      <c r="A2803" s="1" t="s">
        <v>2802</v>
      </c>
      <c r="B2803" s="2" t="str">
        <f>IFERROR(__xludf.DUMMYFUNCTION("GOOGLETRANSLATE(A2803, ""nl"", ""en"")"),"lace")</f>
        <v>lace</v>
      </c>
    </row>
    <row r="2804">
      <c r="A2804" s="1" t="s">
        <v>2803</v>
      </c>
      <c r="B2804" s="2" t="str">
        <f>IFERROR(__xludf.DUMMYFUNCTION("GOOGLETRANSLATE(A2804, ""nl"", ""en"")"),"hot")</f>
        <v>hot</v>
      </c>
    </row>
    <row r="2805">
      <c r="A2805" s="1" t="s">
        <v>2804</v>
      </c>
      <c r="B2805" s="2" t="str">
        <f>IFERROR(__xludf.DUMMYFUNCTION("GOOGLETRANSLATE(A2805, ""nl"", ""en"")"),"weight")</f>
        <v>weight</v>
      </c>
    </row>
    <row r="2806">
      <c r="A2806" s="1" t="s">
        <v>2805</v>
      </c>
      <c r="B2806" s="2" t="str">
        <f>IFERROR(__xludf.DUMMYFUNCTION("GOOGLETRANSLATE(A2806, ""nl"", ""en"")"),"businesses")</f>
        <v>businesses</v>
      </c>
    </row>
    <row r="2807">
      <c r="A2807" s="1" t="s">
        <v>2806</v>
      </c>
      <c r="B2807" s="2" t="str">
        <f>IFERROR(__xludf.DUMMYFUNCTION("GOOGLETRANSLATE(A2807, ""nl"", ""en"")"),"the stretch")</f>
        <v>the stretch</v>
      </c>
    </row>
    <row r="2808">
      <c r="A2808" s="1" t="s">
        <v>2807</v>
      </c>
      <c r="B2808" s="2" t="str">
        <f>IFERROR(__xludf.DUMMYFUNCTION("GOOGLETRANSLATE(A2808, ""nl"", ""en"")"),"shit")</f>
        <v>shit</v>
      </c>
    </row>
    <row r="2809">
      <c r="A2809" s="1" t="s">
        <v>2808</v>
      </c>
      <c r="B2809" s="2" t="str">
        <f>IFERROR(__xludf.DUMMYFUNCTION("GOOGLETRANSLATE(A2809, ""nl"", ""en"")"),"Fat")</f>
        <v>Fat</v>
      </c>
    </row>
    <row r="2810">
      <c r="A2810" s="1" t="s">
        <v>2809</v>
      </c>
      <c r="B2810" s="2" t="str">
        <f>IFERROR(__xludf.DUMMYFUNCTION("GOOGLETRANSLATE(A2810, ""nl"", ""en"")"),"gift")</f>
        <v>gift</v>
      </c>
    </row>
    <row r="2811">
      <c r="A2811" s="1" t="s">
        <v>2810</v>
      </c>
      <c r="B2811" s="2" t="str">
        <f>IFERROR(__xludf.DUMMYFUNCTION("GOOGLETRANSLATE(A2811, ""nl"", ""en"")"),"ignore")</f>
        <v>ignore</v>
      </c>
    </row>
    <row r="2812">
      <c r="A2812" s="1" t="s">
        <v>2811</v>
      </c>
      <c r="B2812" s="2" t="str">
        <f>IFERROR(__xludf.DUMMYFUNCTION("GOOGLETRANSLATE(A2812, ""nl"", ""en"")"),"good")</f>
        <v>good</v>
      </c>
    </row>
    <row r="2813">
      <c r="A2813" s="1" t="s">
        <v>2812</v>
      </c>
      <c r="B2813" s="2" t="str">
        <f>IFERROR(__xludf.DUMMYFUNCTION("GOOGLETRANSLATE(A2813, ""nl"", ""en"")"),"justice")</f>
        <v>justice</v>
      </c>
    </row>
    <row r="2814">
      <c r="A2814" s="1" t="s">
        <v>2813</v>
      </c>
      <c r="B2814" s="2" t="str">
        <f>IFERROR(__xludf.DUMMYFUNCTION("GOOGLETRANSLATE(A2814, ""nl"", ""en"")"),"snow")</f>
        <v>snow</v>
      </c>
    </row>
    <row r="2815">
      <c r="A2815" s="1" t="s">
        <v>2814</v>
      </c>
      <c r="B2815" s="2" t="str">
        <f>IFERROR(__xludf.DUMMYFUNCTION("GOOGLETRANSLATE(A2815, ""nl"", ""en"")"),"prosecutor")</f>
        <v>prosecutor</v>
      </c>
    </row>
    <row r="2816">
      <c r="A2816" s="1" t="s">
        <v>2815</v>
      </c>
      <c r="B2816" s="2" t="str">
        <f>IFERROR(__xludf.DUMMYFUNCTION("GOOGLETRANSLATE(A2816, ""nl"", ""en"")"),"sand")</f>
        <v>sand</v>
      </c>
    </row>
    <row r="2817">
      <c r="A2817" s="1" t="s">
        <v>2816</v>
      </c>
      <c r="B2817" s="2" t="str">
        <f>IFERROR(__xludf.DUMMYFUNCTION("GOOGLETRANSLATE(A2817, ""nl"", ""en"")"),"sport")</f>
        <v>sport</v>
      </c>
    </row>
    <row r="2818">
      <c r="A2818" s="1" t="s">
        <v>2817</v>
      </c>
      <c r="B2818" s="2" t="str">
        <f>IFERROR(__xludf.DUMMYFUNCTION("GOOGLETRANSLATE(A2818, ""nl"", ""en"")"),"realized")</f>
        <v>realized</v>
      </c>
    </row>
    <row r="2819">
      <c r="A2819" s="1" t="s">
        <v>2818</v>
      </c>
      <c r="B2819" s="2" t="str">
        <f>IFERROR(__xludf.DUMMYFUNCTION("GOOGLETRANSLATE(A2819, ""nl"", ""en"")"),"version")</f>
        <v>version</v>
      </c>
    </row>
    <row r="2820">
      <c r="A2820" s="1" t="s">
        <v>2819</v>
      </c>
      <c r="B2820" s="2" t="str">
        <f>IFERROR(__xludf.DUMMYFUNCTION("GOOGLETRANSLATE(A2820, ""nl"", ""en"")"),"least")</f>
        <v>least</v>
      </c>
    </row>
    <row r="2821">
      <c r="A2821" s="1" t="s">
        <v>2820</v>
      </c>
      <c r="B2821" s="2" t="str">
        <f>IFERROR(__xludf.DUMMYFUNCTION("GOOGLETRANSLATE(A2821, ""nl"", ""en"")"),"heart attack")</f>
        <v>heart attack</v>
      </c>
    </row>
    <row r="2822">
      <c r="A2822" s="1" t="s">
        <v>2821</v>
      </c>
      <c r="B2822" s="2" t="str">
        <f>IFERROR(__xludf.DUMMYFUNCTION("GOOGLETRANSLATE(A2822, ""nl"", ""en"")"),"boo")</f>
        <v>boo</v>
      </c>
    </row>
    <row r="2823">
      <c r="A2823" s="1" t="s">
        <v>2822</v>
      </c>
      <c r="B2823" s="2" t="str">
        <f>IFERROR(__xludf.DUMMYFUNCTION("GOOGLETRANSLATE(A2823, ""nl"", ""en"")"),"c")</f>
        <v>c</v>
      </c>
    </row>
    <row r="2824">
      <c r="A2824" s="1" t="s">
        <v>2823</v>
      </c>
      <c r="B2824" s="2" t="str">
        <f>IFERROR(__xludf.DUMMYFUNCTION("GOOGLETRANSLATE(A2824, ""nl"", ""en"")"),"ash")</f>
        <v>ash</v>
      </c>
    </row>
    <row r="2825">
      <c r="A2825" s="1" t="s">
        <v>2824</v>
      </c>
      <c r="B2825" s="2" t="str">
        <f>IFERROR(__xludf.DUMMYFUNCTION("GOOGLETRANSLATE(A2825, ""nl"", ""en"")"),"illegally")</f>
        <v>illegally</v>
      </c>
    </row>
    <row r="2826">
      <c r="A2826" s="1" t="s">
        <v>2825</v>
      </c>
      <c r="B2826" s="2" t="str">
        <f>IFERROR(__xludf.DUMMYFUNCTION("GOOGLETRANSLATE(A2826, ""nl"", ""en"")"),"trusted")</f>
        <v>trusted</v>
      </c>
    </row>
    <row r="2827">
      <c r="A2827" s="1" t="s">
        <v>2826</v>
      </c>
      <c r="B2827" s="2" t="str">
        <f>IFERROR(__xludf.DUMMYFUNCTION("GOOGLETRANSLATE(A2827, ""nl"", ""en"")"),"on")</f>
        <v>on</v>
      </c>
    </row>
    <row r="2828">
      <c r="A2828" s="1" t="s">
        <v>2827</v>
      </c>
      <c r="B2828" s="2" t="str">
        <f>IFERROR(__xludf.DUMMYFUNCTION("GOOGLETRANSLATE(A2828, ""nl"", ""en"")"),"pig")</f>
        <v>pig</v>
      </c>
    </row>
    <row r="2829">
      <c r="A2829" s="1" t="s">
        <v>2828</v>
      </c>
      <c r="B2829" s="2" t="str">
        <f>IFERROR(__xludf.DUMMYFUNCTION("GOOGLETRANSLATE(A2829, ""nl"", ""en"")"),"nice")</f>
        <v>nice</v>
      </c>
    </row>
    <row r="2830">
      <c r="A2830" s="1" t="s">
        <v>2829</v>
      </c>
      <c r="B2830" s="2" t="str">
        <f>IFERROR(__xludf.DUMMYFUNCTION("GOOGLETRANSLATE(A2830, ""nl"", ""en"")"),"jacob")</f>
        <v>jacob</v>
      </c>
    </row>
    <row r="2831">
      <c r="A2831" s="1" t="s">
        <v>2830</v>
      </c>
      <c r="B2831" s="2" t="str">
        <f>IFERROR(__xludf.DUMMYFUNCTION("GOOGLETRANSLATE(A2831, ""nl"", ""en"")"),"may")</f>
        <v>may</v>
      </c>
    </row>
    <row r="2832">
      <c r="A2832" s="1" t="s">
        <v>2831</v>
      </c>
      <c r="B2832" s="2" t="str">
        <f>IFERROR(__xludf.DUMMYFUNCTION("GOOGLETRANSLATE(A2832, ""nl"", ""en"")"),"Thursday")</f>
        <v>Thursday</v>
      </c>
    </row>
    <row r="2833">
      <c r="A2833" s="1" t="s">
        <v>2832</v>
      </c>
      <c r="B2833" s="2" t="str">
        <f>IFERROR(__xludf.DUMMYFUNCTION("GOOGLETRANSLATE(A2833, ""nl"", ""en"")"),"streets")</f>
        <v>streets</v>
      </c>
    </row>
    <row r="2834">
      <c r="A2834" s="1" t="s">
        <v>2833</v>
      </c>
      <c r="B2834" s="2" t="str">
        <f>IFERROR(__xludf.DUMMYFUNCTION("GOOGLETRANSLATE(A2834, ""nl"", ""en"")"),"wood")</f>
        <v>wood</v>
      </c>
    </row>
    <row r="2835">
      <c r="A2835" s="1" t="s">
        <v>2834</v>
      </c>
      <c r="B2835" s="2" t="str">
        <f>IFERROR(__xludf.DUMMYFUNCTION("GOOGLETRANSLATE(A2835, ""nl"", ""en"")"),"on top of")</f>
        <v>on top of</v>
      </c>
    </row>
    <row r="2836">
      <c r="A2836" s="1" t="s">
        <v>2835</v>
      </c>
      <c r="B2836" s="2" t="str">
        <f>IFERROR(__xludf.DUMMYFUNCTION("GOOGLETRANSLATE(A2836, ""nl"", ""en"")"),"dinner")</f>
        <v>dinner</v>
      </c>
    </row>
    <row r="2837">
      <c r="A2837" s="1" t="s">
        <v>2836</v>
      </c>
      <c r="B2837" s="2" t="str">
        <f>IFERROR(__xludf.DUMMYFUNCTION("GOOGLETRANSLATE(A2837, ""nl"", ""en"")"),"since")</f>
        <v>since</v>
      </c>
    </row>
    <row r="2838">
      <c r="A2838" s="1" t="s">
        <v>2837</v>
      </c>
      <c r="B2838" s="2" t="str">
        <f>IFERROR(__xludf.DUMMYFUNCTION("GOOGLETRANSLATE(A2838, ""nl"", ""en"")"),"fixed")</f>
        <v>fixed</v>
      </c>
    </row>
    <row r="2839">
      <c r="A2839" s="1" t="s">
        <v>2838</v>
      </c>
      <c r="B2839" s="2" t="str">
        <f>IFERROR(__xludf.DUMMYFUNCTION("GOOGLETRANSLATE(A2839, ""nl"", ""en"")"),"more difficult")</f>
        <v>more difficult</v>
      </c>
    </row>
    <row r="2840">
      <c r="A2840" s="1" t="s">
        <v>2839</v>
      </c>
      <c r="B2840" s="2" t="str">
        <f>IFERROR(__xludf.DUMMYFUNCTION("GOOGLETRANSLATE(A2840, ""nl"", ""en"")"),"Brand")</f>
        <v>Brand</v>
      </c>
    </row>
    <row r="2841">
      <c r="A2841" s="1" t="s">
        <v>2840</v>
      </c>
      <c r="B2841" s="2" t="str">
        <f>IFERROR(__xludf.DUMMYFUNCTION("GOOGLETRANSLATE(A2841, ""nl"", ""en"")"),"suspects")</f>
        <v>suspects</v>
      </c>
    </row>
    <row r="2842">
      <c r="A2842" s="1" t="s">
        <v>2841</v>
      </c>
      <c r="B2842" s="2" t="str">
        <f>IFERROR(__xludf.DUMMYFUNCTION("GOOGLETRANSLATE(A2842, ""nl"", ""en"")"),"dare")</f>
        <v>dare</v>
      </c>
    </row>
    <row r="2843">
      <c r="A2843" s="1" t="s">
        <v>2842</v>
      </c>
      <c r="B2843" s="2" t="str">
        <f>IFERROR(__xludf.DUMMYFUNCTION("GOOGLETRANSLATE(A2843, ""nl"", ""en"")"),"gave up")</f>
        <v>gave up</v>
      </c>
    </row>
    <row r="2844">
      <c r="A2844" s="1" t="s">
        <v>2843</v>
      </c>
      <c r="B2844" s="2" t="str">
        <f>IFERROR(__xludf.DUMMYFUNCTION("GOOGLETRANSLATE(A2844, ""nl"", ""en"")"),"leave")</f>
        <v>leave</v>
      </c>
    </row>
    <row r="2845">
      <c r="A2845" s="1" t="s">
        <v>2844</v>
      </c>
      <c r="B2845" s="2" t="str">
        <f>IFERROR(__xludf.DUMMYFUNCTION("GOOGLETRANSLATE(A2845, ""nl"", ""en"")"),"trick")</f>
        <v>trick</v>
      </c>
    </row>
    <row r="2846">
      <c r="A2846" s="1" t="s">
        <v>2845</v>
      </c>
      <c r="B2846" s="2" t="str">
        <f>IFERROR(__xludf.DUMMYFUNCTION("GOOGLETRANSLATE(A2846, ""nl"", ""en"")"),"frankie")</f>
        <v>frankie</v>
      </c>
    </row>
    <row r="2847">
      <c r="A2847" s="1" t="s">
        <v>2846</v>
      </c>
      <c r="B2847" s="2" t="str">
        <f>IFERROR(__xludf.DUMMYFUNCTION("GOOGLETRANSLATE(A2847, ""nl"", ""en"")"),"el")</f>
        <v>el</v>
      </c>
    </row>
    <row r="2848">
      <c r="A2848" s="1" t="s">
        <v>2847</v>
      </c>
      <c r="B2848" s="2" t="str">
        <f>IFERROR(__xludf.DUMMYFUNCTION("GOOGLETRANSLATE(A2848, ""nl"", ""en"")"),"weigh")</f>
        <v>weigh</v>
      </c>
    </row>
    <row r="2849">
      <c r="A2849" s="1" t="s">
        <v>2848</v>
      </c>
      <c r="B2849" s="2" t="str">
        <f>IFERROR(__xludf.DUMMYFUNCTION("GOOGLETRANSLATE(A2849, ""nl"", ""en"")"),"plants")</f>
        <v>plants</v>
      </c>
    </row>
    <row r="2850">
      <c r="A2850" s="1" t="s">
        <v>2849</v>
      </c>
      <c r="B2850" s="2" t="str">
        <f>IFERROR(__xludf.DUMMYFUNCTION("GOOGLETRANSLATE(A2850, ""nl"", ""en"")"),"pen")</f>
        <v>pen</v>
      </c>
    </row>
    <row r="2851">
      <c r="A2851" s="1" t="s">
        <v>2850</v>
      </c>
      <c r="B2851" s="2" t="str">
        <f>IFERROR(__xludf.DUMMYFUNCTION("GOOGLETRANSLATE(A2851, ""nl"", ""en"")"),"beth")</f>
        <v>beth</v>
      </c>
    </row>
    <row r="2852">
      <c r="A2852" s="1" t="s">
        <v>2851</v>
      </c>
      <c r="B2852" s="2" t="str">
        <f>IFERROR(__xludf.DUMMYFUNCTION("GOOGLETRANSLATE(A2852, ""nl"", ""en"")"),"presence")</f>
        <v>presence</v>
      </c>
    </row>
    <row r="2853">
      <c r="A2853" s="1" t="s">
        <v>2852</v>
      </c>
      <c r="B2853" s="2" t="str">
        <f>IFERROR(__xludf.DUMMYFUNCTION("GOOGLETRANSLATE(A2853, ""nl"", ""en"")"),"mood")</f>
        <v>mood</v>
      </c>
    </row>
    <row r="2854">
      <c r="A2854" s="1" t="s">
        <v>2853</v>
      </c>
      <c r="B2854" s="2" t="str">
        <f>IFERROR(__xludf.DUMMYFUNCTION("GOOGLETRANSLATE(A2854, ""nl"", ""en"")"),"Bravo")</f>
        <v>Bravo</v>
      </c>
    </row>
    <row r="2855">
      <c r="A2855" s="1" t="s">
        <v>2854</v>
      </c>
      <c r="B2855" s="2" t="str">
        <f>IFERROR(__xludf.DUMMYFUNCTION("GOOGLETRANSLATE(A2855, ""nl"", ""en"")"),"survived")</f>
        <v>survived</v>
      </c>
    </row>
    <row r="2856">
      <c r="A2856" s="1" t="s">
        <v>2855</v>
      </c>
      <c r="B2856" s="2" t="str">
        <f>IFERROR(__xludf.DUMMYFUNCTION("GOOGLETRANSLATE(A2856, ""nl"", ""en"")"),"during")</f>
        <v>during</v>
      </c>
    </row>
    <row r="2857">
      <c r="A2857" s="1" t="s">
        <v>2856</v>
      </c>
      <c r="B2857" s="2" t="str">
        <f>IFERROR(__xludf.DUMMYFUNCTION("GOOGLETRANSLATE(A2857, ""nl"", ""en"")"),"magic")</f>
        <v>magic</v>
      </c>
    </row>
    <row r="2858">
      <c r="A2858" s="1" t="s">
        <v>2857</v>
      </c>
      <c r="B2858" s="2" t="str">
        <f>IFERROR(__xludf.DUMMYFUNCTION("GOOGLETRANSLATE(A2858, ""nl"", ""en"")"),"living")</f>
        <v>living</v>
      </c>
    </row>
    <row r="2859">
      <c r="A2859" s="1" t="s">
        <v>2858</v>
      </c>
      <c r="B2859" s="2" t="str">
        <f>IFERROR(__xludf.DUMMYFUNCTION("GOOGLETRANSLATE(A2859, ""nl"", ""en"")"),"therapy")</f>
        <v>therapy</v>
      </c>
    </row>
    <row r="2860">
      <c r="A2860" s="1" t="s">
        <v>2859</v>
      </c>
      <c r="B2860" s="2" t="str">
        <f>IFERROR(__xludf.DUMMYFUNCTION("GOOGLETRANSLATE(A2860, ""nl"", ""en"")"),"situated")</f>
        <v>situated</v>
      </c>
    </row>
    <row r="2861">
      <c r="A2861" s="1" t="s">
        <v>2860</v>
      </c>
      <c r="B2861" s="2" t="str">
        <f>IFERROR(__xludf.DUMMYFUNCTION("GOOGLETRANSLATE(A2861, ""nl"", ""en"")"),"grab")</f>
        <v>grab</v>
      </c>
    </row>
    <row r="2862">
      <c r="A2862" s="1" t="s">
        <v>2861</v>
      </c>
      <c r="B2862" s="2" t="str">
        <f>IFERROR(__xludf.DUMMYFUNCTION("GOOGLETRANSLATE(A2862, ""nl"", ""en"")"),"directed")</f>
        <v>directed</v>
      </c>
    </row>
    <row r="2863">
      <c r="A2863" s="1" t="s">
        <v>2862</v>
      </c>
      <c r="B2863" s="2" t="str">
        <f>IFERROR(__xludf.DUMMYFUNCTION("GOOGLETRANSLATE(A2863, ""nl"", ""en"")"),"preceded")</f>
        <v>preceded</v>
      </c>
    </row>
    <row r="2864">
      <c r="A2864" s="1" t="s">
        <v>2863</v>
      </c>
      <c r="B2864" s="2" t="str">
        <f>IFERROR(__xludf.DUMMYFUNCTION("GOOGLETRANSLATE(A2864, ""nl"", ""en"")"),"Push")</f>
        <v>Push</v>
      </c>
    </row>
    <row r="2865">
      <c r="A2865" s="1" t="s">
        <v>2864</v>
      </c>
      <c r="B2865" s="2" t="str">
        <f>IFERROR(__xludf.DUMMYFUNCTION("GOOGLETRANSLATE(A2865, ""nl"", ""en"")"),"tip")</f>
        <v>tip</v>
      </c>
    </row>
    <row r="2866">
      <c r="A2866" s="1" t="s">
        <v>2865</v>
      </c>
      <c r="B2866" s="2" t="str">
        <f>IFERROR(__xludf.DUMMYFUNCTION("GOOGLETRANSLATE(A2866, ""nl"", ""en"")"),"social")</f>
        <v>social</v>
      </c>
    </row>
    <row r="2867">
      <c r="A2867" s="1" t="s">
        <v>2866</v>
      </c>
      <c r="B2867" s="2" t="str">
        <f>IFERROR(__xludf.DUMMYFUNCTION("GOOGLETRANSLATE(A2867, ""nl"", ""en"")"),"uh")</f>
        <v>uh</v>
      </c>
    </row>
    <row r="2868">
      <c r="A2868" s="1" t="s">
        <v>2867</v>
      </c>
      <c r="B2868" s="2" t="str">
        <f>IFERROR(__xludf.DUMMYFUNCTION("GOOGLETRANSLATE(A2868, ""nl"", ""en"")"),"eat")</f>
        <v>eat</v>
      </c>
    </row>
    <row r="2869">
      <c r="A2869" s="1" t="s">
        <v>2868</v>
      </c>
      <c r="B2869" s="2" t="str">
        <f>IFERROR(__xludf.DUMMYFUNCTION("GOOGLETRANSLATE(A2869, ""nl"", ""en"")"),"inside")</f>
        <v>inside</v>
      </c>
    </row>
    <row r="2870">
      <c r="A2870" s="1" t="s">
        <v>2869</v>
      </c>
      <c r="B2870" s="2" t="str">
        <f>IFERROR(__xludf.DUMMYFUNCTION("GOOGLETRANSLATE(A2870, ""nl"", ""en"")"),"reward")</f>
        <v>reward</v>
      </c>
    </row>
    <row r="2871">
      <c r="A2871" s="1" t="s">
        <v>2870</v>
      </c>
      <c r="B2871" s="2" t="str">
        <f>IFERROR(__xludf.DUMMYFUNCTION("GOOGLETRANSLATE(A2871, ""nl"", ""en"")"),"brave")</f>
        <v>brave</v>
      </c>
    </row>
    <row r="2872">
      <c r="A2872" s="1" t="s">
        <v>2871</v>
      </c>
      <c r="B2872" s="2" t="str">
        <f>IFERROR(__xludf.DUMMYFUNCTION("GOOGLETRANSLATE(A2872, ""nl"", ""en"")"),"to concentrate")</f>
        <v>to concentrate</v>
      </c>
    </row>
    <row r="2873">
      <c r="A2873" s="1" t="s">
        <v>2872</v>
      </c>
      <c r="B2873" s="2" t="str">
        <f>IFERROR(__xludf.DUMMYFUNCTION("GOOGLETRANSLATE(A2873, ""nl"", ""en"")"),"lot")</f>
        <v>lot</v>
      </c>
    </row>
    <row r="2874">
      <c r="A2874" s="1" t="s">
        <v>2873</v>
      </c>
      <c r="B2874" s="2" t="str">
        <f>IFERROR(__xludf.DUMMYFUNCTION("GOOGLETRANSLATE(A2874, ""nl"", ""en"")"),"available")</f>
        <v>available</v>
      </c>
    </row>
    <row r="2875">
      <c r="A2875" s="1" t="s">
        <v>2874</v>
      </c>
      <c r="B2875" s="2" t="str">
        <f>IFERROR(__xludf.DUMMYFUNCTION("GOOGLETRANSLATE(A2875, ""nl"", ""en"")"),"sexual")</f>
        <v>sexual</v>
      </c>
    </row>
    <row r="2876">
      <c r="A2876" s="1" t="s">
        <v>2875</v>
      </c>
      <c r="B2876" s="2" t="str">
        <f>IFERROR(__xludf.DUMMYFUNCTION("GOOGLETRANSLATE(A2876, ""nl"", ""en"")"),"to deliver")</f>
        <v>to deliver</v>
      </c>
    </row>
    <row r="2877">
      <c r="A2877" s="1" t="s">
        <v>2876</v>
      </c>
      <c r="B2877" s="2" t="str">
        <f>IFERROR(__xludf.DUMMYFUNCTION("GOOGLETRANSLATE(A2877, ""nl"", ""en"")"),"buy")</f>
        <v>buy</v>
      </c>
    </row>
    <row r="2878">
      <c r="A2878" s="1" t="s">
        <v>2877</v>
      </c>
      <c r="B2878" s="2" t="str">
        <f>IFERROR(__xludf.DUMMYFUNCTION("GOOGLETRANSLATE(A2878, ""nl"", ""en"")"),"fence")</f>
        <v>fence</v>
      </c>
    </row>
    <row r="2879">
      <c r="A2879" s="1" t="s">
        <v>2878</v>
      </c>
      <c r="B2879" s="2" t="str">
        <f>IFERROR(__xludf.DUMMYFUNCTION("GOOGLETRANSLATE(A2879, ""nl"", ""en"")"),"lois")</f>
        <v>lois</v>
      </c>
    </row>
    <row r="2880">
      <c r="A2880" s="1" t="s">
        <v>2879</v>
      </c>
      <c r="B2880" s="2" t="str">
        <f>IFERROR(__xludf.DUMMYFUNCTION("GOOGLETRANSLATE(A2880, ""nl"", ""en"")"),"bid")</f>
        <v>bid</v>
      </c>
    </row>
    <row r="2881">
      <c r="A2881" s="1" t="s">
        <v>2880</v>
      </c>
      <c r="B2881" s="2" t="str">
        <f>IFERROR(__xludf.DUMMYFUNCTION("GOOGLETRANSLATE(A2881, ""nl"", ""en"")"),"current")</f>
        <v>current</v>
      </c>
    </row>
    <row r="2882">
      <c r="A2882" s="1" t="s">
        <v>2881</v>
      </c>
      <c r="B2882" s="2" t="str">
        <f>IFERROR(__xludf.DUMMYFUNCTION("GOOGLETRANSLATE(A2882, ""nl"", ""en"")"),"on")</f>
        <v>on</v>
      </c>
    </row>
    <row r="2883">
      <c r="A2883" s="1" t="s">
        <v>2882</v>
      </c>
      <c r="B2883" s="2" t="str">
        <f>IFERROR(__xludf.DUMMYFUNCTION("GOOGLETRANSLATE(A2883, ""nl"", ""en"")"),"chase")</f>
        <v>chase</v>
      </c>
    </row>
    <row r="2884">
      <c r="A2884" s="1" t="s">
        <v>2883</v>
      </c>
      <c r="B2884" s="2" t="str">
        <f>IFERROR(__xludf.DUMMYFUNCTION("GOOGLETRANSLATE(A2884, ""nl"", ""en"")"),"united")</f>
        <v>united</v>
      </c>
    </row>
    <row r="2885">
      <c r="A2885" s="1" t="s">
        <v>2884</v>
      </c>
      <c r="B2885" s="2" t="str">
        <f>IFERROR(__xludf.DUMMYFUNCTION("GOOGLETRANSLATE(A2885, ""nl"", ""en"")"),"golf")</f>
        <v>golf</v>
      </c>
    </row>
    <row r="2886">
      <c r="A2886" s="1" t="s">
        <v>2885</v>
      </c>
      <c r="B2886" s="2" t="str">
        <f>IFERROR(__xludf.DUMMYFUNCTION("GOOGLETRANSLATE(A2886, ""nl"", ""en"")"),"Cafe")</f>
        <v>Cafe</v>
      </c>
    </row>
    <row r="2887">
      <c r="A2887" s="1" t="s">
        <v>2886</v>
      </c>
      <c r="B2887" s="2" t="str">
        <f>IFERROR(__xludf.DUMMYFUNCTION("GOOGLETRANSLATE(A2887, ""nl"", ""en"")"),"sugar")</f>
        <v>sugar</v>
      </c>
    </row>
    <row r="2888">
      <c r="A2888" s="1" t="s">
        <v>2887</v>
      </c>
      <c r="B2888" s="2" t="str">
        <f>IFERROR(__xludf.DUMMYFUNCTION("GOOGLETRANSLATE(A2888, ""nl"", ""en"")"),"lips")</f>
        <v>lips</v>
      </c>
    </row>
    <row r="2889">
      <c r="A2889" s="1" t="s">
        <v>2888</v>
      </c>
      <c r="B2889" s="2" t="str">
        <f>IFERROR(__xludf.DUMMYFUNCTION("GOOGLETRANSLATE(A2889, ""nl"", ""en"")"),"oxygen")</f>
        <v>oxygen</v>
      </c>
    </row>
    <row r="2890">
      <c r="A2890" s="1" t="s">
        <v>2889</v>
      </c>
      <c r="B2890" s="2" t="str">
        <f>IFERROR(__xludf.DUMMYFUNCTION("GOOGLETRANSLATE(A2890, ""nl"", ""en"")"),"sensitive")</f>
        <v>sensitive</v>
      </c>
    </row>
    <row r="2891">
      <c r="A2891" s="1" t="s">
        <v>2890</v>
      </c>
      <c r="B2891" s="2" t="str">
        <f>IFERROR(__xludf.DUMMYFUNCTION("GOOGLETRANSLATE(A2891, ""nl"", ""en"")"),"repeat")</f>
        <v>repeat</v>
      </c>
    </row>
    <row r="2892">
      <c r="A2892" s="1" t="s">
        <v>2891</v>
      </c>
      <c r="B2892" s="2" t="str">
        <f>IFERROR(__xludf.DUMMYFUNCTION("GOOGLETRANSLATE(A2892, ""nl"", ""en"")"),"hmm")</f>
        <v>hmm</v>
      </c>
    </row>
    <row r="2893">
      <c r="A2893" s="1" t="s">
        <v>2892</v>
      </c>
      <c r="B2893" s="2" t="str">
        <f>IFERROR(__xludf.DUMMYFUNCTION("GOOGLETRANSLATE(A2893, ""nl"", ""en"")"),"grass")</f>
        <v>grass</v>
      </c>
    </row>
    <row r="2894">
      <c r="A2894" s="1" t="s">
        <v>2893</v>
      </c>
      <c r="B2894" s="2" t="str">
        <f>IFERROR(__xludf.DUMMYFUNCTION("GOOGLETRANSLATE(A2894, ""nl"", ""en"")"),"hurt")</f>
        <v>hurt</v>
      </c>
    </row>
    <row r="2895">
      <c r="A2895" s="1" t="s">
        <v>2894</v>
      </c>
      <c r="B2895" s="2" t="str">
        <f>IFERROR(__xludf.DUMMYFUNCTION("GOOGLETRANSLATE(A2895, ""nl"", ""en"")"),"filthy")</f>
        <v>filthy</v>
      </c>
    </row>
    <row r="2896">
      <c r="A2896" s="1" t="s">
        <v>2895</v>
      </c>
      <c r="B2896" s="2" t="str">
        <f>IFERROR(__xludf.DUMMYFUNCTION("GOOGLETRANSLATE(A2896, ""nl"", ""en"")"),"to film")</f>
        <v>to film</v>
      </c>
    </row>
    <row r="2897">
      <c r="A2897" s="1" t="s">
        <v>2896</v>
      </c>
      <c r="B2897" s="2" t="str">
        <f>IFERROR(__xludf.DUMMYFUNCTION("GOOGLETRANSLATE(A2897, ""nl"", ""en"")"),"daisy")</f>
        <v>daisy</v>
      </c>
    </row>
    <row r="2898">
      <c r="A2898" s="1" t="s">
        <v>2897</v>
      </c>
      <c r="B2898" s="2" t="str">
        <f>IFERROR(__xludf.DUMMYFUNCTION("GOOGLETRANSLATE(A2898, ""nl"", ""en"")"),"tunnel")</f>
        <v>tunnel</v>
      </c>
    </row>
    <row r="2899">
      <c r="A2899" s="1" t="s">
        <v>2898</v>
      </c>
      <c r="B2899" s="2" t="str">
        <f>IFERROR(__xludf.DUMMYFUNCTION("GOOGLETRANSLATE(A2899, ""nl"", ""en"")"),"rock")</f>
        <v>rock</v>
      </c>
    </row>
    <row r="2900">
      <c r="A2900" s="1" t="s">
        <v>2899</v>
      </c>
      <c r="B2900" s="2" t="str">
        <f>IFERROR(__xludf.DUMMYFUNCTION("GOOGLETRANSLATE(A2900, ""nl"", ""en"")"),"wisely")</f>
        <v>wisely</v>
      </c>
    </row>
    <row r="2901">
      <c r="A2901" s="1" t="s">
        <v>2900</v>
      </c>
      <c r="B2901" s="2" t="str">
        <f>IFERROR(__xludf.DUMMYFUNCTION("GOOGLETRANSLATE(A2901, ""nl"", ""en"")"),"organization")</f>
        <v>organization</v>
      </c>
    </row>
    <row r="2902">
      <c r="A2902" s="1" t="s">
        <v>2901</v>
      </c>
      <c r="B2902" s="2" t="str">
        <f>IFERROR(__xludf.DUMMYFUNCTION("GOOGLETRANSLATE(A2902, ""nl"", ""en"")"),"permanently")</f>
        <v>permanently</v>
      </c>
    </row>
    <row r="2903">
      <c r="A2903" s="1" t="s">
        <v>2902</v>
      </c>
      <c r="B2903" s="2" t="str">
        <f>IFERROR(__xludf.DUMMYFUNCTION("GOOGLETRANSLATE(A2903, ""nl"", ""en"")"),"families")</f>
        <v>families</v>
      </c>
    </row>
    <row r="2904">
      <c r="A2904" s="1" t="s">
        <v>2903</v>
      </c>
      <c r="B2904" s="2" t="str">
        <f>IFERROR(__xludf.DUMMYFUNCTION("GOOGLETRANSLATE(A2904, ""nl"", ""en"")"),"doubt")</f>
        <v>doubt</v>
      </c>
    </row>
    <row r="2905">
      <c r="A2905" s="1" t="s">
        <v>2904</v>
      </c>
      <c r="B2905" s="2" t="str">
        <f>IFERROR(__xludf.DUMMYFUNCTION("GOOGLETRANSLATE(A2905, ""nl"", ""en"")"),"come along")</f>
        <v>come along</v>
      </c>
    </row>
    <row r="2906">
      <c r="A2906" s="1" t="s">
        <v>2905</v>
      </c>
      <c r="B2906" s="2" t="str">
        <f>IFERROR(__xludf.DUMMYFUNCTION("GOOGLETRANSLATE(A2906, ""nl"", ""en"")"),"rumors")</f>
        <v>rumors</v>
      </c>
    </row>
    <row r="2907">
      <c r="A2907" s="1" t="s">
        <v>2906</v>
      </c>
      <c r="B2907" s="2" t="str">
        <f>IFERROR(__xludf.DUMMYFUNCTION("GOOGLETRANSLATE(A2907, ""nl"", ""en"")"),"angeles")</f>
        <v>angeles</v>
      </c>
    </row>
    <row r="2908">
      <c r="A2908" s="1" t="s">
        <v>2907</v>
      </c>
      <c r="B2908" s="2" t="str">
        <f>IFERROR(__xludf.DUMMYFUNCTION("GOOGLETRANSLATE(A2908, ""nl"", ""en"")"),"saved")</f>
        <v>saved</v>
      </c>
    </row>
    <row r="2909">
      <c r="A2909" s="1" t="s">
        <v>2908</v>
      </c>
      <c r="B2909" s="2" t="str">
        <f>IFERROR(__xludf.DUMMYFUNCTION("GOOGLETRANSLATE(A2909, ""nl"", ""en"")"),"Spending time")</f>
        <v>Spending time</v>
      </c>
    </row>
    <row r="2910">
      <c r="A2910" s="1" t="s">
        <v>2909</v>
      </c>
      <c r="B2910" s="2" t="str">
        <f>IFERROR(__xludf.DUMMYFUNCTION("GOOGLETRANSLATE(A2910, ""nl"", ""en"")"),"pure")</f>
        <v>pure</v>
      </c>
    </row>
    <row r="2911">
      <c r="A2911" s="1" t="s">
        <v>2910</v>
      </c>
      <c r="B2911" s="2" t="str">
        <f>IFERROR(__xludf.DUMMYFUNCTION("GOOGLETRANSLATE(A2911, ""nl"", ""en"")"),"lit")</f>
        <v>lit</v>
      </c>
    </row>
    <row r="2912">
      <c r="A2912" s="1" t="s">
        <v>2911</v>
      </c>
      <c r="B2912" s="2" t="str">
        <f>IFERROR(__xludf.DUMMYFUNCTION("GOOGLETRANSLATE(A2912, ""nl"", ""en"")"),"diamond")</f>
        <v>diamond</v>
      </c>
    </row>
    <row r="2913">
      <c r="A2913" s="1" t="s">
        <v>2912</v>
      </c>
      <c r="B2913" s="2" t="str">
        <f>IFERROR(__xludf.DUMMYFUNCTION("GOOGLETRANSLATE(A2913, ""nl"", ""en"")"),"load")</f>
        <v>load</v>
      </c>
    </row>
    <row r="2914">
      <c r="A2914" s="1" t="s">
        <v>2913</v>
      </c>
      <c r="B2914" s="2" t="str">
        <f>IFERROR(__xludf.DUMMYFUNCTION("GOOGLETRANSLATE(A2914, ""nl"", ""en"")"),"miami")</f>
        <v>miami</v>
      </c>
    </row>
    <row r="2915">
      <c r="A2915" s="1" t="s">
        <v>2914</v>
      </c>
      <c r="B2915" s="2" t="str">
        <f>IFERROR(__xludf.DUMMYFUNCTION("GOOGLETRANSLATE(A2915, ""nl"", ""en"")"),"confirmed")</f>
        <v>confirmed</v>
      </c>
    </row>
    <row r="2916">
      <c r="A2916" s="1" t="s">
        <v>2915</v>
      </c>
      <c r="B2916" s="2" t="str">
        <f>IFERROR(__xludf.DUMMYFUNCTION("GOOGLETRANSLATE(A2916, ""nl"", ""en"")"),"smelly")</f>
        <v>smelly</v>
      </c>
    </row>
    <row r="2917">
      <c r="A2917" s="1" t="s">
        <v>2916</v>
      </c>
      <c r="B2917" s="2" t="str">
        <f>IFERROR(__xludf.DUMMYFUNCTION("GOOGLETRANSLATE(A2917, ""nl"", ""en"")"),"including")</f>
        <v>including</v>
      </c>
    </row>
    <row r="2918">
      <c r="A2918" s="1" t="s">
        <v>2917</v>
      </c>
      <c r="B2918" s="2" t="str">
        <f>IFERROR(__xludf.DUMMYFUNCTION("GOOGLETRANSLATE(A2918, ""nl"", ""en"")"),"elderly")</f>
        <v>elderly</v>
      </c>
    </row>
    <row r="2919">
      <c r="A2919" s="1" t="s">
        <v>2918</v>
      </c>
      <c r="B2919" s="2" t="str">
        <f>IFERROR(__xludf.DUMMYFUNCTION("GOOGLETRANSLATE(A2919, ""nl"", ""en"")"),"treason")</f>
        <v>treason</v>
      </c>
    </row>
    <row r="2920">
      <c r="A2920" s="1" t="s">
        <v>2919</v>
      </c>
      <c r="B2920" s="2" t="str">
        <f>IFERROR(__xludf.DUMMYFUNCTION("GOOGLETRANSLATE(A2920, ""nl"", ""en"")"),"interview")</f>
        <v>interview</v>
      </c>
    </row>
    <row r="2921">
      <c r="A2921" s="1" t="s">
        <v>2920</v>
      </c>
      <c r="B2921" s="2" t="str">
        <f>IFERROR(__xludf.DUMMYFUNCTION("GOOGLETRANSLATE(A2921, ""nl"", ""en"")"),"means")</f>
        <v>means</v>
      </c>
    </row>
    <row r="2922">
      <c r="A2922" s="1" t="s">
        <v>2921</v>
      </c>
      <c r="B2922" s="2" t="str">
        <f>IFERROR(__xludf.DUMMYFUNCTION("GOOGLETRANSLATE(A2922, ""nl"", ""en"")"),"birth")</f>
        <v>birth</v>
      </c>
    </row>
    <row r="2923">
      <c r="A2923" s="1" t="s">
        <v>2922</v>
      </c>
      <c r="B2923" s="2" t="str">
        <f>IFERROR(__xludf.DUMMYFUNCTION("GOOGLETRANSLATE(A2923, ""nl"", ""en"")"),"niece")</f>
        <v>niece</v>
      </c>
    </row>
    <row r="2924">
      <c r="A2924" s="1" t="s">
        <v>2923</v>
      </c>
      <c r="B2924" s="2" t="str">
        <f>IFERROR(__xludf.DUMMYFUNCTION("GOOGLETRANSLATE(A2924, ""nl"", ""en"")"),"moments")</f>
        <v>moments</v>
      </c>
    </row>
    <row r="2925">
      <c r="A2925" s="1" t="s">
        <v>2924</v>
      </c>
      <c r="B2925" s="2" t="str">
        <f>IFERROR(__xludf.DUMMYFUNCTION("GOOGLETRANSLATE(A2925, ""nl"", ""en"")"),"stage")</f>
        <v>stage</v>
      </c>
    </row>
    <row r="2926">
      <c r="A2926" s="1" t="s">
        <v>2925</v>
      </c>
      <c r="B2926" s="2" t="str">
        <f>IFERROR(__xludf.DUMMYFUNCTION("GOOGLETRANSLATE(A2926, ""nl"", ""en"")"),"effect")</f>
        <v>effect</v>
      </c>
    </row>
    <row r="2927">
      <c r="A2927" s="1" t="s">
        <v>2926</v>
      </c>
      <c r="B2927" s="2" t="str">
        <f>IFERROR(__xludf.DUMMYFUNCTION("GOOGLETRANSLATE(A2927, ""nl"", ""en"")"),"fifteen")</f>
        <v>fifteen</v>
      </c>
    </row>
    <row r="2928">
      <c r="A2928" s="1" t="s">
        <v>2927</v>
      </c>
      <c r="B2928" s="2" t="str">
        <f>IFERROR(__xludf.DUMMYFUNCTION("GOOGLETRANSLATE(A2928, ""nl"", ""en"")"),"attitude")</f>
        <v>attitude</v>
      </c>
    </row>
    <row r="2929">
      <c r="A2929" s="1" t="s">
        <v>2928</v>
      </c>
      <c r="B2929" s="2" t="str">
        <f>IFERROR(__xludf.DUMMYFUNCTION("GOOGLETRANSLATE(A2929, ""nl"", ""en"")"),"cause")</f>
        <v>cause</v>
      </c>
    </row>
    <row r="2930">
      <c r="A2930" s="1" t="s">
        <v>2929</v>
      </c>
      <c r="B2930" s="2" t="str">
        <f>IFERROR(__xludf.DUMMYFUNCTION("GOOGLETRANSLATE(A2930, ""nl"", ""en"")"),"nurse")</f>
        <v>nurse</v>
      </c>
    </row>
    <row r="2931">
      <c r="A2931" s="1" t="s">
        <v>2930</v>
      </c>
      <c r="B2931" s="2" t="str">
        <f>IFERROR(__xludf.DUMMYFUNCTION("GOOGLETRANSLATE(A2931, ""nl"", ""en"")"),"lie")</f>
        <v>lie</v>
      </c>
    </row>
    <row r="2932">
      <c r="A2932" s="1" t="s">
        <v>2931</v>
      </c>
      <c r="B2932" s="2" t="str">
        <f>IFERROR(__xludf.DUMMYFUNCTION("GOOGLETRANSLATE(A2932, ""nl"", ""en"")"),"library")</f>
        <v>library</v>
      </c>
    </row>
    <row r="2933">
      <c r="A2933" s="1" t="s">
        <v>2932</v>
      </c>
      <c r="B2933" s="2" t="str">
        <f>IFERROR(__xludf.DUMMYFUNCTION("GOOGLETRANSLATE(A2933, ""nl"", ""en"")"),"writer")</f>
        <v>writer</v>
      </c>
    </row>
    <row r="2934">
      <c r="A2934" s="1" t="s">
        <v>2933</v>
      </c>
      <c r="B2934" s="2" t="str">
        <f>IFERROR(__xludf.DUMMYFUNCTION("GOOGLETRANSLATE(A2934, ""nl"", ""en"")"),"promise")</f>
        <v>promise</v>
      </c>
    </row>
    <row r="2935">
      <c r="A2935" s="1" t="s">
        <v>2934</v>
      </c>
      <c r="B2935" s="2" t="str">
        <f>IFERROR(__xludf.DUMMYFUNCTION("GOOGLETRANSLATE(A2935, ""nl"", ""en"")"),"identify")</f>
        <v>identify</v>
      </c>
    </row>
    <row r="2936">
      <c r="A2936" s="1" t="s">
        <v>2935</v>
      </c>
      <c r="B2936" s="2" t="str">
        <f>IFERROR(__xludf.DUMMYFUNCTION("GOOGLETRANSLATE(A2936, ""nl"", ""en"")"),"cabin")</f>
        <v>cabin</v>
      </c>
    </row>
    <row r="2937">
      <c r="A2937" s="1" t="s">
        <v>2936</v>
      </c>
      <c r="B2937" s="2" t="str">
        <f>IFERROR(__xludf.DUMMYFUNCTION("GOOGLETRANSLATE(A2937, ""nl"", ""en"")"),"good night")</f>
        <v>good night</v>
      </c>
    </row>
    <row r="2938">
      <c r="A2938" s="1" t="s">
        <v>2937</v>
      </c>
      <c r="B2938" s="2" t="str">
        <f>IFERROR(__xludf.DUMMYFUNCTION("GOOGLETRANSLATE(A2938, ""nl"", ""en"")"),"next")</f>
        <v>next</v>
      </c>
    </row>
    <row r="2939">
      <c r="A2939" s="1" t="s">
        <v>2938</v>
      </c>
      <c r="B2939" s="2" t="str">
        <f>IFERROR(__xludf.DUMMYFUNCTION("GOOGLETRANSLATE(A2939, ""nl"", ""en"")"),"verified")</f>
        <v>verified</v>
      </c>
    </row>
    <row r="2940">
      <c r="A2940" s="1" t="s">
        <v>2939</v>
      </c>
      <c r="B2940" s="2" t="str">
        <f>IFERROR(__xludf.DUMMYFUNCTION("GOOGLETRANSLATE(A2940, ""nl"", ""en"")"),"famous")</f>
        <v>famous</v>
      </c>
    </row>
    <row r="2941">
      <c r="A2941" s="1" t="s">
        <v>2940</v>
      </c>
      <c r="B2941" s="2" t="str">
        <f>IFERROR(__xludf.DUMMYFUNCTION("GOOGLETRANSLATE(A2941, ""nl"", ""en"")"),"mask")</f>
        <v>mask</v>
      </c>
    </row>
    <row r="2942">
      <c r="A2942" s="1" t="s">
        <v>2941</v>
      </c>
      <c r="B2942" s="2" t="str">
        <f>IFERROR(__xludf.DUMMYFUNCTION("GOOGLETRANSLATE(A2942, ""nl"", ""en"")"),"sharply")</f>
        <v>sharply</v>
      </c>
    </row>
    <row r="2943">
      <c r="A2943" s="1" t="s">
        <v>2942</v>
      </c>
      <c r="B2943" s="2" t="str">
        <f>IFERROR(__xludf.DUMMYFUNCTION("GOOGLETRANSLATE(A2943, ""nl"", ""en"")"),"sophie")</f>
        <v>sophie</v>
      </c>
    </row>
    <row r="2944">
      <c r="A2944" s="1" t="s">
        <v>2943</v>
      </c>
      <c r="B2944" s="2" t="str">
        <f>IFERROR(__xludf.DUMMYFUNCTION("GOOGLETRANSLATE(A2944, ""nl"", ""en"")"),"train")</f>
        <v>train</v>
      </c>
    </row>
    <row r="2945">
      <c r="A2945" s="1" t="s">
        <v>2944</v>
      </c>
      <c r="B2945" s="2" t="str">
        <f>IFERROR(__xludf.DUMMYFUNCTION("GOOGLETRANSLATE(A2945, ""nl"", ""en"")"),"Rooms")</f>
        <v>Rooms</v>
      </c>
    </row>
    <row r="2946">
      <c r="A2946" s="1" t="s">
        <v>2945</v>
      </c>
      <c r="B2946" s="2" t="str">
        <f>IFERROR(__xludf.DUMMYFUNCTION("GOOGLETRANSLATE(A2946, ""nl"", ""en"")"),"quinn")</f>
        <v>quinn</v>
      </c>
    </row>
    <row r="2947">
      <c r="A2947" s="1" t="s">
        <v>2946</v>
      </c>
      <c r="B2947" s="2" t="str">
        <f>IFERROR(__xludf.DUMMYFUNCTION("GOOGLETRANSLATE(A2947, ""nl"", ""en"")"),"champion")</f>
        <v>champion</v>
      </c>
    </row>
    <row r="2948">
      <c r="A2948" s="1" t="s">
        <v>2947</v>
      </c>
      <c r="B2948" s="2" t="str">
        <f>IFERROR(__xludf.DUMMYFUNCTION("GOOGLETRANSLATE(A2948, ""nl"", ""en"")"),"earl")</f>
        <v>earl</v>
      </c>
    </row>
    <row r="2949">
      <c r="A2949" s="1" t="s">
        <v>2948</v>
      </c>
      <c r="B2949" s="2" t="str">
        <f>IFERROR(__xludf.DUMMYFUNCTION("GOOGLETRANSLATE(A2949, ""nl"", ""en"")"),"oscar")</f>
        <v>oscar</v>
      </c>
    </row>
    <row r="2950">
      <c r="A2950" s="1" t="s">
        <v>2949</v>
      </c>
      <c r="B2950" s="2" t="str">
        <f>IFERROR(__xludf.DUMMYFUNCTION("GOOGLETRANSLATE(A2950, ""nl"", ""en"")"),"call")</f>
        <v>call</v>
      </c>
    </row>
    <row r="2951">
      <c r="A2951" s="1" t="s">
        <v>2950</v>
      </c>
      <c r="B2951" s="2" t="str">
        <f>IFERROR(__xludf.DUMMYFUNCTION("GOOGLETRANSLATE(A2951, ""nl"", ""en"")"),"carrie")</f>
        <v>carrie</v>
      </c>
    </row>
    <row r="2952">
      <c r="A2952" s="1" t="s">
        <v>2951</v>
      </c>
      <c r="B2952" s="2" t="str">
        <f>IFERROR(__xludf.DUMMYFUNCTION("GOOGLETRANSLATE(A2952, ""nl"", ""en"")"),"in the back")</f>
        <v>in the back</v>
      </c>
    </row>
    <row r="2953">
      <c r="A2953" s="1" t="s">
        <v>2952</v>
      </c>
      <c r="B2953" s="2" t="str">
        <f>IFERROR(__xludf.DUMMYFUNCTION("GOOGLETRANSLATE(A2953, ""nl"", ""en"")"),"better")</f>
        <v>better</v>
      </c>
    </row>
    <row r="2954">
      <c r="A2954" s="1" t="s">
        <v>2953</v>
      </c>
      <c r="B2954" s="2" t="str">
        <f>IFERROR(__xludf.DUMMYFUNCTION("GOOGLETRANSLATE(A2954, ""nl"", ""en"")"),"to afford")</f>
        <v>to afford</v>
      </c>
    </row>
    <row r="2955">
      <c r="A2955" s="1" t="s">
        <v>2954</v>
      </c>
      <c r="B2955" s="2" t="str">
        <f>IFERROR(__xludf.DUMMYFUNCTION("GOOGLETRANSLATE(A2955, ""nl"", ""en"")"),"helicopter")</f>
        <v>helicopter</v>
      </c>
    </row>
    <row r="2956">
      <c r="A2956" s="1" t="s">
        <v>2955</v>
      </c>
      <c r="B2956" s="2" t="str">
        <f>IFERROR(__xludf.DUMMYFUNCTION("GOOGLETRANSLATE(A2956, ""nl"", ""en"")"),"some")</f>
        <v>some</v>
      </c>
    </row>
    <row r="2957">
      <c r="A2957" s="1" t="s">
        <v>2956</v>
      </c>
      <c r="B2957" s="2" t="str">
        <f>IFERROR(__xludf.DUMMYFUNCTION("GOOGLETRANSLATE(A2957, ""nl"", ""en"")"),"laid")</f>
        <v>laid</v>
      </c>
    </row>
    <row r="2958">
      <c r="A2958" s="1" t="s">
        <v>2957</v>
      </c>
      <c r="B2958" s="2" t="str">
        <f>IFERROR(__xludf.DUMMYFUNCTION("GOOGLETRANSLATE(A2958, ""nl"", ""en"")"),"billion")</f>
        <v>billion</v>
      </c>
    </row>
    <row r="2959">
      <c r="A2959" s="1" t="s">
        <v>2958</v>
      </c>
      <c r="B2959" s="2" t="str">
        <f>IFERROR(__xludf.DUMMYFUNCTION("GOOGLETRANSLATE(A2959, ""nl"", ""en"")"),"dirty")</f>
        <v>dirty</v>
      </c>
    </row>
    <row r="2960">
      <c r="A2960" s="1" t="s">
        <v>2959</v>
      </c>
      <c r="B2960" s="2" t="str">
        <f>IFERROR(__xludf.DUMMYFUNCTION("GOOGLETRANSLATE(A2960, ""nl"", ""en"")"),"wisecrack")</f>
        <v>wisecrack</v>
      </c>
    </row>
    <row r="2961">
      <c r="A2961" s="1" t="s">
        <v>2960</v>
      </c>
      <c r="B2961" s="2" t="str">
        <f>IFERROR(__xludf.DUMMYFUNCTION("GOOGLETRANSLATE(A2961, ""nl"", ""en"")"),"going out")</f>
        <v>going out</v>
      </c>
    </row>
    <row r="2962">
      <c r="A2962" s="1" t="s">
        <v>2961</v>
      </c>
      <c r="B2962" s="2" t="str">
        <f>IFERROR(__xludf.DUMMYFUNCTION("GOOGLETRANSLATE(A2962, ""nl"", ""en"")"),"sometimes")</f>
        <v>sometimes</v>
      </c>
    </row>
    <row r="2963">
      <c r="A2963" s="1" t="s">
        <v>2962</v>
      </c>
      <c r="B2963" s="2" t="str">
        <f>IFERROR(__xludf.DUMMYFUNCTION("GOOGLETRANSLATE(A2963, ""nl"", ""en"")"),"bride")</f>
        <v>bride</v>
      </c>
    </row>
    <row r="2964">
      <c r="A2964" s="1" t="s">
        <v>2963</v>
      </c>
      <c r="B2964" s="2" t="str">
        <f>IFERROR(__xludf.DUMMYFUNCTION("GOOGLETRANSLATE(A2964, ""nl"", ""en"")"),"forage")</f>
        <v>forage</v>
      </c>
    </row>
    <row r="2965">
      <c r="A2965" s="1" t="s">
        <v>2964</v>
      </c>
      <c r="B2965" s="2" t="str">
        <f>IFERROR(__xludf.DUMMYFUNCTION("GOOGLETRANSLATE(A2965, ""nl"", ""en"")"),"talked")</f>
        <v>talked</v>
      </c>
    </row>
    <row r="2966">
      <c r="A2966" s="1" t="s">
        <v>2965</v>
      </c>
      <c r="B2966" s="2" t="str">
        <f>IFERROR(__xludf.DUMMYFUNCTION("GOOGLETRANSLATE(A2966, ""nl"", ""en"")"),"marshall")</f>
        <v>marshall</v>
      </c>
    </row>
    <row r="2967">
      <c r="A2967" s="1" t="s">
        <v>2966</v>
      </c>
      <c r="B2967" s="2" t="str">
        <f>IFERROR(__xludf.DUMMYFUNCTION("GOOGLETRANSLATE(A2967, ""nl"", ""en"")"),"Clues")</f>
        <v>Clues</v>
      </c>
    </row>
    <row r="2968">
      <c r="A2968" s="1" t="s">
        <v>2967</v>
      </c>
      <c r="B2968" s="2" t="str">
        <f>IFERROR(__xludf.DUMMYFUNCTION("GOOGLETRANSLATE(A2968, ""nl"", ""en"")"),"nina")</f>
        <v>nina</v>
      </c>
    </row>
    <row r="2969">
      <c r="A2969" s="1" t="s">
        <v>2968</v>
      </c>
      <c r="B2969" s="2" t="str">
        <f>IFERROR(__xludf.DUMMYFUNCTION("GOOGLETRANSLATE(A2969, ""nl"", ""en"")"),"Russia")</f>
        <v>Russia</v>
      </c>
    </row>
    <row r="2970">
      <c r="A2970" s="1" t="s">
        <v>2969</v>
      </c>
      <c r="B2970" s="2" t="str">
        <f>IFERROR(__xludf.DUMMYFUNCTION("GOOGLETRANSLATE(A2970, ""nl"", ""en"")"),"eva")</f>
        <v>eva</v>
      </c>
    </row>
    <row r="2971">
      <c r="A2971" s="1" t="s">
        <v>2970</v>
      </c>
      <c r="B2971" s="2" t="str">
        <f>IFERROR(__xludf.DUMMYFUNCTION("GOOGLETRANSLATE(A2971, ""nl"", ""en"")"),"gasoline")</f>
        <v>gasoline</v>
      </c>
    </row>
    <row r="2972">
      <c r="A2972" s="1" t="s">
        <v>2971</v>
      </c>
      <c r="B2972" s="2" t="str">
        <f>IFERROR(__xludf.DUMMYFUNCTION("GOOGLETRANSLATE(A2972, ""nl"", ""en"")"),"leaving")</f>
        <v>leaving</v>
      </c>
    </row>
    <row r="2973">
      <c r="A2973" s="1" t="s">
        <v>2972</v>
      </c>
      <c r="B2973" s="2" t="str">
        <f>IFERROR(__xludf.DUMMYFUNCTION("GOOGLETRANSLATE(A2973, ""nl"", ""en"")"),"emperor")</f>
        <v>emperor</v>
      </c>
    </row>
    <row r="2974">
      <c r="A2974" s="1" t="s">
        <v>2973</v>
      </c>
      <c r="B2974" s="2" t="str">
        <f>IFERROR(__xludf.DUMMYFUNCTION("GOOGLETRANSLATE(A2974, ""nl"", ""en"")"),"female")</f>
        <v>female</v>
      </c>
    </row>
    <row r="2975">
      <c r="A2975" s="1" t="s">
        <v>2974</v>
      </c>
      <c r="B2975" s="2" t="str">
        <f>IFERROR(__xludf.DUMMYFUNCTION("GOOGLETRANSLATE(A2975, ""nl"", ""en"")"),"marie")</f>
        <v>marie</v>
      </c>
    </row>
    <row r="2976">
      <c r="A2976" s="1" t="s">
        <v>2975</v>
      </c>
      <c r="B2976" s="2" t="str">
        <f>IFERROR(__xludf.DUMMYFUNCTION("GOOGLETRANSLATE(A2976, ""nl"", ""en"")"),"vince")</f>
        <v>vince</v>
      </c>
    </row>
    <row r="2977">
      <c r="A2977" s="1" t="s">
        <v>2976</v>
      </c>
      <c r="B2977" s="2" t="str">
        <f>IFERROR(__xludf.DUMMYFUNCTION("GOOGLETRANSLATE(A2977, ""nl"", ""en"")"),"to feed")</f>
        <v>to feed</v>
      </c>
    </row>
    <row r="2978">
      <c r="A2978" s="1" t="s">
        <v>2977</v>
      </c>
      <c r="B2978" s="2" t="str">
        <f>IFERROR(__xludf.DUMMYFUNCTION("GOOGLETRANSLATE(A2978, ""nl"", ""en"")"),"studio")</f>
        <v>studio</v>
      </c>
    </row>
    <row r="2979">
      <c r="A2979" s="1" t="s">
        <v>2978</v>
      </c>
      <c r="B2979" s="2" t="str">
        <f>IFERROR(__xludf.DUMMYFUNCTION("GOOGLETRANSLATE(A2979, ""nl"", ""en"")"),"poison")</f>
        <v>poison</v>
      </c>
    </row>
    <row r="2980">
      <c r="A2980" s="1" t="s">
        <v>2979</v>
      </c>
      <c r="B2980" s="2" t="str">
        <f>IFERROR(__xludf.DUMMYFUNCTION("GOOGLETRANSLATE(A2980, ""nl"", ""en"")"),"edward")</f>
        <v>edward</v>
      </c>
    </row>
    <row r="2981">
      <c r="A2981" s="1" t="s">
        <v>2980</v>
      </c>
      <c r="B2981" s="2" t="str">
        <f>IFERROR(__xludf.DUMMYFUNCTION("GOOGLETRANSLATE(A2981, ""nl"", ""en"")"),"invitation")</f>
        <v>invitation</v>
      </c>
    </row>
    <row r="2982">
      <c r="A2982" s="1" t="s">
        <v>2981</v>
      </c>
      <c r="B2982" s="2" t="str">
        <f>IFERROR(__xludf.DUMMYFUNCTION("GOOGLETRANSLATE(A2982, ""nl"", ""en"")"),"elena")</f>
        <v>elena</v>
      </c>
    </row>
    <row r="2983">
      <c r="A2983" s="1" t="s">
        <v>2982</v>
      </c>
      <c r="B2983" s="2" t="str">
        <f>IFERROR(__xludf.DUMMYFUNCTION("GOOGLETRANSLATE(A2983, ""nl"", ""en"")"),"grant")</f>
        <v>grant</v>
      </c>
    </row>
    <row r="2984">
      <c r="A2984" s="1" t="s">
        <v>2983</v>
      </c>
      <c r="B2984" s="2" t="str">
        <f>IFERROR(__xludf.DUMMYFUNCTION("GOOGLETRANSLATE(A2984, ""nl"", ""en"")"),"tried")</f>
        <v>tried</v>
      </c>
    </row>
    <row r="2985">
      <c r="A2985" s="1" t="s">
        <v>2984</v>
      </c>
      <c r="B2985" s="2" t="str">
        <f>IFERROR(__xludf.DUMMYFUNCTION("GOOGLETRANSLATE(A2985, ""nl"", ""en"")"),"that you")</f>
        <v>that you</v>
      </c>
    </row>
    <row r="2986">
      <c r="A2986" s="1" t="s">
        <v>2985</v>
      </c>
      <c r="B2986" s="2" t="str">
        <f>IFERROR(__xludf.DUMMYFUNCTION("GOOGLETRANSLATE(A2986, ""nl"", ""en"")"),"chain")</f>
        <v>chain</v>
      </c>
    </row>
    <row r="2987">
      <c r="A2987" s="1" t="s">
        <v>2986</v>
      </c>
      <c r="B2987" s="2" t="str">
        <f>IFERROR(__xludf.DUMMYFUNCTION("GOOGLETRANSLATE(A2987, ""nl"", ""en"")"),"splendid")</f>
        <v>splendid</v>
      </c>
    </row>
    <row r="2988">
      <c r="A2988" s="1" t="s">
        <v>2987</v>
      </c>
      <c r="B2988" s="2" t="str">
        <f>IFERROR(__xludf.DUMMYFUNCTION("GOOGLETRANSLATE(A2988, ""nl"", ""en"")"),"many")</f>
        <v>many</v>
      </c>
    </row>
    <row r="2989">
      <c r="A2989" s="1" t="s">
        <v>2988</v>
      </c>
      <c r="B2989" s="2" t="str">
        <f>IFERROR(__xludf.DUMMYFUNCTION("GOOGLETRANSLATE(A2989, ""nl"", ""en"")"),"security")</f>
        <v>security</v>
      </c>
    </row>
    <row r="2990">
      <c r="A2990" s="1" t="s">
        <v>2989</v>
      </c>
      <c r="B2990" s="2" t="str">
        <f>IFERROR(__xludf.DUMMYFUNCTION("GOOGLETRANSLATE(A2990, ""nl"", ""en"")"),"clinic")</f>
        <v>clinic</v>
      </c>
    </row>
    <row r="2991">
      <c r="A2991" s="1" t="s">
        <v>2990</v>
      </c>
      <c r="B2991" s="2" t="str">
        <f>IFERROR(__xludf.DUMMYFUNCTION("GOOGLETRANSLATE(A2991, ""nl"", ""en"")"),"dylan")</f>
        <v>dylan</v>
      </c>
    </row>
    <row r="2992">
      <c r="A2992" s="1" t="s">
        <v>2991</v>
      </c>
      <c r="B2992" s="2" t="str">
        <f>IFERROR(__xludf.DUMMYFUNCTION("GOOGLETRANSLATE(A2992, ""nl"", ""en"")"),"museum")</f>
        <v>museum</v>
      </c>
    </row>
    <row r="2993">
      <c r="A2993" s="1" t="s">
        <v>2992</v>
      </c>
      <c r="B2993" s="2" t="str">
        <f>IFERROR(__xludf.DUMMYFUNCTION("GOOGLETRANSLATE(A2993, ""nl"", ""en"")"),"signature")</f>
        <v>signature</v>
      </c>
    </row>
    <row r="2994">
      <c r="A2994" s="1" t="s">
        <v>2993</v>
      </c>
      <c r="B2994" s="2" t="str">
        <f>IFERROR(__xludf.DUMMYFUNCTION("GOOGLETRANSLATE(A2994, ""nl"", ""en"")"),"liberate")</f>
        <v>liberate</v>
      </c>
    </row>
    <row r="2995">
      <c r="A2995" s="1" t="s">
        <v>2994</v>
      </c>
      <c r="B2995" s="2" t="str">
        <f>IFERROR(__xludf.DUMMYFUNCTION("GOOGLETRANSLATE(A2995, ""nl"", ""en"")"),"Windows")</f>
        <v>Windows</v>
      </c>
    </row>
    <row r="2996">
      <c r="A2996" s="1" t="s">
        <v>2995</v>
      </c>
      <c r="B2996" s="2" t="str">
        <f>IFERROR(__xludf.DUMMYFUNCTION("GOOGLETRANSLATE(A2996, ""nl"", ""en"")"),"russell")</f>
        <v>russell</v>
      </c>
    </row>
    <row r="2997">
      <c r="A2997" s="1" t="s">
        <v>2996</v>
      </c>
      <c r="B2997" s="2" t="str">
        <f>IFERROR(__xludf.DUMMYFUNCTION("GOOGLETRANSLATE(A2997, ""nl"", ""en"")"),"lawsuit")</f>
        <v>lawsuit</v>
      </c>
    </row>
    <row r="2998">
      <c r="A2998" s="1" t="s">
        <v>2997</v>
      </c>
      <c r="B2998" s="2" t="str">
        <f>IFERROR(__xludf.DUMMYFUNCTION("GOOGLETRANSLATE(A2998, ""nl"", ""en"")"),"doctors")</f>
        <v>doctors</v>
      </c>
    </row>
    <row r="2999">
      <c r="A2999" s="1" t="s">
        <v>2998</v>
      </c>
      <c r="B2999" s="2" t="str">
        <f>IFERROR(__xludf.DUMMYFUNCTION("GOOGLETRANSLATE(A2999, ""nl"", ""en"")"),"ride")</f>
        <v>ride</v>
      </c>
    </row>
    <row r="3000">
      <c r="A3000" s="1" t="s">
        <v>2999</v>
      </c>
      <c r="B3000" s="2" t="str">
        <f>IFERROR(__xludf.DUMMYFUNCTION("GOOGLETRANSLATE(A3000, ""nl"", ""en"")"),"copy")</f>
        <v>copy</v>
      </c>
    </row>
    <row r="3001">
      <c r="A3001" s="1" t="s">
        <v>3000</v>
      </c>
      <c r="B3001" s="2" t="str">
        <f>IFERROR(__xludf.DUMMYFUNCTION("GOOGLETRANSLATE(A3001, ""nl"", ""en"")"),"rushed")</f>
        <v>rushed</v>
      </c>
    </row>
    <row r="3002">
      <c r="A3002" s="1" t="s">
        <v>3001</v>
      </c>
      <c r="B3002" s="2" t="str">
        <f>IFERROR(__xludf.DUMMYFUNCTION("GOOGLETRANSLATE(A3002, ""nl"", ""en"")"),"vampire")</f>
        <v>vampire</v>
      </c>
    </row>
    <row r="3003">
      <c r="A3003" s="1" t="s">
        <v>3002</v>
      </c>
      <c r="B3003" s="2" t="str">
        <f>IFERROR(__xludf.DUMMYFUNCTION("GOOGLETRANSLATE(A3003, ""nl"", ""en"")"),"people")</f>
        <v>people</v>
      </c>
    </row>
    <row r="3004">
      <c r="A3004" s="1" t="s">
        <v>3003</v>
      </c>
      <c r="B3004" s="2" t="str">
        <f>IFERROR(__xludf.DUMMYFUNCTION("GOOGLETRANSLATE(A3004, ""nl"", ""en"")"),"tits")</f>
        <v>tits</v>
      </c>
    </row>
    <row r="3005">
      <c r="A3005" s="1" t="s">
        <v>3004</v>
      </c>
      <c r="B3005" s="2" t="str">
        <f>IFERROR(__xludf.DUMMYFUNCTION("GOOGLETRANSLATE(A3005, ""nl"", ""en"")"),"expert")</f>
        <v>expert</v>
      </c>
    </row>
    <row r="3006">
      <c r="A3006" s="1" t="s">
        <v>3005</v>
      </c>
      <c r="B3006" s="2" t="str">
        <f>IFERROR(__xludf.DUMMYFUNCTION("GOOGLETRANSLATE(A3006, ""nl"", ""en"")"),"Jess")</f>
        <v>Jess</v>
      </c>
    </row>
    <row r="3007">
      <c r="A3007" s="1" t="s">
        <v>3006</v>
      </c>
      <c r="B3007" s="2" t="str">
        <f>IFERROR(__xludf.DUMMYFUNCTION("GOOGLETRANSLATE(A3007, ""nl"", ""en"")"),"celebrate")</f>
        <v>celebrate</v>
      </c>
    </row>
    <row r="3008">
      <c r="A3008" s="1" t="s">
        <v>3007</v>
      </c>
      <c r="B3008" s="2" t="str">
        <f>IFERROR(__xludf.DUMMYFUNCTION("GOOGLETRANSLATE(A3008, ""nl"", ""en"")"),"white")</f>
        <v>white</v>
      </c>
    </row>
    <row r="3009">
      <c r="A3009" s="1" t="s">
        <v>3008</v>
      </c>
      <c r="B3009" s="2" t="str">
        <f>IFERROR(__xludf.DUMMYFUNCTION("GOOGLETRANSLATE(A3009, ""nl"", ""en"")"),"blessing")</f>
        <v>blessing</v>
      </c>
    </row>
    <row r="3010">
      <c r="A3010" s="1" t="s">
        <v>3009</v>
      </c>
      <c r="B3010" s="2" t="str">
        <f>IFERROR(__xludf.DUMMYFUNCTION("GOOGLETRANSLATE(A3010, ""nl"", ""en"")"),"travis")</f>
        <v>travis</v>
      </c>
    </row>
    <row r="3011">
      <c r="A3011" s="1" t="s">
        <v>3010</v>
      </c>
      <c r="B3011" s="2" t="str">
        <f>IFERROR(__xludf.DUMMYFUNCTION("GOOGLETRANSLATE(A3011, ""nl"", ""en"")"),"mess")</f>
        <v>mess</v>
      </c>
    </row>
    <row r="3012">
      <c r="A3012" s="1" t="s">
        <v>3011</v>
      </c>
      <c r="B3012" s="2" t="str">
        <f>IFERROR(__xludf.DUMMYFUNCTION("GOOGLETRANSLATE(A3012, ""nl"", ""en"")"),"mile")</f>
        <v>mile</v>
      </c>
    </row>
    <row r="3013">
      <c r="A3013" s="1" t="s">
        <v>3012</v>
      </c>
      <c r="B3013" s="2" t="str">
        <f>IFERROR(__xludf.DUMMYFUNCTION("GOOGLETRANSLATE(A3013, ""nl"", ""en"")"),"outside")</f>
        <v>outside</v>
      </c>
    </row>
    <row r="3014">
      <c r="A3014" s="1" t="s">
        <v>3013</v>
      </c>
      <c r="B3014" s="2" t="str">
        <f>IFERROR(__xludf.DUMMYFUNCTION("GOOGLETRANSLATE(A3014, ""nl"", ""en"")"),"education")</f>
        <v>education</v>
      </c>
    </row>
    <row r="3015">
      <c r="A3015" s="1" t="s">
        <v>3014</v>
      </c>
      <c r="B3015" s="2" t="str">
        <f>IFERROR(__xludf.DUMMYFUNCTION("GOOGLETRANSLATE(A3015, ""nl"", ""en"")"),"remember")</f>
        <v>remember</v>
      </c>
    </row>
    <row r="3016">
      <c r="A3016" s="1" t="s">
        <v>3015</v>
      </c>
      <c r="B3016" s="2" t="str">
        <f>IFERROR(__xludf.DUMMYFUNCTION("GOOGLETRANSLATE(A3016, ""nl"", ""en"")"),"jordan")</f>
        <v>jordan</v>
      </c>
    </row>
    <row r="3017">
      <c r="A3017" s="1" t="s">
        <v>3016</v>
      </c>
      <c r="B3017" s="2" t="str">
        <f>IFERROR(__xludf.DUMMYFUNCTION("GOOGLETRANSLATE(A3017, ""nl"", ""en"")"),"carlos")</f>
        <v>carlos</v>
      </c>
    </row>
    <row r="3018">
      <c r="A3018" s="1" t="s">
        <v>3017</v>
      </c>
      <c r="B3018" s="2" t="str">
        <f>IFERROR(__xludf.DUMMYFUNCTION("GOOGLETRANSLATE(A3018, ""nl"", ""en"")"),"live")</f>
        <v>live</v>
      </c>
    </row>
    <row r="3019">
      <c r="A3019" s="1" t="s">
        <v>3018</v>
      </c>
      <c r="B3019" s="2" t="str">
        <f>IFERROR(__xludf.DUMMYFUNCTION("GOOGLETRANSLATE(A3019, ""nl"", ""en"")"),"protected")</f>
        <v>protected</v>
      </c>
    </row>
    <row r="3020">
      <c r="A3020" s="1" t="s">
        <v>3019</v>
      </c>
      <c r="B3020" s="2" t="str">
        <f>IFERROR(__xludf.DUMMYFUNCTION("GOOGLETRANSLATE(A3020, ""nl"", ""en"")"),"pink")</f>
        <v>pink</v>
      </c>
    </row>
    <row r="3021">
      <c r="A3021" s="1" t="s">
        <v>3020</v>
      </c>
      <c r="B3021" s="2" t="str">
        <f>IFERROR(__xludf.DUMMYFUNCTION("GOOGLETRANSLATE(A3021, ""nl"", ""en"")"),"explains")</f>
        <v>explains</v>
      </c>
    </row>
    <row r="3022">
      <c r="A3022" s="1" t="s">
        <v>3021</v>
      </c>
      <c r="B3022" s="2" t="str">
        <f>IFERROR(__xludf.DUMMYFUNCTION("GOOGLETRANSLATE(A3022, ""nl"", ""en"")"),"walker")</f>
        <v>walker</v>
      </c>
    </row>
    <row r="3023">
      <c r="A3023" s="1" t="s">
        <v>3022</v>
      </c>
      <c r="B3023" s="2" t="str">
        <f>IFERROR(__xludf.DUMMYFUNCTION("GOOGLETRANSLATE(A3023, ""nl"", ""en"")"),"lame")</f>
        <v>lame</v>
      </c>
    </row>
    <row r="3024">
      <c r="A3024" s="1" t="s">
        <v>3023</v>
      </c>
      <c r="B3024" s="2" t="str">
        <f>IFERROR(__xludf.DUMMYFUNCTION("GOOGLETRANSLATE(A3024, ""nl"", ""en"")"),"usually")</f>
        <v>usually</v>
      </c>
    </row>
    <row r="3025">
      <c r="A3025" s="1" t="s">
        <v>3024</v>
      </c>
      <c r="B3025" s="2" t="str">
        <f>IFERROR(__xludf.DUMMYFUNCTION("GOOGLETRANSLATE(A3025, ""nl"", ""en"")"),"phone calls")</f>
        <v>phone calls</v>
      </c>
    </row>
    <row r="3026">
      <c r="A3026" s="1" t="s">
        <v>3025</v>
      </c>
      <c r="B3026" s="2" t="str">
        <f>IFERROR(__xludf.DUMMYFUNCTION("GOOGLETRANSLATE(A3026, ""nl"", ""en"")"),"bad luck")</f>
        <v>bad luck</v>
      </c>
    </row>
    <row r="3027">
      <c r="A3027" s="1" t="s">
        <v>3026</v>
      </c>
      <c r="B3027" s="2" t="str">
        <f>IFERROR(__xludf.DUMMYFUNCTION("GOOGLETRANSLATE(A3027, ""nl"", ""en"")"),"grandfather")</f>
        <v>grandfather</v>
      </c>
    </row>
    <row r="3028">
      <c r="A3028" s="1" t="s">
        <v>3027</v>
      </c>
      <c r="B3028" s="2" t="str">
        <f>IFERROR(__xludf.DUMMYFUNCTION("GOOGLETRANSLATE(A3028, ""nl"", ""en"")"),"junior")</f>
        <v>junior</v>
      </c>
    </row>
    <row r="3029">
      <c r="A3029" s="1" t="s">
        <v>3028</v>
      </c>
      <c r="B3029" s="2" t="str">
        <f>IFERROR(__xludf.DUMMYFUNCTION("GOOGLETRANSLATE(A3029, ""nl"", ""en"")"),"chairman")</f>
        <v>chairman</v>
      </c>
    </row>
    <row r="3030">
      <c r="A3030" s="1" t="s">
        <v>3029</v>
      </c>
      <c r="B3030" s="2" t="str">
        <f>IFERROR(__xludf.DUMMYFUNCTION("GOOGLETRANSLATE(A3030, ""nl"", ""en"")"),"missed")</f>
        <v>missed</v>
      </c>
    </row>
    <row r="3031">
      <c r="A3031" s="1" t="s">
        <v>3030</v>
      </c>
      <c r="B3031" s="2" t="str">
        <f>IFERROR(__xludf.DUMMYFUNCTION("GOOGLETRANSLATE(A3031, ""nl"", ""en"")"),"owen")</f>
        <v>owen</v>
      </c>
    </row>
    <row r="3032">
      <c r="A3032" s="1" t="s">
        <v>3031</v>
      </c>
      <c r="B3032" s="2" t="str">
        <f>IFERROR(__xludf.DUMMYFUNCTION("GOOGLETRANSLATE(A3032, ""nl"", ""en"")"),"bottom")</f>
        <v>bottom</v>
      </c>
    </row>
    <row r="3033">
      <c r="A3033" s="1" t="s">
        <v>3032</v>
      </c>
      <c r="B3033" s="2" t="str">
        <f>IFERROR(__xludf.DUMMYFUNCTION("GOOGLETRANSLATE(A3033, ""nl"", ""en"")"),"felt")</f>
        <v>felt</v>
      </c>
    </row>
    <row r="3034">
      <c r="A3034" s="1" t="s">
        <v>3033</v>
      </c>
      <c r="B3034" s="2" t="str">
        <f>IFERROR(__xludf.DUMMYFUNCTION("GOOGLETRANSLATE(A3034, ""nl"", ""en"")"),"repair")</f>
        <v>repair</v>
      </c>
    </row>
    <row r="3035">
      <c r="A3035" s="1" t="s">
        <v>3034</v>
      </c>
      <c r="B3035" s="2" t="str">
        <f>IFERROR(__xludf.DUMMYFUNCTION("GOOGLETRANSLATE(A3035, ""nl"", ""en"")"),"unconscious")</f>
        <v>unconscious</v>
      </c>
    </row>
    <row r="3036">
      <c r="A3036" s="1" t="s">
        <v>3035</v>
      </c>
      <c r="B3036" s="2" t="str">
        <f>IFERROR(__xludf.DUMMYFUNCTION("GOOGLETRANSLATE(A3036, ""nl"", ""en"")"),"bombs")</f>
        <v>bombs</v>
      </c>
    </row>
    <row r="3037">
      <c r="A3037" s="1" t="s">
        <v>3036</v>
      </c>
      <c r="B3037" s="2" t="str">
        <f>IFERROR(__xludf.DUMMYFUNCTION("GOOGLETRANSLATE(A3037, ""nl"", ""en"")"),"sister")</f>
        <v>sister</v>
      </c>
    </row>
    <row r="3038">
      <c r="A3038" s="1" t="s">
        <v>3037</v>
      </c>
      <c r="B3038" s="2" t="str">
        <f>IFERROR(__xludf.DUMMYFUNCTION("GOOGLETRANSLATE(A3038, ""nl"", ""en"")"),"recording")</f>
        <v>recording</v>
      </c>
    </row>
    <row r="3039">
      <c r="A3039" s="1" t="s">
        <v>3038</v>
      </c>
      <c r="B3039" s="2" t="str">
        <f>IFERROR(__xludf.DUMMYFUNCTION("GOOGLETRANSLATE(A3039, ""nl"", ""en"")"),"wrist")</f>
        <v>wrist</v>
      </c>
    </row>
    <row r="3040">
      <c r="A3040" s="1" t="s">
        <v>3039</v>
      </c>
      <c r="B3040" s="2" t="str">
        <f>IFERROR(__xludf.DUMMYFUNCTION("GOOGLETRANSLATE(A3040, ""nl"", ""en"")"),"recognize")</f>
        <v>recognize</v>
      </c>
    </row>
    <row r="3041">
      <c r="A3041" s="1" t="s">
        <v>3040</v>
      </c>
      <c r="B3041" s="2" t="str">
        <f>IFERROR(__xludf.DUMMYFUNCTION("GOOGLETRANSLATE(A3041, ""nl"", ""en"")"),"heartbeat")</f>
        <v>heartbeat</v>
      </c>
    </row>
    <row r="3042">
      <c r="A3042" s="1" t="s">
        <v>3041</v>
      </c>
      <c r="B3042" s="2" t="str">
        <f>IFERROR(__xludf.DUMMYFUNCTION("GOOGLETRANSLATE(A3042, ""nl"", ""en"")"),"hot")</f>
        <v>hot</v>
      </c>
    </row>
    <row r="3043">
      <c r="A3043" s="1" t="s">
        <v>3042</v>
      </c>
      <c r="B3043" s="2" t="str">
        <f>IFERROR(__xludf.DUMMYFUNCTION("GOOGLETRANSLATE(A3043, ""nl"", ""en"")"),"need")</f>
        <v>need</v>
      </c>
    </row>
    <row r="3044">
      <c r="A3044" s="1" t="s">
        <v>3043</v>
      </c>
      <c r="B3044" s="2" t="str">
        <f>IFERROR(__xludf.DUMMYFUNCTION("GOOGLETRANSLATE(A3044, ""nl"", ""en"")"),"cause")</f>
        <v>cause</v>
      </c>
    </row>
    <row r="3045">
      <c r="A3045" s="1" t="s">
        <v>3044</v>
      </c>
      <c r="B3045" s="2" t="str">
        <f>IFERROR(__xludf.DUMMYFUNCTION("GOOGLETRANSLATE(A3045, ""nl"", ""en"")"),"choose")</f>
        <v>choose</v>
      </c>
    </row>
    <row r="3046">
      <c r="A3046" s="1" t="s">
        <v>3045</v>
      </c>
      <c r="B3046" s="2" t="str">
        <f>IFERROR(__xludf.DUMMYFUNCTION("GOOGLETRANSLATE(A3046, ""nl"", ""en"")"),"hill")</f>
        <v>hill</v>
      </c>
    </row>
    <row r="3047">
      <c r="A3047" s="1" t="s">
        <v>3046</v>
      </c>
      <c r="B3047" s="2" t="str">
        <f>IFERROR(__xludf.DUMMYFUNCTION("GOOGLETRANSLATE(A3047, ""nl"", ""en"")"),"brave")</f>
        <v>brave</v>
      </c>
    </row>
    <row r="3048">
      <c r="A3048" s="1" t="s">
        <v>3047</v>
      </c>
      <c r="B3048" s="2" t="str">
        <f>IFERROR(__xludf.DUMMYFUNCTION("GOOGLETRANSLATE(A3048, ""nl"", ""en"")"),"exchange")</f>
        <v>exchange</v>
      </c>
    </row>
    <row r="3049">
      <c r="A3049" s="1" t="s">
        <v>3048</v>
      </c>
      <c r="B3049" s="2" t="str">
        <f>IFERROR(__xludf.DUMMYFUNCTION("GOOGLETRANSLATE(A3049, ""nl"", ""en"")"),"daughters")</f>
        <v>daughters</v>
      </c>
    </row>
    <row r="3050">
      <c r="A3050" s="1" t="s">
        <v>3049</v>
      </c>
      <c r="B3050" s="2" t="str">
        <f>IFERROR(__xludf.DUMMYFUNCTION("GOOGLETRANSLATE(A3050, ""nl"", ""en"")"),"proven")</f>
        <v>proven</v>
      </c>
    </row>
    <row r="3051">
      <c r="A3051" s="1" t="s">
        <v>3050</v>
      </c>
      <c r="B3051" s="2" t="str">
        <f>IFERROR(__xludf.DUMMYFUNCTION("GOOGLETRANSLATE(A3051, ""nl"", ""en"")"),"thank")</f>
        <v>thank</v>
      </c>
    </row>
    <row r="3052">
      <c r="A3052" s="1" t="s">
        <v>3051</v>
      </c>
      <c r="B3052" s="2" t="str">
        <f>IFERROR(__xludf.DUMMYFUNCTION("GOOGLETRANSLATE(A3052, ""nl"", ""en"")"),"stabbed")</f>
        <v>stabbed</v>
      </c>
    </row>
    <row r="3053">
      <c r="A3053" s="1" t="s">
        <v>3052</v>
      </c>
      <c r="B3053" s="2" t="str">
        <f>IFERROR(__xludf.DUMMYFUNCTION("GOOGLETRANSLATE(A3053, ""nl"", ""en"")"),"rat")</f>
        <v>rat</v>
      </c>
    </row>
    <row r="3054">
      <c r="A3054" s="1" t="s">
        <v>3053</v>
      </c>
      <c r="B3054" s="2" t="str">
        <f>IFERROR(__xludf.DUMMYFUNCTION("GOOGLETRANSLATE(A3054, ""nl"", ""en"")"),"cookies")</f>
        <v>cookies</v>
      </c>
    </row>
    <row r="3055">
      <c r="A3055" s="1" t="s">
        <v>3054</v>
      </c>
      <c r="B3055" s="2" t="str">
        <f>IFERROR(__xludf.DUMMYFUNCTION("GOOGLETRANSLATE(A3055, ""nl"", ""en"")"),"walk away")</f>
        <v>walk away</v>
      </c>
    </row>
    <row r="3056">
      <c r="A3056" s="1" t="s">
        <v>3055</v>
      </c>
      <c r="B3056" s="2" t="str">
        <f>IFERROR(__xludf.DUMMYFUNCTION("GOOGLETRANSLATE(A3056, ""nl"", ""en"")"),"fun")</f>
        <v>fun</v>
      </c>
    </row>
    <row r="3057">
      <c r="A3057" s="1" t="s">
        <v>3056</v>
      </c>
      <c r="B3057" s="2" t="str">
        <f>IFERROR(__xludf.DUMMYFUNCTION("GOOGLETRANSLATE(A3057, ""nl"", ""en"")"),"medical")</f>
        <v>medical</v>
      </c>
    </row>
    <row r="3058">
      <c r="A3058" s="1" t="s">
        <v>3057</v>
      </c>
      <c r="B3058" s="2" t="str">
        <f>IFERROR(__xludf.DUMMYFUNCTION("GOOGLETRANSLATE(A3058, ""nl"", ""en"")"),"Cup")</f>
        <v>Cup</v>
      </c>
    </row>
    <row r="3059">
      <c r="A3059" s="1" t="s">
        <v>3058</v>
      </c>
      <c r="B3059" s="2" t="str">
        <f>IFERROR(__xludf.DUMMYFUNCTION("GOOGLETRANSLATE(A3059, ""nl"", ""en"")"),"opportunity")</f>
        <v>opportunity</v>
      </c>
    </row>
    <row r="3060">
      <c r="A3060" s="1" t="s">
        <v>3059</v>
      </c>
      <c r="B3060" s="2" t="str">
        <f>IFERROR(__xludf.DUMMYFUNCTION("GOOGLETRANSLATE(A3060, ""nl"", ""en"")"),"his")</f>
        <v>his</v>
      </c>
    </row>
    <row r="3061">
      <c r="A3061" s="1" t="s">
        <v>3060</v>
      </c>
      <c r="B3061" s="2" t="str">
        <f>IFERROR(__xludf.DUMMYFUNCTION("GOOGLETRANSLATE(A3061, ""nl"", ""en"")"),"border")</f>
        <v>border</v>
      </c>
    </row>
    <row r="3062">
      <c r="A3062" s="1" t="s">
        <v>3061</v>
      </c>
      <c r="B3062" s="2" t="str">
        <f>IFERROR(__xludf.DUMMYFUNCTION("GOOGLETRANSLATE(A3062, ""nl"", ""en"")"),"got caught")</f>
        <v>got caught</v>
      </c>
    </row>
    <row r="3063">
      <c r="A3063" s="1" t="s">
        <v>3062</v>
      </c>
      <c r="B3063" s="2" t="str">
        <f>IFERROR(__xludf.DUMMYFUNCTION("GOOGLETRANSLATE(A3063, ""nl"", ""en"")"),"rear")</f>
        <v>rear</v>
      </c>
    </row>
    <row r="3064">
      <c r="A3064" s="1" t="s">
        <v>3063</v>
      </c>
      <c r="B3064" s="2" t="str">
        <f>IFERROR(__xludf.DUMMYFUNCTION("GOOGLETRANSLATE(A3064, ""nl"", ""en"")"),"meeting")</f>
        <v>meeting</v>
      </c>
    </row>
    <row r="3065">
      <c r="A3065" s="1" t="s">
        <v>3064</v>
      </c>
      <c r="B3065" s="2" t="str">
        <f>IFERROR(__xludf.DUMMYFUNCTION("GOOGLETRANSLATE(A3065, ""nl"", ""en"")"),"challenge")</f>
        <v>challenge</v>
      </c>
    </row>
    <row r="3066">
      <c r="A3066" s="1" t="s">
        <v>3065</v>
      </c>
      <c r="B3066" s="2" t="str">
        <f>IFERROR(__xludf.DUMMYFUNCTION("GOOGLETRANSLATE(A3066, ""nl"", ""en"")"),"negotiate")</f>
        <v>negotiate</v>
      </c>
    </row>
    <row r="3067">
      <c r="A3067" s="1" t="s">
        <v>3066</v>
      </c>
      <c r="B3067" s="2" t="str">
        <f>IFERROR(__xludf.DUMMYFUNCTION("GOOGLETRANSLATE(A3067, ""nl"", ""en"")"),"raid")</f>
        <v>raid</v>
      </c>
    </row>
    <row r="3068">
      <c r="A3068" s="1" t="s">
        <v>3067</v>
      </c>
      <c r="B3068" s="2" t="str">
        <f>IFERROR(__xludf.DUMMYFUNCTION("GOOGLETRANSLATE(A3068, ""nl"", ""en"")"),"wayne")</f>
        <v>wayne</v>
      </c>
    </row>
    <row r="3069">
      <c r="A3069" s="1" t="s">
        <v>3068</v>
      </c>
      <c r="B3069" s="2" t="str">
        <f>IFERROR(__xludf.DUMMYFUNCTION("GOOGLETRANSLATE(A3069, ""nl"", ""en"")"),"sad")</f>
        <v>sad</v>
      </c>
    </row>
    <row r="3070">
      <c r="A3070" s="1" t="s">
        <v>3069</v>
      </c>
      <c r="B3070" s="2" t="str">
        <f>IFERROR(__xludf.DUMMYFUNCTION("GOOGLETRANSLATE(A3070, ""nl"", ""en"")"),"to succeed")</f>
        <v>to succeed</v>
      </c>
    </row>
    <row r="3071">
      <c r="A3071" s="1" t="s">
        <v>3070</v>
      </c>
      <c r="B3071" s="2" t="str">
        <f>IFERROR(__xludf.DUMMYFUNCTION("GOOGLETRANSLATE(A3071, ""nl"", ""en"")"),"cross")</f>
        <v>cross</v>
      </c>
    </row>
    <row r="3072">
      <c r="A3072" s="1" t="s">
        <v>3071</v>
      </c>
      <c r="B3072" s="2" t="str">
        <f>IFERROR(__xludf.DUMMYFUNCTION("GOOGLETRANSLATE(A3072, ""nl"", ""en"")"),"technical")</f>
        <v>technical</v>
      </c>
    </row>
    <row r="3073">
      <c r="A3073" s="1" t="s">
        <v>3072</v>
      </c>
      <c r="B3073" s="2" t="str">
        <f>IFERROR(__xludf.DUMMYFUNCTION("GOOGLETRANSLATE(A3073, ""nl"", ""en"")"),"throws")</f>
        <v>throws</v>
      </c>
    </row>
    <row r="3074">
      <c r="A3074" s="1" t="s">
        <v>3073</v>
      </c>
      <c r="B3074" s="2" t="str">
        <f>IFERROR(__xludf.DUMMYFUNCTION("GOOGLETRANSLATE(A3074, ""nl"", ""en"")"),"great")</f>
        <v>great</v>
      </c>
    </row>
    <row r="3075">
      <c r="A3075" s="1" t="s">
        <v>3074</v>
      </c>
      <c r="B3075" s="2" t="str">
        <f>IFERROR(__xludf.DUMMYFUNCTION("GOOGLETRANSLATE(A3075, ""nl"", ""en"")"),"protects")</f>
        <v>protects</v>
      </c>
    </row>
    <row r="3076">
      <c r="A3076" s="1" t="s">
        <v>3075</v>
      </c>
      <c r="B3076" s="2" t="str">
        <f>IFERROR(__xludf.DUMMYFUNCTION("GOOGLETRANSLATE(A3076, ""nl"", ""en"")"),"answered")</f>
        <v>answered</v>
      </c>
    </row>
    <row r="3077">
      <c r="A3077" s="1" t="s">
        <v>3076</v>
      </c>
      <c r="B3077" s="2" t="str">
        <f>IFERROR(__xludf.DUMMYFUNCTION("GOOGLETRANSLATE(A3077, ""nl"", ""en"")"),"positive")</f>
        <v>positive</v>
      </c>
    </row>
    <row r="3078">
      <c r="A3078" s="1" t="s">
        <v>3077</v>
      </c>
      <c r="B3078" s="2" t="str">
        <f>IFERROR(__xludf.DUMMYFUNCTION("GOOGLETRANSLATE(A3078, ""nl"", ""en"")"),"dirty")</f>
        <v>dirty</v>
      </c>
    </row>
    <row r="3079">
      <c r="A3079" s="1" t="s">
        <v>3078</v>
      </c>
      <c r="B3079" s="2" t="str">
        <f>IFERROR(__xludf.DUMMYFUNCTION("GOOGLETRANSLATE(A3079, ""nl"", ""en"")"),"proves")</f>
        <v>proves</v>
      </c>
    </row>
    <row r="3080">
      <c r="A3080" s="1" t="s">
        <v>3079</v>
      </c>
      <c r="B3080" s="2" t="str">
        <f>IFERROR(__xludf.DUMMYFUNCTION("GOOGLETRANSLATE(A3080, ""nl"", ""en"")"),"brigadier")</f>
        <v>brigadier</v>
      </c>
    </row>
    <row r="3081">
      <c r="A3081" s="1" t="s">
        <v>3080</v>
      </c>
      <c r="B3081" s="2" t="str">
        <f>IFERROR(__xludf.DUMMYFUNCTION("GOOGLETRANSLATE(A3081, ""nl"", ""en"")"),"moment")</f>
        <v>moment</v>
      </c>
    </row>
    <row r="3082">
      <c r="A3082" s="1" t="s">
        <v>3081</v>
      </c>
      <c r="B3082" s="2" t="str">
        <f>IFERROR(__xludf.DUMMYFUNCTION("GOOGLETRANSLATE(A3082, ""nl"", ""en"")"),"calm down")</f>
        <v>calm down</v>
      </c>
    </row>
    <row r="3083">
      <c r="A3083" s="1" t="s">
        <v>3082</v>
      </c>
      <c r="B3083" s="2" t="str">
        <f>IFERROR(__xludf.DUMMYFUNCTION("GOOGLETRANSLATE(A3083, ""nl"", ""en"")"),"highness")</f>
        <v>highness</v>
      </c>
    </row>
    <row r="3084">
      <c r="A3084" s="1" t="s">
        <v>3083</v>
      </c>
      <c r="B3084" s="2" t="str">
        <f>IFERROR(__xludf.DUMMYFUNCTION("GOOGLETRANSLATE(A3084, ""nl"", ""en"")"),"dry")</f>
        <v>dry</v>
      </c>
    </row>
    <row r="3085">
      <c r="A3085" s="1" t="s">
        <v>3084</v>
      </c>
      <c r="B3085" s="2" t="str">
        <f>IFERROR(__xludf.DUMMYFUNCTION("GOOGLETRANSLATE(A3085, ""nl"", ""en"")"),"admiral")</f>
        <v>admiral</v>
      </c>
    </row>
    <row r="3086">
      <c r="A3086" s="1" t="s">
        <v>3085</v>
      </c>
      <c r="B3086" s="2" t="str">
        <f>IFERROR(__xludf.DUMMYFUNCTION("GOOGLETRANSLATE(A3086, ""nl"", ""en"")"),"shame")</f>
        <v>shame</v>
      </c>
    </row>
    <row r="3087">
      <c r="A3087" s="1" t="s">
        <v>3086</v>
      </c>
      <c r="B3087" s="2" t="str">
        <f>IFERROR(__xludf.DUMMYFUNCTION("GOOGLETRANSLATE(A3087, ""nl"", ""en"")"),"excuse")</f>
        <v>excuse</v>
      </c>
    </row>
    <row r="3088">
      <c r="A3088" s="1" t="s">
        <v>3087</v>
      </c>
      <c r="B3088" s="2" t="str">
        <f>IFERROR(__xludf.DUMMYFUNCTION("GOOGLETRANSLATE(A3088, ""nl"", ""en"")"),"asked")</f>
        <v>asked</v>
      </c>
    </row>
    <row r="3089">
      <c r="A3089" s="1" t="s">
        <v>3088</v>
      </c>
      <c r="B3089" s="2" t="str">
        <f>IFERROR(__xludf.DUMMYFUNCTION("GOOGLETRANSLATE(A3089, ""nl"", ""en"")"),"carpet")</f>
        <v>carpet</v>
      </c>
    </row>
    <row r="3090">
      <c r="A3090" s="1" t="s">
        <v>3089</v>
      </c>
      <c r="B3090" s="2" t="str">
        <f>IFERROR(__xludf.DUMMYFUNCTION("GOOGLETRANSLATE(A3090, ""nl"", ""en"")"),"lead")</f>
        <v>lead</v>
      </c>
    </row>
    <row r="3091">
      <c r="A3091" s="1" t="s">
        <v>3090</v>
      </c>
      <c r="B3091" s="2" t="str">
        <f>IFERROR(__xludf.DUMMYFUNCTION("GOOGLETRANSLATE(A3091, ""nl"", ""en"")"),"blake")</f>
        <v>blake</v>
      </c>
    </row>
    <row r="3092">
      <c r="A3092" s="1" t="s">
        <v>3091</v>
      </c>
      <c r="B3092" s="2" t="str">
        <f>IFERROR(__xludf.DUMMYFUNCTION("GOOGLETRANSLATE(A3092, ""nl"", ""en"")"),"meal")</f>
        <v>meal</v>
      </c>
    </row>
    <row r="3093">
      <c r="A3093" s="1" t="s">
        <v>3092</v>
      </c>
      <c r="B3093" s="2" t="str">
        <f>IFERROR(__xludf.DUMMYFUNCTION("GOOGLETRANSLATE(A3093, ""nl"", ""en"")"),"driven")</f>
        <v>driven</v>
      </c>
    </row>
    <row r="3094">
      <c r="A3094" s="1" t="s">
        <v>3093</v>
      </c>
      <c r="B3094" s="2" t="str">
        <f>IFERROR(__xludf.DUMMYFUNCTION("GOOGLETRANSLATE(A3094, ""nl"", ""en"")"),"interesting")</f>
        <v>interesting</v>
      </c>
    </row>
    <row r="3095">
      <c r="A3095" s="1" t="s">
        <v>3094</v>
      </c>
      <c r="B3095" s="2" t="str">
        <f>IFERROR(__xludf.DUMMYFUNCTION("GOOGLETRANSLATE(A3095, ""nl"", ""en"")"),"Chinese")</f>
        <v>Chinese</v>
      </c>
    </row>
    <row r="3096">
      <c r="A3096" s="1" t="s">
        <v>3095</v>
      </c>
      <c r="B3096" s="2" t="str">
        <f>IFERROR(__xludf.DUMMYFUNCTION("GOOGLETRANSLATE(A3096, ""nl"", ""en"")"),"fire")</f>
        <v>fire</v>
      </c>
    </row>
    <row r="3097">
      <c r="A3097" s="1" t="s">
        <v>3096</v>
      </c>
      <c r="B3097" s="2" t="str">
        <f>IFERROR(__xludf.DUMMYFUNCTION("GOOGLETRANSLATE(A3097, ""nl"", ""en"")"),"faces")</f>
        <v>faces</v>
      </c>
    </row>
    <row r="3098">
      <c r="A3098" s="1" t="s">
        <v>3097</v>
      </c>
      <c r="B3098" s="2" t="str">
        <f>IFERROR(__xludf.DUMMYFUNCTION("GOOGLETRANSLATE(A3098, ""nl"", ""en"")"),"ooh")</f>
        <v>ooh</v>
      </c>
    </row>
    <row r="3099">
      <c r="A3099" s="1" t="s">
        <v>3098</v>
      </c>
      <c r="B3099" s="2" t="str">
        <f>IFERROR(__xludf.DUMMYFUNCTION("GOOGLETRANSLATE(A3099, ""nl"", ""en"")"),"fantasy")</f>
        <v>fantasy</v>
      </c>
    </row>
    <row r="3100">
      <c r="A3100" s="1" t="s">
        <v>3099</v>
      </c>
      <c r="B3100" s="2" t="str">
        <f>IFERROR(__xludf.DUMMYFUNCTION("GOOGLETRANSLATE(A3100, ""nl"", ""en"")"),"tackle")</f>
        <v>tackle</v>
      </c>
    </row>
    <row r="3101">
      <c r="A3101" s="1" t="s">
        <v>3100</v>
      </c>
      <c r="B3101" s="2" t="str">
        <f>IFERROR(__xludf.DUMMYFUNCTION("GOOGLETRANSLATE(A3101, ""nl"", ""en"")"),"On behalf of")</f>
        <v>On behalf of</v>
      </c>
    </row>
    <row r="3102">
      <c r="A3102" s="1" t="s">
        <v>3101</v>
      </c>
      <c r="B3102" s="2" t="str">
        <f>IFERROR(__xludf.DUMMYFUNCTION("GOOGLETRANSLATE(A3102, ""nl"", ""en"")"),"Jeremy")</f>
        <v>Jeremy</v>
      </c>
    </row>
    <row r="3103">
      <c r="A3103" s="1" t="s">
        <v>3102</v>
      </c>
      <c r="B3103" s="2" t="str">
        <f>IFERROR(__xludf.DUMMYFUNCTION("GOOGLETRANSLATE(A3103, ""nl"", ""en"")"),"settle")</f>
        <v>settle</v>
      </c>
    </row>
    <row r="3104">
      <c r="A3104" s="1" t="s">
        <v>3103</v>
      </c>
      <c r="B3104" s="2" t="str">
        <f>IFERROR(__xludf.DUMMYFUNCTION("GOOGLETRANSLATE(A3104, ""nl"", ""en"")"),"stress")</f>
        <v>stress</v>
      </c>
    </row>
    <row r="3105">
      <c r="A3105" s="1" t="s">
        <v>3104</v>
      </c>
      <c r="B3105" s="2" t="str">
        <f>IFERROR(__xludf.DUMMYFUNCTION("GOOGLETRANSLATE(A3105, ""nl"", ""en"")"),"warning")</f>
        <v>warning</v>
      </c>
    </row>
    <row r="3106">
      <c r="A3106" s="1" t="s">
        <v>3105</v>
      </c>
      <c r="B3106" s="2" t="str">
        <f>IFERROR(__xludf.DUMMYFUNCTION("GOOGLETRANSLATE(A3106, ""nl"", ""en"")"),"Bible")</f>
        <v>Bible</v>
      </c>
    </row>
    <row r="3107">
      <c r="A3107" s="1" t="s">
        <v>3106</v>
      </c>
      <c r="B3107" s="2" t="str">
        <f>IFERROR(__xludf.DUMMYFUNCTION("GOOGLETRANSLATE(A3107, ""nl"", ""en"")"),"study")</f>
        <v>study</v>
      </c>
    </row>
    <row r="3108">
      <c r="A3108" s="1" t="s">
        <v>3107</v>
      </c>
      <c r="B3108" s="2" t="str">
        <f>IFERROR(__xludf.DUMMYFUNCTION("GOOGLETRANSLATE(A3108, ""nl"", ""en"")"),"kenny")</f>
        <v>kenny</v>
      </c>
    </row>
    <row r="3109">
      <c r="A3109" s="1" t="s">
        <v>3108</v>
      </c>
      <c r="B3109" s="2" t="str">
        <f>IFERROR(__xludf.DUMMYFUNCTION("GOOGLETRANSLATE(A3109, ""nl"", ""en"")"),"or")</f>
        <v>or</v>
      </c>
    </row>
    <row r="3110">
      <c r="A3110" s="1" t="s">
        <v>3109</v>
      </c>
      <c r="B3110" s="2" t="str">
        <f>IFERROR(__xludf.DUMMYFUNCTION("GOOGLETRANSLATE(A3110, ""nl"", ""en"")"),"tickets")</f>
        <v>tickets</v>
      </c>
    </row>
    <row r="3111">
      <c r="A3111" s="1" t="s">
        <v>3110</v>
      </c>
      <c r="B3111" s="2" t="str">
        <f>IFERROR(__xludf.DUMMYFUNCTION("GOOGLETRANSLATE(A3111, ""nl"", ""en"")"),"scheme")</f>
        <v>scheme</v>
      </c>
    </row>
    <row r="3112">
      <c r="A3112" s="1" t="s">
        <v>3111</v>
      </c>
      <c r="B3112" s="2" t="str">
        <f>IFERROR(__xludf.DUMMYFUNCTION("GOOGLETRANSLATE(A3112, ""nl"", ""en"")"),"bullshit")</f>
        <v>bullshit</v>
      </c>
    </row>
    <row r="3113">
      <c r="A3113" s="1" t="s">
        <v>3112</v>
      </c>
      <c r="B3113" s="2" t="str">
        <f>IFERROR(__xludf.DUMMYFUNCTION("GOOGLETRANSLATE(A3113, ""nl"", ""en"")"),"fresh")</f>
        <v>fresh</v>
      </c>
    </row>
    <row r="3114">
      <c r="A3114" s="1" t="s">
        <v>3113</v>
      </c>
      <c r="B3114" s="2" t="str">
        <f>IFERROR(__xludf.DUMMYFUNCTION("GOOGLETRANSLATE(A3114, ""nl"", ""en"")"),"offers")</f>
        <v>offers</v>
      </c>
    </row>
    <row r="3115">
      <c r="A3115" s="1" t="s">
        <v>3114</v>
      </c>
      <c r="B3115" s="2" t="str">
        <f>IFERROR(__xludf.DUMMYFUNCTION("GOOGLETRANSLATE(A3115, ""nl"", ""en"")"),"touched")</f>
        <v>touched</v>
      </c>
    </row>
    <row r="3116">
      <c r="A3116" s="1" t="s">
        <v>3115</v>
      </c>
      <c r="B3116" s="2" t="str">
        <f>IFERROR(__xludf.DUMMYFUNCTION("GOOGLETRANSLATE(A3116, ""nl"", ""en"")"),"ordered")</f>
        <v>ordered</v>
      </c>
    </row>
    <row r="3117">
      <c r="A3117" s="1" t="s">
        <v>3116</v>
      </c>
      <c r="B3117" s="2" t="str">
        <f>IFERROR(__xludf.DUMMYFUNCTION("GOOGLETRANSLATE(A3117, ""nl"", ""en"")"),"to take over")</f>
        <v>to take over</v>
      </c>
    </row>
    <row r="3118">
      <c r="A3118" s="1" t="s">
        <v>3117</v>
      </c>
      <c r="B3118" s="2" t="str">
        <f>IFERROR(__xludf.DUMMYFUNCTION("GOOGLETRANSLATE(A3118, ""nl"", ""en"")"),"appreciate")</f>
        <v>appreciate</v>
      </c>
    </row>
    <row r="3119">
      <c r="A3119" s="1" t="s">
        <v>3118</v>
      </c>
      <c r="B3119" s="2" t="str">
        <f>IFERROR(__xludf.DUMMYFUNCTION("GOOGLETRANSLATE(A3119, ""nl"", ""en"")"),"weeping")</f>
        <v>weeping</v>
      </c>
    </row>
    <row r="3120">
      <c r="A3120" s="1" t="s">
        <v>3119</v>
      </c>
      <c r="B3120" s="2" t="str">
        <f>IFERROR(__xludf.DUMMYFUNCTION("GOOGLETRANSLATE(A3120, ""nl"", ""en"")"),"relax")</f>
        <v>relax</v>
      </c>
    </row>
    <row r="3121">
      <c r="A3121" s="1" t="s">
        <v>3120</v>
      </c>
      <c r="B3121" s="2" t="str">
        <f>IFERROR(__xludf.DUMMYFUNCTION("GOOGLETRANSLATE(A3121, ""nl"", ""en"")"),"opened")</f>
        <v>opened</v>
      </c>
    </row>
    <row r="3122">
      <c r="A3122" s="1" t="s">
        <v>3121</v>
      </c>
      <c r="B3122" s="2" t="str">
        <f>IFERROR(__xludf.DUMMYFUNCTION("GOOGLETRANSLATE(A3122, ""nl"", ""en"")"),"documents")</f>
        <v>documents</v>
      </c>
    </row>
    <row r="3123">
      <c r="A3123" s="1" t="s">
        <v>3122</v>
      </c>
      <c r="B3123" s="2" t="str">
        <f>IFERROR(__xludf.DUMMYFUNCTION("GOOGLETRANSLATE(A3123, ""nl"", ""en"")"),"mommy")</f>
        <v>mommy</v>
      </c>
    </row>
    <row r="3124">
      <c r="A3124" s="1" t="s">
        <v>3123</v>
      </c>
      <c r="B3124" s="2" t="str">
        <f>IFERROR(__xludf.DUMMYFUNCTION("GOOGLETRANSLATE(A3124, ""nl"", ""en"")"),"grand")</f>
        <v>grand</v>
      </c>
    </row>
    <row r="3125">
      <c r="A3125" s="1" t="s">
        <v>3124</v>
      </c>
      <c r="B3125" s="2" t="str">
        <f>IFERROR(__xludf.DUMMYFUNCTION("GOOGLETRANSLATE(A3125, ""nl"", ""en"")"),"momentarily")</f>
        <v>momentarily</v>
      </c>
    </row>
    <row r="3126">
      <c r="A3126" s="1" t="s">
        <v>3125</v>
      </c>
      <c r="B3126" s="2" t="str">
        <f>IFERROR(__xludf.DUMMYFUNCTION("GOOGLETRANSLATE(A3126, ""nl"", ""en"")"),"pay")</f>
        <v>pay</v>
      </c>
    </row>
    <row r="3127">
      <c r="A3127" s="1" t="s">
        <v>3126</v>
      </c>
      <c r="B3127" s="2" t="str">
        <f>IFERROR(__xludf.DUMMYFUNCTION("GOOGLETRANSLATE(A3127, ""nl"", ""en"")"),"tail")</f>
        <v>tail</v>
      </c>
    </row>
    <row r="3128">
      <c r="A3128" s="1" t="s">
        <v>3127</v>
      </c>
      <c r="B3128" s="2" t="str">
        <f>IFERROR(__xludf.DUMMYFUNCTION("GOOGLETRANSLATE(A3128, ""nl"", ""en"")"),"pleasant")</f>
        <v>pleasant</v>
      </c>
    </row>
    <row r="3129">
      <c r="A3129" s="1" t="s">
        <v>3128</v>
      </c>
      <c r="B3129" s="2" t="str">
        <f>IFERROR(__xludf.DUMMYFUNCTION("GOOGLETRANSLATE(A3129, ""nl"", ""en"")"),"question")</f>
        <v>question</v>
      </c>
    </row>
    <row r="3130">
      <c r="A3130" s="1" t="s">
        <v>3129</v>
      </c>
      <c r="B3130" s="2" t="str">
        <f>IFERROR(__xludf.DUMMYFUNCTION("GOOGLETRANSLATE(A3130, ""nl"", ""en"")"),"skull")</f>
        <v>skull</v>
      </c>
    </row>
    <row r="3131">
      <c r="A3131" s="1" t="s">
        <v>3130</v>
      </c>
      <c r="B3131" s="2" t="str">
        <f>IFERROR(__xludf.DUMMYFUNCTION("GOOGLETRANSLATE(A3131, ""nl"", ""en"")"),"temporarily")</f>
        <v>temporarily</v>
      </c>
    </row>
    <row r="3132">
      <c r="A3132" s="1" t="s">
        <v>3131</v>
      </c>
      <c r="B3132" s="2" t="str">
        <f>IFERROR(__xludf.DUMMYFUNCTION("GOOGLETRANSLATE(A3132, ""nl"", ""en"")"),"died")</f>
        <v>died</v>
      </c>
    </row>
    <row r="3133">
      <c r="A3133" s="1" t="s">
        <v>3132</v>
      </c>
      <c r="B3133" s="2" t="str">
        <f>IFERROR(__xludf.DUMMYFUNCTION("GOOGLETRANSLATE(A3133, ""nl"", ""en"")"),"sound")</f>
        <v>sound</v>
      </c>
    </row>
    <row r="3134">
      <c r="A3134" s="1" t="s">
        <v>3133</v>
      </c>
      <c r="B3134" s="2" t="str">
        <f>IFERROR(__xludf.DUMMYFUNCTION("GOOGLETRANSLATE(A3134, ""nl"", ""en"")"),"demon")</f>
        <v>demon</v>
      </c>
    </row>
    <row r="3135">
      <c r="A3135" s="1" t="s">
        <v>3134</v>
      </c>
      <c r="B3135" s="2" t="str">
        <f>IFERROR(__xludf.DUMMYFUNCTION("GOOGLETRANSLATE(A3135, ""nl"", ""en"")"),"tomorrow evening")</f>
        <v>tomorrow evening</v>
      </c>
    </row>
    <row r="3136">
      <c r="A3136" s="1" t="s">
        <v>3135</v>
      </c>
      <c r="B3136" s="2" t="str">
        <f>IFERROR(__xludf.DUMMYFUNCTION("GOOGLETRANSLATE(A3136, ""nl"", ""en"")"),"mistaken")</f>
        <v>mistaken</v>
      </c>
    </row>
    <row r="3137">
      <c r="A3137" s="1" t="s">
        <v>3136</v>
      </c>
      <c r="B3137" s="2" t="str">
        <f>IFERROR(__xludf.DUMMYFUNCTION("GOOGLETRANSLATE(A3137, ""nl"", ""en"")"),"touch")</f>
        <v>touch</v>
      </c>
    </row>
    <row r="3138">
      <c r="A3138" s="1" t="s">
        <v>3137</v>
      </c>
      <c r="B3138" s="2" t="str">
        <f>IFERROR(__xludf.DUMMYFUNCTION("GOOGLETRANSLATE(A3138, ""nl"", ""en"")"),"Florida")</f>
        <v>Florida</v>
      </c>
    </row>
    <row r="3139">
      <c r="A3139" s="1" t="s">
        <v>3138</v>
      </c>
      <c r="B3139" s="2" t="str">
        <f>IFERROR(__xludf.DUMMYFUNCTION("GOOGLETRANSLATE(A3139, ""nl"", ""en"")"),"test")</f>
        <v>test</v>
      </c>
    </row>
    <row r="3140">
      <c r="A3140" s="1" t="s">
        <v>3139</v>
      </c>
      <c r="B3140" s="2" t="str">
        <f>IFERROR(__xludf.DUMMYFUNCTION("GOOGLETRANSLATE(A3140, ""nl"", ""en"")"),"prow")</f>
        <v>prow</v>
      </c>
    </row>
    <row r="3141">
      <c r="A3141" s="1" t="s">
        <v>3140</v>
      </c>
      <c r="B3141" s="2" t="str">
        <f>IFERROR(__xludf.DUMMYFUNCTION("GOOGLETRANSLATE(A3141, ""nl"", ""en"")"),"originate")</f>
        <v>originate</v>
      </c>
    </row>
    <row r="3142">
      <c r="A3142" s="1" t="s">
        <v>3141</v>
      </c>
      <c r="B3142" s="2" t="str">
        <f>IFERROR(__xludf.DUMMYFUNCTION("GOOGLETRANSLATE(A3142, ""nl"", ""en"")"),"apparent")</f>
        <v>apparent</v>
      </c>
    </row>
    <row r="3143">
      <c r="A3143" s="1" t="s">
        <v>3142</v>
      </c>
      <c r="B3143" s="2" t="str">
        <f>IFERROR(__xludf.DUMMYFUNCTION("GOOGLETRANSLATE(A3143, ""nl"", ""en"")"),"decisions")</f>
        <v>decisions</v>
      </c>
    </row>
    <row r="3144">
      <c r="A3144" s="1" t="s">
        <v>3143</v>
      </c>
      <c r="B3144" s="2" t="str">
        <f>IFERROR(__xludf.DUMMYFUNCTION("GOOGLETRANSLATE(A3144, ""nl"", ""en"")"),"sammy")</f>
        <v>sammy</v>
      </c>
    </row>
    <row r="3145">
      <c r="A3145" s="1" t="s">
        <v>3144</v>
      </c>
      <c r="B3145" s="2" t="str">
        <f>IFERROR(__xludf.DUMMYFUNCTION("GOOGLETRANSLATE(A3145, ""nl"", ""en"")"),"in front of")</f>
        <v>in front of</v>
      </c>
    </row>
    <row r="3146">
      <c r="A3146" s="1" t="s">
        <v>3145</v>
      </c>
      <c r="B3146" s="2" t="str">
        <f>IFERROR(__xludf.DUMMYFUNCTION("GOOGLETRANSLATE(A3146, ""nl"", ""en"")"),"tastes")</f>
        <v>tastes</v>
      </c>
    </row>
    <row r="3147">
      <c r="A3147" s="1" t="s">
        <v>3146</v>
      </c>
      <c r="B3147" s="2" t="str">
        <f>IFERROR(__xludf.DUMMYFUNCTION("GOOGLETRANSLATE(A3147, ""nl"", ""en"")"),"soup")</f>
        <v>soup</v>
      </c>
    </row>
    <row r="3148">
      <c r="A3148" s="1" t="s">
        <v>3147</v>
      </c>
      <c r="B3148" s="2" t="str">
        <f>IFERROR(__xludf.DUMMYFUNCTION("GOOGLETRANSLATE(A3148, ""nl"", ""en"")"),"zero")</f>
        <v>zero</v>
      </c>
    </row>
    <row r="3149">
      <c r="A3149" s="1" t="s">
        <v>3148</v>
      </c>
      <c r="B3149" s="2" t="str">
        <f>IFERROR(__xludf.DUMMYFUNCTION("GOOGLETRANSLATE(A3149, ""nl"", ""en"")"),"green")</f>
        <v>green</v>
      </c>
    </row>
    <row r="3150">
      <c r="A3150" s="1" t="s">
        <v>3149</v>
      </c>
      <c r="B3150" s="2" t="str">
        <f>IFERROR(__xludf.DUMMYFUNCTION("GOOGLETRANSLATE(A3150, ""nl"", ""en"")"),"judgment")</f>
        <v>judgment</v>
      </c>
    </row>
    <row r="3151">
      <c r="A3151" s="1" t="s">
        <v>3150</v>
      </c>
      <c r="B3151" s="2" t="str">
        <f>IFERROR(__xludf.DUMMYFUNCTION("GOOGLETRANSLATE(A3151, ""nl"", ""en"")"),"blood pressure")</f>
        <v>blood pressure</v>
      </c>
    </row>
    <row r="3152">
      <c r="A3152" s="1" t="s">
        <v>3151</v>
      </c>
      <c r="B3152" s="2" t="str">
        <f>IFERROR(__xludf.DUMMYFUNCTION("GOOGLETRANSLATE(A3152, ""nl"", ""en"")"),"get away")</f>
        <v>get away</v>
      </c>
    </row>
    <row r="3153">
      <c r="A3153" s="1" t="s">
        <v>3152</v>
      </c>
      <c r="B3153" s="2" t="str">
        <f>IFERROR(__xludf.DUMMYFUNCTION("GOOGLETRANSLATE(A3153, ""nl"", ""en"")"),"headache")</f>
        <v>headache</v>
      </c>
    </row>
    <row r="3154">
      <c r="A3154" s="1" t="s">
        <v>3153</v>
      </c>
      <c r="B3154" s="2" t="str">
        <f>IFERROR(__xludf.DUMMYFUNCTION("GOOGLETRANSLATE(A3154, ""nl"", ""en"")"),"fifth")</f>
        <v>fifth</v>
      </c>
    </row>
    <row r="3155">
      <c r="A3155" s="1" t="s">
        <v>3154</v>
      </c>
      <c r="B3155" s="2" t="str">
        <f>IFERROR(__xludf.DUMMYFUNCTION("GOOGLETRANSLATE(A3155, ""nl"", ""en"")"),"brad")</f>
        <v>brad</v>
      </c>
    </row>
    <row r="3156">
      <c r="A3156" s="1" t="s">
        <v>3155</v>
      </c>
      <c r="B3156" s="2" t="str">
        <f>IFERROR(__xludf.DUMMYFUNCTION("GOOGLETRANSLATE(A3156, ""nl"", ""en"")"),"penny")</f>
        <v>penny</v>
      </c>
    </row>
    <row r="3157">
      <c r="A3157" s="1" t="s">
        <v>3156</v>
      </c>
      <c r="B3157" s="2" t="str">
        <f>IFERROR(__xludf.DUMMYFUNCTION("GOOGLETRANSLATE(A3157, ""nl"", ""en"")"),"therefrom")</f>
        <v>therefrom</v>
      </c>
    </row>
    <row r="3158">
      <c r="A3158" s="1" t="s">
        <v>3157</v>
      </c>
      <c r="B3158" s="2" t="str">
        <f>IFERROR(__xludf.DUMMYFUNCTION("GOOGLETRANSLATE(A3158, ""nl"", ""en"")"),"terrorists")</f>
        <v>terrorists</v>
      </c>
    </row>
    <row r="3159">
      <c r="A3159" s="1" t="s">
        <v>3158</v>
      </c>
      <c r="B3159" s="2" t="str">
        <f>IFERROR(__xludf.DUMMYFUNCTION("GOOGLETRANSLATE(A3159, ""nl"", ""en"")"),"accounts")</f>
        <v>accounts</v>
      </c>
    </row>
    <row r="3160">
      <c r="A3160" s="1" t="s">
        <v>3159</v>
      </c>
      <c r="B3160" s="2" t="str">
        <f>IFERROR(__xludf.DUMMYFUNCTION("GOOGLETRANSLATE(A3160, ""nl"", ""en"")"),"painful")</f>
        <v>painful</v>
      </c>
    </row>
    <row r="3161">
      <c r="A3161" s="1" t="s">
        <v>3160</v>
      </c>
      <c r="B3161" s="2" t="str">
        <f>IFERROR(__xludf.DUMMYFUNCTION("GOOGLETRANSLATE(A3161, ""nl"", ""en"")"),"phase")</f>
        <v>phase</v>
      </c>
    </row>
    <row r="3162">
      <c r="A3162" s="1" t="s">
        <v>3161</v>
      </c>
      <c r="B3162" s="2" t="str">
        <f>IFERROR(__xludf.DUMMYFUNCTION("GOOGLETRANSLATE(A3162, ""nl"", ""en"")"),"blow")</f>
        <v>blow</v>
      </c>
    </row>
    <row r="3163">
      <c r="A3163" s="1" t="s">
        <v>3162</v>
      </c>
      <c r="B3163" s="2" t="str">
        <f>IFERROR(__xludf.DUMMYFUNCTION("GOOGLETRANSLATE(A3163, ""nl"", ""en"")"),"female dog")</f>
        <v>female dog</v>
      </c>
    </row>
    <row r="3164">
      <c r="A3164" s="1" t="s">
        <v>3163</v>
      </c>
      <c r="B3164" s="2" t="str">
        <f>IFERROR(__xludf.DUMMYFUNCTION("GOOGLETRANSLATE(A3164, ""nl"", ""en"")"),"jo")</f>
        <v>jo</v>
      </c>
    </row>
    <row r="3165">
      <c r="A3165" s="1" t="s">
        <v>3164</v>
      </c>
      <c r="B3165" s="2" t="str">
        <f>IFERROR(__xludf.DUMMYFUNCTION("GOOGLETRANSLATE(A3165, ""nl"", ""en"")"),"bone")</f>
        <v>bone</v>
      </c>
    </row>
    <row r="3166">
      <c r="A3166" s="1" t="s">
        <v>3165</v>
      </c>
      <c r="B3166" s="2" t="str">
        <f>IFERROR(__xludf.DUMMYFUNCTION("GOOGLETRANSLATE(A3166, ""nl"", ""en"")"),"egg")</f>
        <v>egg</v>
      </c>
    </row>
    <row r="3167">
      <c r="A3167" s="1" t="s">
        <v>3166</v>
      </c>
      <c r="B3167" s="2" t="str">
        <f>IFERROR(__xludf.DUMMYFUNCTION("GOOGLETRANSLATE(A3167, ""nl"", ""en"")"),"mr.")</f>
        <v>mr.</v>
      </c>
    </row>
    <row r="3168">
      <c r="A3168" s="1" t="s">
        <v>3167</v>
      </c>
      <c r="B3168" s="2" t="str">
        <f>IFERROR(__xludf.DUMMYFUNCTION("GOOGLETRANSLATE(A3168, ""nl"", ""en"")"),"famous")</f>
        <v>famous</v>
      </c>
    </row>
    <row r="3169">
      <c r="A3169" s="1" t="s">
        <v>3168</v>
      </c>
      <c r="B3169" s="2" t="str">
        <f>IFERROR(__xludf.DUMMYFUNCTION("GOOGLETRANSLATE(A3169, ""nl"", ""en"")"),"chaos")</f>
        <v>chaos</v>
      </c>
    </row>
    <row r="3170">
      <c r="A3170" s="1" t="s">
        <v>3169</v>
      </c>
      <c r="B3170" s="2" t="str">
        <f>IFERROR(__xludf.DUMMYFUNCTION("GOOGLETRANSLATE(A3170, ""nl"", ""en"")"),"surprised")</f>
        <v>surprised</v>
      </c>
    </row>
    <row r="3171">
      <c r="A3171" s="1" t="s">
        <v>3170</v>
      </c>
      <c r="B3171" s="2" t="str">
        <f>IFERROR(__xludf.DUMMYFUNCTION("GOOGLETRANSLATE(A3171, ""nl"", ""en"")"),"dumped")</f>
        <v>dumped</v>
      </c>
    </row>
    <row r="3172">
      <c r="A3172" s="1" t="s">
        <v>3171</v>
      </c>
      <c r="B3172" s="2" t="str">
        <f>IFERROR(__xludf.DUMMYFUNCTION("GOOGLETRANSLATE(A3172, ""nl"", ""en"")"),"text")</f>
        <v>text</v>
      </c>
    </row>
    <row r="3173">
      <c r="A3173" s="1" t="s">
        <v>3172</v>
      </c>
      <c r="B3173" s="2" t="str">
        <f>IFERROR(__xludf.DUMMYFUNCTION("GOOGLETRANSLATE(A3173, ""nl"", ""en"")"),"scene")</f>
        <v>scene</v>
      </c>
    </row>
    <row r="3174">
      <c r="A3174" s="1" t="s">
        <v>3173</v>
      </c>
      <c r="B3174" s="2" t="str">
        <f>IFERROR(__xludf.DUMMYFUNCTION("GOOGLETRANSLATE(A3174, ""nl"", ""en"")"),"view")</f>
        <v>view</v>
      </c>
    </row>
    <row r="3175">
      <c r="A3175" s="1" t="s">
        <v>3174</v>
      </c>
      <c r="B3175" s="2" t="str">
        <f>IFERROR(__xludf.DUMMYFUNCTION("GOOGLETRANSLATE(A3175, ""nl"", ""en"")"),"progress")</f>
        <v>progress</v>
      </c>
    </row>
    <row r="3176">
      <c r="A3176" s="1" t="s">
        <v>3175</v>
      </c>
      <c r="B3176" s="2" t="str">
        <f>IFERROR(__xludf.DUMMYFUNCTION("GOOGLETRANSLATE(A3176, ""nl"", ""en"")"),"Virgin")</f>
        <v>Virgin</v>
      </c>
    </row>
    <row r="3177">
      <c r="A3177" s="1" t="s">
        <v>3176</v>
      </c>
      <c r="B3177" s="2" t="str">
        <f>IFERROR(__xludf.DUMMYFUNCTION("GOOGLETRANSLATE(A3177, ""nl"", ""en"")"),"Mrs")</f>
        <v>Mrs</v>
      </c>
    </row>
    <row r="3178">
      <c r="A3178" s="1" t="s">
        <v>3177</v>
      </c>
      <c r="B3178" s="2" t="str">
        <f>IFERROR(__xludf.DUMMYFUNCTION("GOOGLETRANSLATE(A3178, ""nl"", ""en"")"),"special")</f>
        <v>special</v>
      </c>
    </row>
    <row r="3179">
      <c r="A3179" s="1" t="s">
        <v>3178</v>
      </c>
      <c r="B3179" s="2" t="str">
        <f>IFERROR(__xludf.DUMMYFUNCTION("GOOGLETRANSLATE(A3179, ""nl"", ""en"")"),"sex")</f>
        <v>sex</v>
      </c>
    </row>
    <row r="3180">
      <c r="A3180" s="1" t="s">
        <v>3179</v>
      </c>
      <c r="B3180" s="2" t="str">
        <f>IFERROR(__xludf.DUMMYFUNCTION("GOOGLETRANSLATE(A3180, ""nl"", ""en"")"),"e-mail")</f>
        <v>e-mail</v>
      </c>
    </row>
    <row r="3181">
      <c r="A3181" s="1" t="s">
        <v>3180</v>
      </c>
      <c r="B3181" s="2" t="str">
        <f>IFERROR(__xludf.DUMMYFUNCTION("GOOGLETRANSLATE(A3181, ""nl"", ""en"")"),"coward")</f>
        <v>coward</v>
      </c>
    </row>
    <row r="3182">
      <c r="A3182" s="1" t="s">
        <v>3181</v>
      </c>
      <c r="B3182" s="2" t="str">
        <f>IFERROR(__xludf.DUMMYFUNCTION("GOOGLETRANSLATE(A3182, ""nl"", ""en"")"),"May")</f>
        <v>May</v>
      </c>
    </row>
    <row r="3183">
      <c r="A3183" s="1" t="s">
        <v>3182</v>
      </c>
      <c r="B3183" s="2" t="str">
        <f>IFERROR(__xludf.DUMMYFUNCTION("GOOGLETRANSLATE(A3183, ""nl"", ""en"")"),"deadly")</f>
        <v>deadly</v>
      </c>
    </row>
    <row r="3184">
      <c r="A3184" s="1" t="s">
        <v>3183</v>
      </c>
      <c r="B3184" s="2" t="str">
        <f>IFERROR(__xludf.DUMMYFUNCTION("GOOGLETRANSLATE(A3184, ""nl"", ""en"")"),"ian")</f>
        <v>ian</v>
      </c>
    </row>
    <row r="3185">
      <c r="A3185" s="1" t="s">
        <v>3184</v>
      </c>
      <c r="B3185" s="2" t="str">
        <f>IFERROR(__xludf.DUMMYFUNCTION("GOOGLETRANSLATE(A3185, ""nl"", ""en"")"),"Carol")</f>
        <v>Carol</v>
      </c>
    </row>
    <row r="3186">
      <c r="A3186" s="1" t="s">
        <v>3185</v>
      </c>
      <c r="B3186" s="2" t="str">
        <f>IFERROR(__xludf.DUMMYFUNCTION("GOOGLETRANSLATE(A3186, ""nl"", ""en"")"),"guided")</f>
        <v>guided</v>
      </c>
    </row>
    <row r="3187">
      <c r="A3187" s="1" t="s">
        <v>3186</v>
      </c>
      <c r="B3187" s="2" t="str">
        <f>IFERROR(__xludf.DUMMYFUNCTION("GOOGLETRANSLATE(A3187, ""nl"", ""en"")"),"to order")</f>
        <v>to order</v>
      </c>
    </row>
    <row r="3188">
      <c r="A3188" s="1" t="s">
        <v>3187</v>
      </c>
      <c r="B3188" s="2" t="str">
        <f>IFERROR(__xludf.DUMMYFUNCTION("GOOGLETRANSLATE(A3188, ""nl"", ""en"")"),"to pee")</f>
        <v>to pee</v>
      </c>
    </row>
    <row r="3189">
      <c r="A3189" s="1" t="s">
        <v>3188</v>
      </c>
      <c r="B3189" s="2" t="str">
        <f>IFERROR(__xludf.DUMMYFUNCTION("GOOGLETRANSLATE(A3189, ""nl"", ""en"")"),"grown up")</f>
        <v>grown up</v>
      </c>
    </row>
    <row r="3190">
      <c r="A3190" s="1" t="s">
        <v>3189</v>
      </c>
      <c r="B3190" s="2" t="str">
        <f>IFERROR(__xludf.DUMMYFUNCTION("GOOGLETRANSLATE(A3190, ""nl"", ""en"")"),"teddy")</f>
        <v>teddy</v>
      </c>
    </row>
    <row r="3191">
      <c r="A3191" s="1" t="s">
        <v>3190</v>
      </c>
      <c r="B3191" s="2" t="str">
        <f>IFERROR(__xludf.DUMMYFUNCTION("GOOGLETRANSLATE(A3191, ""nl"", ""en"")"),"kidnapping")</f>
        <v>kidnapping</v>
      </c>
    </row>
    <row r="3192">
      <c r="A3192" s="1" t="s">
        <v>3191</v>
      </c>
      <c r="B3192" s="2" t="str">
        <f>IFERROR(__xludf.DUMMYFUNCTION("GOOGLETRANSLATE(A3192, ""nl"", ""en"")"),"angry")</f>
        <v>angry</v>
      </c>
    </row>
    <row r="3193">
      <c r="A3193" s="1" t="s">
        <v>3192</v>
      </c>
      <c r="B3193" s="2" t="str">
        <f>IFERROR(__xludf.DUMMYFUNCTION("GOOGLETRANSLATE(A3193, ""nl"", ""en"")"),"affair")</f>
        <v>affair</v>
      </c>
    </row>
    <row r="3194">
      <c r="A3194" s="1" t="s">
        <v>3193</v>
      </c>
      <c r="B3194" s="2" t="str">
        <f>IFERROR(__xludf.DUMMYFUNCTION("GOOGLETRANSLATE(A3194, ""nl"", ""en"")"),"carrion")</f>
        <v>carrion</v>
      </c>
    </row>
    <row r="3195">
      <c r="A3195" s="1" t="s">
        <v>3194</v>
      </c>
      <c r="B3195" s="2" t="str">
        <f>IFERROR(__xludf.DUMMYFUNCTION("GOOGLETRANSLATE(A3195, ""nl"", ""en"")"),"invent")</f>
        <v>invent</v>
      </c>
    </row>
    <row r="3196">
      <c r="A3196" s="1" t="s">
        <v>3195</v>
      </c>
      <c r="B3196" s="2" t="str">
        <f>IFERROR(__xludf.DUMMYFUNCTION("GOOGLETRANSLATE(A3196, ""nl"", ""en"")"),"cigarette")</f>
        <v>cigarette</v>
      </c>
    </row>
    <row r="3197">
      <c r="A3197" s="1" t="s">
        <v>3196</v>
      </c>
      <c r="B3197" s="2" t="str">
        <f>IFERROR(__xludf.DUMMYFUNCTION("GOOGLETRANSLATE(A3197, ""nl"", ""en"")"),"barrel")</f>
        <v>barrel</v>
      </c>
    </row>
    <row r="3198">
      <c r="A3198" s="1" t="s">
        <v>3197</v>
      </c>
      <c r="B3198" s="2" t="str">
        <f>IFERROR(__xludf.DUMMYFUNCTION("GOOGLETRANSLATE(A3198, ""nl"", ""en"")"),"diane")</f>
        <v>diane</v>
      </c>
    </row>
    <row r="3199">
      <c r="A3199" s="1" t="s">
        <v>3198</v>
      </c>
      <c r="B3199" s="2" t="str">
        <f>IFERROR(__xludf.DUMMYFUNCTION("GOOGLETRANSLATE(A3199, ""nl"", ""en"")"),"dennis")</f>
        <v>dennis</v>
      </c>
    </row>
    <row r="3200">
      <c r="A3200" s="1" t="s">
        <v>3199</v>
      </c>
      <c r="B3200" s="2" t="str">
        <f>IFERROR(__xludf.DUMMYFUNCTION("GOOGLETRANSLATE(A3200, ""nl"", ""en"")"),"to spread")</f>
        <v>to spread</v>
      </c>
    </row>
    <row r="3201">
      <c r="A3201" s="1" t="s">
        <v>3200</v>
      </c>
      <c r="B3201" s="2" t="str">
        <f>IFERROR(__xludf.DUMMYFUNCTION("GOOGLETRANSLATE(A3201, ""nl"", ""en"")"),"to fill")</f>
        <v>to fill</v>
      </c>
    </row>
    <row r="3202">
      <c r="A3202" s="1" t="s">
        <v>3201</v>
      </c>
      <c r="B3202" s="2" t="str">
        <f>IFERROR(__xludf.DUMMYFUNCTION("GOOGLETRANSLATE(A3202, ""nl"", ""en"")"),"power")</f>
        <v>power</v>
      </c>
    </row>
    <row r="3203">
      <c r="A3203" s="1" t="s">
        <v>3202</v>
      </c>
      <c r="B3203" s="2" t="str">
        <f>IFERROR(__xludf.DUMMYFUNCTION("GOOGLETRANSLATE(A3203, ""nl"", ""en"")"),"reality")</f>
        <v>reality</v>
      </c>
    </row>
    <row r="3204">
      <c r="A3204" s="1" t="s">
        <v>3203</v>
      </c>
      <c r="B3204" s="2" t="str">
        <f>IFERROR(__xludf.DUMMYFUNCTION("GOOGLETRANSLATE(A3204, ""nl"", ""en"")"),"die")</f>
        <v>die</v>
      </c>
    </row>
    <row r="3205">
      <c r="A3205" s="1" t="s">
        <v>3204</v>
      </c>
      <c r="B3205" s="2" t="str">
        <f>IFERROR(__xludf.DUMMYFUNCTION("GOOGLETRANSLATE(A3205, ""nl"", ""en"")"),"those")</f>
        <v>those</v>
      </c>
    </row>
    <row r="3206">
      <c r="A3206" s="1" t="s">
        <v>3205</v>
      </c>
      <c r="B3206" s="2" t="str">
        <f>IFERROR(__xludf.DUMMYFUNCTION("GOOGLETRANSLATE(A3206, ""nl"", ""en"")"),"means")</f>
        <v>means</v>
      </c>
    </row>
    <row r="3207">
      <c r="A3207" s="1" t="s">
        <v>3206</v>
      </c>
      <c r="B3207" s="2" t="str">
        <f>IFERROR(__xludf.DUMMYFUNCTION("GOOGLETRANSLATE(A3207, ""nl"", ""en"")"),"package")</f>
        <v>package</v>
      </c>
    </row>
    <row r="3208">
      <c r="A3208" s="1" t="s">
        <v>3207</v>
      </c>
      <c r="B3208" s="2" t="str">
        <f>IFERROR(__xludf.DUMMYFUNCTION("GOOGLETRANSLATE(A3208, ""nl"", ""en"")"),"foreign")</f>
        <v>foreign</v>
      </c>
    </row>
    <row r="3209">
      <c r="A3209" s="1" t="s">
        <v>3208</v>
      </c>
      <c r="B3209" s="2" t="str">
        <f>IFERROR(__xludf.DUMMYFUNCTION("GOOGLETRANSLATE(A3209, ""nl"", ""en"")"),"every time")</f>
        <v>every time</v>
      </c>
    </row>
    <row r="3210">
      <c r="A3210" s="1" t="s">
        <v>3209</v>
      </c>
      <c r="B3210" s="2" t="str">
        <f>IFERROR(__xludf.DUMMYFUNCTION("GOOGLETRANSLATE(A3210, ""nl"", ""en"")"),"worse")</f>
        <v>worse</v>
      </c>
    </row>
    <row r="3211">
      <c r="A3211" s="1" t="s">
        <v>3210</v>
      </c>
      <c r="B3211" s="2" t="str">
        <f>IFERROR(__xludf.DUMMYFUNCTION("GOOGLETRANSLATE(A3211, ""nl"", ""en"")"),"change")</f>
        <v>change</v>
      </c>
    </row>
    <row r="3212">
      <c r="A3212" s="1" t="s">
        <v>3211</v>
      </c>
      <c r="B3212" s="2" t="str">
        <f>IFERROR(__xludf.DUMMYFUNCTION("GOOGLETRANSLATE(A3212, ""nl"", ""en"")"),"promotion")</f>
        <v>promotion</v>
      </c>
    </row>
    <row r="3213">
      <c r="A3213" s="1" t="s">
        <v>3212</v>
      </c>
      <c r="B3213" s="2" t="str">
        <f>IFERROR(__xludf.DUMMYFUNCTION("GOOGLETRANSLATE(A3213, ""nl"", ""en"")"),"margaret")</f>
        <v>margaret</v>
      </c>
    </row>
    <row r="3214">
      <c r="A3214" s="1" t="s">
        <v>3213</v>
      </c>
      <c r="B3214" s="2" t="str">
        <f>IFERROR(__xludf.DUMMYFUNCTION("GOOGLETRANSLATE(A3214, ""nl"", ""en"")"),"upset")</f>
        <v>upset</v>
      </c>
    </row>
    <row r="3215">
      <c r="A3215" s="1" t="s">
        <v>3214</v>
      </c>
      <c r="B3215" s="2" t="str">
        <f>IFERROR(__xludf.DUMMYFUNCTION("GOOGLETRANSLATE(A3215, ""nl"", ""en"")"),"one")</f>
        <v>one</v>
      </c>
    </row>
    <row r="3216">
      <c r="A3216" s="1" t="s">
        <v>3215</v>
      </c>
      <c r="B3216" s="2" t="str">
        <f>IFERROR(__xludf.DUMMYFUNCTION("GOOGLETRANSLATE(A3216, ""nl"", ""en"")"),"pastor")</f>
        <v>pastor</v>
      </c>
    </row>
    <row r="3217">
      <c r="A3217" s="1" t="s">
        <v>3216</v>
      </c>
      <c r="B3217" s="2" t="str">
        <f>IFERROR(__xludf.DUMMYFUNCTION("GOOGLETRANSLATE(A3217, ""nl"", ""en"")"),"choices")</f>
        <v>choices</v>
      </c>
    </row>
    <row r="3218">
      <c r="A3218" s="1" t="s">
        <v>3217</v>
      </c>
      <c r="B3218" s="2" t="str">
        <f>IFERROR(__xludf.DUMMYFUNCTION("GOOGLETRANSLATE(A3218, ""nl"", ""en"")"),"confess")</f>
        <v>confess</v>
      </c>
    </row>
    <row r="3219">
      <c r="A3219" s="1" t="s">
        <v>3218</v>
      </c>
      <c r="B3219" s="2" t="str">
        <f>IFERROR(__xludf.DUMMYFUNCTION("GOOGLETRANSLATE(A3219, ""nl"", ""en"")"),"supplies")</f>
        <v>supplies</v>
      </c>
    </row>
    <row r="3220">
      <c r="A3220" s="1" t="s">
        <v>3219</v>
      </c>
      <c r="B3220" s="2" t="str">
        <f>IFERROR(__xludf.DUMMYFUNCTION("GOOGLETRANSLATE(A3220, ""nl"", ""en"")"),"williams")</f>
        <v>williams</v>
      </c>
    </row>
    <row r="3221">
      <c r="A3221" s="1" t="s">
        <v>3220</v>
      </c>
      <c r="B3221" s="2" t="str">
        <f>IFERROR(__xludf.DUMMYFUNCTION("GOOGLETRANSLATE(A3221, ""nl"", ""en"")"),"strayed")</f>
        <v>strayed</v>
      </c>
    </row>
    <row r="3222">
      <c r="A3222" s="1" t="s">
        <v>3221</v>
      </c>
      <c r="B3222" s="2" t="str">
        <f>IFERROR(__xludf.DUMMYFUNCTION("GOOGLETRANSLATE(A3222, ""nl"", ""en"")"),"federal")</f>
        <v>federal</v>
      </c>
    </row>
    <row r="3223">
      <c r="A3223" s="1" t="s">
        <v>3222</v>
      </c>
      <c r="B3223" s="2" t="str">
        <f>IFERROR(__xludf.DUMMYFUNCTION("GOOGLETRANSLATE(A3223, ""nl"", ""en"")"),"newspapers")</f>
        <v>newspapers</v>
      </c>
    </row>
    <row r="3224">
      <c r="A3224" s="1" t="s">
        <v>3223</v>
      </c>
      <c r="B3224" s="2" t="str">
        <f>IFERROR(__xludf.DUMMYFUNCTION("GOOGLETRANSLATE(A3224, ""nl"", ""en"")"),"pattern")</f>
        <v>pattern</v>
      </c>
    </row>
    <row r="3225">
      <c r="A3225" s="1" t="s">
        <v>3224</v>
      </c>
      <c r="B3225" s="2" t="str">
        <f>IFERROR(__xludf.DUMMYFUNCTION("GOOGLETRANSLATE(A3225, ""nl"", ""en"")"),"relationships")</f>
        <v>relationships</v>
      </c>
    </row>
    <row r="3226">
      <c r="A3226" s="1" t="s">
        <v>3225</v>
      </c>
      <c r="B3226" s="2" t="str">
        <f>IFERROR(__xludf.DUMMYFUNCTION("GOOGLETRANSLATE(A3226, ""nl"", ""en"")"),"threatened")</f>
        <v>threatened</v>
      </c>
    </row>
    <row r="3227">
      <c r="A3227" s="1" t="s">
        <v>3226</v>
      </c>
      <c r="B3227" s="2" t="str">
        <f>IFERROR(__xludf.DUMMYFUNCTION("GOOGLETRANSLATE(A3227, ""nl"", ""en"")"),"matthew")</f>
        <v>matthew</v>
      </c>
    </row>
    <row r="3228">
      <c r="A3228" s="1" t="s">
        <v>3227</v>
      </c>
      <c r="B3228" s="2" t="str">
        <f>IFERROR(__xludf.DUMMYFUNCTION("GOOGLETRANSLATE(A3228, ""nl"", ""en"")"),"laws")</f>
        <v>laws</v>
      </c>
    </row>
    <row r="3229">
      <c r="A3229" s="1" t="s">
        <v>3228</v>
      </c>
      <c r="B3229" s="2" t="str">
        <f>IFERROR(__xludf.DUMMYFUNCTION("GOOGLETRANSLATE(A3229, ""nl"", ""en"")"),"recognizes")</f>
        <v>recognizes</v>
      </c>
    </row>
    <row r="3230">
      <c r="A3230" s="1" t="s">
        <v>3229</v>
      </c>
      <c r="B3230" s="2" t="str">
        <f>IFERROR(__xludf.DUMMYFUNCTION("GOOGLETRANSLATE(A3230, ""nl"", ""en"")"),"groceries")</f>
        <v>groceries</v>
      </c>
    </row>
    <row r="3231">
      <c r="A3231" s="1" t="s">
        <v>3230</v>
      </c>
      <c r="B3231" s="2" t="str">
        <f>IFERROR(__xludf.DUMMYFUNCTION("GOOGLETRANSLATE(A3231, ""nl"", ""en"")"),"nervous")</f>
        <v>nervous</v>
      </c>
    </row>
    <row r="3232">
      <c r="A3232" s="1" t="s">
        <v>3231</v>
      </c>
      <c r="B3232" s="2" t="str">
        <f>IFERROR(__xludf.DUMMYFUNCTION("GOOGLETRANSLATE(A3232, ""nl"", ""en"")"),"kingdom")</f>
        <v>kingdom</v>
      </c>
    </row>
    <row r="3233">
      <c r="A3233" s="1" t="s">
        <v>3232</v>
      </c>
      <c r="B3233" s="2" t="str">
        <f>IFERROR(__xludf.DUMMYFUNCTION("GOOGLETRANSLATE(A3233, ""nl"", ""en"")"),"designation")</f>
        <v>designation</v>
      </c>
    </row>
    <row r="3234">
      <c r="A3234" s="1" t="s">
        <v>3233</v>
      </c>
      <c r="B3234" s="2" t="str">
        <f>IFERROR(__xludf.DUMMYFUNCTION("GOOGLETRANSLATE(A3234, ""nl"", ""en"")"),"betty")</f>
        <v>betty</v>
      </c>
    </row>
    <row r="3235">
      <c r="A3235" s="1" t="s">
        <v>3234</v>
      </c>
      <c r="B3235" s="2" t="str">
        <f>IFERROR(__xludf.DUMMYFUNCTION("GOOGLETRANSLATE(A3235, ""nl"", ""en"")"),"breaking")</f>
        <v>breaking</v>
      </c>
    </row>
    <row r="3236">
      <c r="A3236" s="1" t="s">
        <v>3235</v>
      </c>
      <c r="B3236" s="2" t="str">
        <f>IFERROR(__xludf.DUMMYFUNCTION("GOOGLETRANSLATE(A3236, ""nl"", ""en"")"),"Chinese")</f>
        <v>Chinese</v>
      </c>
    </row>
    <row r="3237">
      <c r="A3237" s="1" t="s">
        <v>3236</v>
      </c>
      <c r="B3237" s="2" t="str">
        <f>IFERROR(__xludf.DUMMYFUNCTION("GOOGLETRANSLATE(A3237, ""nl"", ""en"")"),"to carry out")</f>
        <v>to carry out</v>
      </c>
    </row>
    <row r="3238">
      <c r="A3238" s="1" t="s">
        <v>3237</v>
      </c>
      <c r="B3238" s="2" t="str">
        <f>IFERROR(__xludf.DUMMYFUNCTION("GOOGLETRANSLATE(A3238, ""nl"", ""en"")"),"hated")</f>
        <v>hated</v>
      </c>
    </row>
    <row r="3239">
      <c r="A3239" s="1" t="s">
        <v>3238</v>
      </c>
      <c r="B3239" s="2" t="str">
        <f>IFERROR(__xludf.DUMMYFUNCTION("GOOGLETRANSLATE(A3239, ""nl"", ""en"")"),"truck")</f>
        <v>truck</v>
      </c>
    </row>
    <row r="3240">
      <c r="A3240" s="1" t="s">
        <v>3239</v>
      </c>
      <c r="B3240" s="2" t="str">
        <f>IFERROR(__xludf.DUMMYFUNCTION("GOOGLETRANSLATE(A3240, ""nl"", ""en"")"),"tank")</f>
        <v>tank</v>
      </c>
    </row>
    <row r="3241">
      <c r="A3241" s="1" t="s">
        <v>3240</v>
      </c>
      <c r="B3241" s="2" t="str">
        <f>IFERROR(__xludf.DUMMYFUNCTION("GOOGLETRANSLATE(A3241, ""nl"", ""en"")"),"itself")</f>
        <v>itself</v>
      </c>
    </row>
    <row r="3242">
      <c r="A3242" s="1" t="s">
        <v>3241</v>
      </c>
      <c r="B3242" s="2" t="str">
        <f>IFERROR(__xludf.DUMMYFUNCTION("GOOGLETRANSLATE(A3242, ""nl"", ""en"")"),"francis")</f>
        <v>francis</v>
      </c>
    </row>
    <row r="3243">
      <c r="A3243" s="1" t="s">
        <v>3242</v>
      </c>
      <c r="B3243" s="2" t="str">
        <f>IFERROR(__xludf.DUMMYFUNCTION("GOOGLETRANSLATE(A3243, ""nl"", ""en"")"),"clean")</f>
        <v>clean</v>
      </c>
    </row>
    <row r="3244">
      <c r="A3244" s="1" t="s">
        <v>3243</v>
      </c>
      <c r="B3244" s="2" t="str">
        <f>IFERROR(__xludf.DUMMYFUNCTION("GOOGLETRANSLATE(A3244, ""nl"", ""en"")"),"damaged")</f>
        <v>damaged</v>
      </c>
    </row>
    <row r="3245">
      <c r="A3245" s="1" t="s">
        <v>3244</v>
      </c>
      <c r="B3245" s="2" t="str">
        <f>IFERROR(__xludf.DUMMYFUNCTION("GOOGLETRANSLATE(A3245, ""nl"", ""en"")"),"marty")</f>
        <v>marty</v>
      </c>
    </row>
    <row r="3246">
      <c r="A3246" s="1" t="s">
        <v>3245</v>
      </c>
      <c r="B3246" s="2" t="str">
        <f>IFERROR(__xludf.DUMMYFUNCTION("GOOGLETRANSLATE(A3246, ""nl"", ""en"")"),"realized")</f>
        <v>realized</v>
      </c>
    </row>
    <row r="3247">
      <c r="A3247" s="1" t="s">
        <v>3246</v>
      </c>
      <c r="B3247" s="2" t="str">
        <f>IFERROR(__xludf.DUMMYFUNCTION("GOOGLETRANSLATE(A3247, ""nl"", ""en"")"),"to burn")</f>
        <v>to burn</v>
      </c>
    </row>
    <row r="3248">
      <c r="A3248" s="1" t="s">
        <v>3247</v>
      </c>
      <c r="B3248" s="2" t="str">
        <f>IFERROR(__xludf.DUMMYFUNCTION("GOOGLETRANSLATE(A3248, ""nl"", ""en"")"),"e")</f>
        <v>e</v>
      </c>
    </row>
    <row r="3249">
      <c r="A3249" s="1" t="s">
        <v>3248</v>
      </c>
      <c r="B3249" s="2" t="str">
        <f>IFERROR(__xludf.DUMMYFUNCTION("GOOGLETRANSLATE(A3249, ""nl"", ""en"")"),"class")</f>
        <v>class</v>
      </c>
    </row>
    <row r="3250">
      <c r="A3250" s="1" t="s">
        <v>3249</v>
      </c>
      <c r="B3250" s="2" t="str">
        <f>IFERROR(__xludf.DUMMYFUNCTION("GOOGLETRANSLATE(A3250, ""nl"", ""en"")"),"called out")</f>
        <v>called out</v>
      </c>
    </row>
    <row r="3251">
      <c r="A3251" s="1" t="s">
        <v>3250</v>
      </c>
      <c r="B3251" s="2" t="str">
        <f>IFERROR(__xludf.DUMMYFUNCTION("GOOGLETRANSLATE(A3251, ""nl"", ""en"")"),"unknown")</f>
        <v>unknown</v>
      </c>
    </row>
    <row r="3252">
      <c r="A3252" s="1" t="s">
        <v>3251</v>
      </c>
      <c r="B3252" s="2" t="str">
        <f>IFERROR(__xludf.DUMMYFUNCTION("GOOGLETRANSLATE(A3252, ""nl"", ""en"")"),"Humour")</f>
        <v>Humour</v>
      </c>
    </row>
    <row r="3253">
      <c r="A3253" s="1" t="s">
        <v>3252</v>
      </c>
      <c r="B3253" s="2" t="str">
        <f>IFERROR(__xludf.DUMMYFUNCTION("GOOGLETRANSLATE(A3253, ""nl"", ""en"")"),"theater")</f>
        <v>theater</v>
      </c>
    </row>
    <row r="3254">
      <c r="A3254" s="1" t="s">
        <v>3253</v>
      </c>
      <c r="B3254" s="2" t="str">
        <f>IFERROR(__xludf.DUMMYFUNCTION("GOOGLETRANSLATE(A3254, ""nl"", ""en"")"),"fever")</f>
        <v>fever</v>
      </c>
    </row>
    <row r="3255">
      <c r="A3255" s="1" t="s">
        <v>3254</v>
      </c>
      <c r="B3255" s="2" t="str">
        <f>IFERROR(__xludf.DUMMYFUNCTION("GOOGLETRANSLATE(A3255, ""nl"", ""en"")"),"across")</f>
        <v>across</v>
      </c>
    </row>
    <row r="3256">
      <c r="A3256" s="1" t="s">
        <v>3255</v>
      </c>
      <c r="B3256" s="2" t="str">
        <f>IFERROR(__xludf.DUMMYFUNCTION("GOOGLETRANSLATE(A3256, ""nl"", ""en"")"),"Entrance")</f>
        <v>Entrance</v>
      </c>
    </row>
    <row r="3257">
      <c r="A3257" s="1" t="s">
        <v>3256</v>
      </c>
      <c r="B3257" s="2" t="str">
        <f>IFERROR(__xludf.DUMMYFUNCTION("GOOGLETRANSLATE(A3257, ""nl"", ""en"")"),"stable")</f>
        <v>stable</v>
      </c>
    </row>
    <row r="3258">
      <c r="A3258" s="1" t="s">
        <v>3257</v>
      </c>
      <c r="B3258" s="2" t="str">
        <f>IFERROR(__xludf.DUMMYFUNCTION("GOOGLETRANSLATE(A3258, ""nl"", ""en"")"),"riley")</f>
        <v>riley</v>
      </c>
    </row>
    <row r="3259">
      <c r="A3259" s="1" t="s">
        <v>3258</v>
      </c>
      <c r="B3259" s="2" t="str">
        <f>IFERROR(__xludf.DUMMYFUNCTION("GOOGLETRANSLATE(A3259, ""nl"", ""en"")"),"public")</f>
        <v>public</v>
      </c>
    </row>
    <row r="3260">
      <c r="A3260" s="1" t="s">
        <v>3259</v>
      </c>
      <c r="B3260" s="2" t="str">
        <f>IFERROR(__xludf.DUMMYFUNCTION("GOOGLETRANSLATE(A3260, ""nl"", ""en"")"),"expensive")</f>
        <v>expensive</v>
      </c>
    </row>
    <row r="3261">
      <c r="A3261" s="1" t="s">
        <v>3260</v>
      </c>
      <c r="B3261" s="2" t="str">
        <f>IFERROR(__xludf.DUMMYFUNCTION("GOOGLETRANSLATE(A3261, ""nl"", ""en"")"),"Maya")</f>
        <v>Maya</v>
      </c>
    </row>
    <row r="3262">
      <c r="A3262" s="1" t="s">
        <v>3261</v>
      </c>
      <c r="B3262" s="2" t="str">
        <f>IFERROR(__xludf.DUMMYFUNCTION("GOOGLETRANSLATE(A3262, ""nl"", ""en"")"),"emergency")</f>
        <v>emergency</v>
      </c>
    </row>
    <row r="3263">
      <c r="A3263" s="1" t="s">
        <v>3262</v>
      </c>
      <c r="B3263" s="2" t="str">
        <f>IFERROR(__xludf.DUMMYFUNCTION("GOOGLETRANSLATE(A3263, ""nl"", ""en"")"),"responds")</f>
        <v>responds</v>
      </c>
    </row>
    <row r="3264">
      <c r="A3264" s="1" t="s">
        <v>3263</v>
      </c>
      <c r="B3264" s="2" t="str">
        <f>IFERROR(__xludf.DUMMYFUNCTION("GOOGLETRANSLATE(A3264, ""nl"", ""en"")"),"exit")</f>
        <v>exit</v>
      </c>
    </row>
    <row r="3265">
      <c r="A3265" s="1" t="s">
        <v>3264</v>
      </c>
      <c r="B3265" s="2" t="str">
        <f>IFERROR(__xludf.DUMMYFUNCTION("GOOGLETRANSLATE(A3265, ""nl"", ""en"")"),"jennifer")</f>
        <v>jennifer</v>
      </c>
    </row>
    <row r="3266">
      <c r="A3266" s="1" t="s">
        <v>3265</v>
      </c>
      <c r="B3266" s="2" t="str">
        <f>IFERROR(__xludf.DUMMYFUNCTION("GOOGLETRANSLATE(A3266, ""nl"", ""en"")"),"psychiatrist")</f>
        <v>psychiatrist</v>
      </c>
    </row>
    <row r="3267">
      <c r="A3267" s="1" t="s">
        <v>3266</v>
      </c>
      <c r="B3267" s="2" t="str">
        <f>IFERROR(__xludf.DUMMYFUNCTION("GOOGLETRANSLATE(A3267, ""nl"", ""en"")"),"acts")</f>
        <v>acts</v>
      </c>
    </row>
    <row r="3268">
      <c r="A3268" s="1" t="s">
        <v>3267</v>
      </c>
      <c r="B3268" s="2" t="str">
        <f>IFERROR(__xludf.DUMMYFUNCTION("GOOGLETRANSLATE(A3268, ""nl"", ""en"")"),"date")</f>
        <v>date</v>
      </c>
    </row>
    <row r="3269">
      <c r="A3269" s="1" t="s">
        <v>3268</v>
      </c>
      <c r="B3269" s="2" t="str">
        <f>IFERROR(__xludf.DUMMYFUNCTION("GOOGLETRANSLATE(A3269, ""nl"", ""en"")"),"right")</f>
        <v>right</v>
      </c>
    </row>
    <row r="3270">
      <c r="A3270" s="1" t="s">
        <v>3269</v>
      </c>
      <c r="B3270" s="2" t="str">
        <f>IFERROR(__xludf.DUMMYFUNCTION("GOOGLETRANSLATE(A3270, ""nl"", ""en"")"),"behave")</f>
        <v>behave</v>
      </c>
    </row>
    <row r="3271">
      <c r="A3271" s="1" t="s">
        <v>3270</v>
      </c>
      <c r="B3271" s="2" t="str">
        <f>IFERROR(__xludf.DUMMYFUNCTION("GOOGLETRANSLATE(A3271, ""nl"", ""en"")"),"distress")</f>
        <v>distress</v>
      </c>
    </row>
    <row r="3272">
      <c r="A3272" s="1" t="s">
        <v>3271</v>
      </c>
      <c r="B3272" s="2" t="str">
        <f>IFERROR(__xludf.DUMMYFUNCTION("GOOGLETRANSLATE(A3272, ""nl"", ""en"")"),"weed")</f>
        <v>weed</v>
      </c>
    </row>
    <row r="3273">
      <c r="A3273" s="1" t="s">
        <v>3272</v>
      </c>
      <c r="B3273" s="2" t="str">
        <f>IFERROR(__xludf.DUMMYFUNCTION("GOOGLETRANSLATE(A3273, ""nl"", ""en"")"),"little")</f>
        <v>little</v>
      </c>
    </row>
    <row r="3274">
      <c r="A3274" s="1" t="s">
        <v>3273</v>
      </c>
      <c r="B3274" s="2" t="str">
        <f>IFERROR(__xludf.DUMMYFUNCTION("GOOGLETRANSLATE(A3274, ""nl"", ""en"")"),"house")</f>
        <v>house</v>
      </c>
    </row>
    <row r="3275">
      <c r="A3275" s="1" t="s">
        <v>3274</v>
      </c>
      <c r="B3275" s="2" t="str">
        <f>IFERROR(__xludf.DUMMYFUNCTION("GOOGLETRANSLATE(A3275, ""nl"", ""en"")"),"caroline")</f>
        <v>caroline</v>
      </c>
    </row>
    <row r="3276">
      <c r="A3276" s="1" t="s">
        <v>3275</v>
      </c>
      <c r="B3276" s="2" t="str">
        <f>IFERROR(__xludf.DUMMYFUNCTION("GOOGLETRANSLATE(A3276, ""nl"", ""en"")"),"meant")</f>
        <v>meant</v>
      </c>
    </row>
    <row r="3277">
      <c r="A3277" s="1" t="s">
        <v>3276</v>
      </c>
      <c r="B3277" s="2" t="str">
        <f>IFERROR(__xludf.DUMMYFUNCTION("GOOGLETRANSLATE(A3277, ""nl"", ""en"")"),"instructions")</f>
        <v>instructions</v>
      </c>
    </row>
    <row r="3278">
      <c r="A3278" s="1" t="s">
        <v>3277</v>
      </c>
      <c r="B3278" s="2" t="str">
        <f>IFERROR(__xludf.DUMMYFUNCTION("GOOGLETRANSLATE(A3278, ""nl"", ""en"")"),"natural")</f>
        <v>natural</v>
      </c>
    </row>
    <row r="3279">
      <c r="A3279" s="1" t="s">
        <v>3278</v>
      </c>
      <c r="B3279" s="2" t="str">
        <f>IFERROR(__xludf.DUMMYFUNCTION("GOOGLETRANSLATE(A3279, ""nl"", ""en"")"),"ali")</f>
        <v>ali</v>
      </c>
    </row>
    <row r="3280">
      <c r="A3280" s="1" t="s">
        <v>3279</v>
      </c>
      <c r="B3280" s="2" t="str">
        <f>IFERROR(__xludf.DUMMYFUNCTION("GOOGLETRANSLATE(A3280, ""nl"", ""en"")"),"wound")</f>
        <v>wound</v>
      </c>
    </row>
    <row r="3281">
      <c r="A3281" s="1" t="s">
        <v>3280</v>
      </c>
      <c r="B3281" s="2" t="str">
        <f>IFERROR(__xludf.DUMMYFUNCTION("GOOGLETRANSLATE(A3281, ""nl"", ""en"")"),"print")</f>
        <v>print</v>
      </c>
    </row>
    <row r="3282">
      <c r="A3282" s="1" t="s">
        <v>3281</v>
      </c>
      <c r="B3282" s="2" t="str">
        <f>IFERROR(__xludf.DUMMYFUNCTION("GOOGLETRANSLATE(A3282, ""nl"", ""en"")"),"network")</f>
        <v>network</v>
      </c>
    </row>
    <row r="3283">
      <c r="A3283" s="1" t="s">
        <v>3282</v>
      </c>
      <c r="B3283" s="2" t="str">
        <f>IFERROR(__xludf.DUMMYFUNCTION("GOOGLETRANSLATE(A3283, ""nl"", ""en"")"),"More")</f>
        <v>More</v>
      </c>
    </row>
    <row r="3284">
      <c r="A3284" s="1" t="s">
        <v>3283</v>
      </c>
      <c r="B3284" s="2" t="str">
        <f>IFERROR(__xludf.DUMMYFUNCTION("GOOGLETRANSLATE(A3284, ""nl"", ""en"")"),"martha")</f>
        <v>martha</v>
      </c>
    </row>
    <row r="3285">
      <c r="A3285" s="1" t="s">
        <v>3284</v>
      </c>
      <c r="B3285" s="2" t="str">
        <f>IFERROR(__xludf.DUMMYFUNCTION("GOOGLETRANSLATE(A3285, ""nl"", ""en"")"),"period of time")</f>
        <v>period of time</v>
      </c>
    </row>
    <row r="3286">
      <c r="A3286" s="1" t="s">
        <v>3285</v>
      </c>
      <c r="B3286" s="2" t="str">
        <f>IFERROR(__xludf.DUMMYFUNCTION("GOOGLETRANSLATE(A3286, ""nl"", ""en"")"),"looks")</f>
        <v>looks</v>
      </c>
    </row>
    <row r="3287">
      <c r="A3287" s="1" t="s">
        <v>3286</v>
      </c>
      <c r="B3287" s="2" t="str">
        <f>IFERROR(__xludf.DUMMYFUNCTION("GOOGLETRANSLATE(A3287, ""nl"", ""en"")"),"thought")</f>
        <v>thought</v>
      </c>
    </row>
    <row r="3288">
      <c r="A3288" s="1" t="s">
        <v>3287</v>
      </c>
      <c r="B3288" s="2" t="str">
        <f>IFERROR(__xludf.DUMMYFUNCTION("GOOGLETRANSLATE(A3288, ""nl"", ""en"")"),"run through")</f>
        <v>run through</v>
      </c>
    </row>
    <row r="3289">
      <c r="A3289" s="1" t="s">
        <v>3288</v>
      </c>
      <c r="B3289" s="2" t="str">
        <f>IFERROR(__xludf.DUMMYFUNCTION("GOOGLETRANSLATE(A3289, ""nl"", ""en"")"),"simple")</f>
        <v>simple</v>
      </c>
    </row>
    <row r="3290">
      <c r="A3290" s="1" t="s">
        <v>3289</v>
      </c>
      <c r="B3290" s="2" t="str">
        <f>IFERROR(__xludf.DUMMYFUNCTION("GOOGLETRANSLATE(A3290, ""nl"", ""en"")"),"background")</f>
        <v>background</v>
      </c>
    </row>
    <row r="3291">
      <c r="A3291" s="1" t="s">
        <v>3290</v>
      </c>
      <c r="B3291" s="2" t="str">
        <f>IFERROR(__xludf.DUMMYFUNCTION("GOOGLETRANSLATE(A3291, ""nl"", ""en"")"),"special")</f>
        <v>special</v>
      </c>
    </row>
    <row r="3292">
      <c r="A3292" s="1" t="s">
        <v>3291</v>
      </c>
      <c r="B3292" s="2" t="str">
        <f>IFERROR(__xludf.DUMMYFUNCTION("GOOGLETRANSLATE(A3292, ""nl"", ""en"")"),"brethren")</f>
        <v>brethren</v>
      </c>
    </row>
    <row r="3293">
      <c r="A3293" s="1" t="s">
        <v>3292</v>
      </c>
      <c r="B3293" s="2" t="str">
        <f>IFERROR(__xludf.DUMMYFUNCTION("GOOGLETRANSLATE(A3293, ""nl"", ""en"")"),"double")</f>
        <v>double</v>
      </c>
    </row>
    <row r="3294">
      <c r="A3294" s="1" t="s">
        <v>3293</v>
      </c>
      <c r="B3294" s="2" t="str">
        <f>IFERROR(__xludf.DUMMYFUNCTION("GOOGLETRANSLATE(A3294, ""nl"", ""en"")"),"turned down")</f>
        <v>turned down</v>
      </c>
    </row>
    <row r="3295">
      <c r="A3295" s="1" t="s">
        <v>3294</v>
      </c>
      <c r="B3295" s="2" t="str">
        <f>IFERROR(__xludf.DUMMYFUNCTION("GOOGLETRANSLATE(A3295, ""nl"", ""en"")"),"Christmas")</f>
        <v>Christmas</v>
      </c>
    </row>
    <row r="3296">
      <c r="A3296" s="1" t="s">
        <v>3295</v>
      </c>
      <c r="B3296" s="2" t="str">
        <f>IFERROR(__xludf.DUMMYFUNCTION("GOOGLETRANSLATE(A3296, ""nl"", ""en"")"),"lou")</f>
        <v>lou</v>
      </c>
    </row>
    <row r="3297">
      <c r="A3297" s="1" t="s">
        <v>3296</v>
      </c>
      <c r="B3297" s="2" t="str">
        <f>IFERROR(__xludf.DUMMYFUNCTION("GOOGLETRANSLATE(A3297, ""nl"", ""en"")"),"awfully")</f>
        <v>awfully</v>
      </c>
    </row>
    <row r="3298">
      <c r="A3298" s="1" t="s">
        <v>3297</v>
      </c>
      <c r="B3298" s="2" t="str">
        <f>IFERROR(__xludf.DUMMYFUNCTION("GOOGLETRANSLATE(A3298, ""nl"", ""en"")"),"barn")</f>
        <v>barn</v>
      </c>
    </row>
    <row r="3299">
      <c r="A3299" s="1" t="s">
        <v>3298</v>
      </c>
      <c r="B3299" s="2" t="str">
        <f>IFERROR(__xludf.DUMMYFUNCTION("GOOGLETRANSLATE(A3299, ""nl"", ""en"")"),"suppose")</f>
        <v>suppose</v>
      </c>
    </row>
    <row r="3300">
      <c r="A3300" s="1" t="s">
        <v>3299</v>
      </c>
      <c r="B3300" s="2" t="str">
        <f>IFERROR(__xludf.DUMMYFUNCTION("GOOGLETRANSLATE(A3300, ""nl"", ""en"")"),"emotions")</f>
        <v>emotions</v>
      </c>
    </row>
    <row r="3301">
      <c r="A3301" s="1" t="s">
        <v>3300</v>
      </c>
      <c r="B3301" s="2" t="str">
        <f>IFERROR(__xludf.DUMMYFUNCTION("GOOGLETRANSLATE(A3301, ""nl"", ""en"")"),"rear end")</f>
        <v>rear end</v>
      </c>
    </row>
    <row r="3302">
      <c r="A3302" s="1" t="s">
        <v>3301</v>
      </c>
      <c r="B3302" s="2" t="str">
        <f>IFERROR(__xludf.DUMMYFUNCTION("GOOGLETRANSLATE(A3302, ""nl"", ""en"")"),"shake")</f>
        <v>shake</v>
      </c>
    </row>
    <row r="3303">
      <c r="A3303" s="1" t="s">
        <v>3302</v>
      </c>
      <c r="B3303" s="2" t="str">
        <f>IFERROR(__xludf.DUMMYFUNCTION("GOOGLETRANSLATE(A3303, ""nl"", ""en"")"),"accused")</f>
        <v>accused</v>
      </c>
    </row>
    <row r="3304">
      <c r="A3304" s="1" t="s">
        <v>3303</v>
      </c>
      <c r="B3304" s="2" t="str">
        <f>IFERROR(__xludf.DUMMYFUNCTION("GOOGLETRANSLATE(A3304, ""nl"", ""en"")"),"hurt")</f>
        <v>hurt</v>
      </c>
    </row>
    <row r="3305">
      <c r="A3305" s="1" t="s">
        <v>3304</v>
      </c>
      <c r="B3305" s="2" t="str">
        <f>IFERROR(__xludf.DUMMYFUNCTION("GOOGLETRANSLATE(A3305, ""nl"", ""en"")"),"negative")</f>
        <v>negative</v>
      </c>
    </row>
    <row r="3306">
      <c r="A3306" s="1" t="s">
        <v>3305</v>
      </c>
      <c r="B3306" s="2" t="str">
        <f>IFERROR(__xludf.DUMMYFUNCTION("GOOGLETRANSLATE(A3306, ""nl"", ""en"")"),"Dick")</f>
        <v>Dick</v>
      </c>
    </row>
    <row r="3307">
      <c r="A3307" s="1" t="s">
        <v>3306</v>
      </c>
      <c r="B3307" s="2" t="str">
        <f>IFERROR(__xludf.DUMMYFUNCTION("GOOGLETRANSLATE(A3307, ""nl"", ""en"")"),"English")</f>
        <v>English</v>
      </c>
    </row>
    <row r="3308">
      <c r="A3308" s="1" t="s">
        <v>3307</v>
      </c>
      <c r="B3308" s="2" t="str">
        <f>IFERROR(__xludf.DUMMYFUNCTION("GOOGLETRANSLATE(A3308, ""nl"", ""en"")"),"arrest")</f>
        <v>arrest</v>
      </c>
    </row>
    <row r="3309">
      <c r="A3309" s="1" t="s">
        <v>3308</v>
      </c>
      <c r="B3309" s="2" t="str">
        <f>IFERROR(__xludf.DUMMYFUNCTION("GOOGLETRANSLATE(A3309, ""nl"", ""en"")"),"communication")</f>
        <v>communication</v>
      </c>
    </row>
    <row r="3310">
      <c r="A3310" s="1" t="s">
        <v>3309</v>
      </c>
      <c r="B3310" s="2" t="str">
        <f>IFERROR(__xludf.DUMMYFUNCTION("GOOGLETRANSLATE(A3310, ""nl"", ""en"")"),"flew")</f>
        <v>flew</v>
      </c>
    </row>
    <row r="3311">
      <c r="A3311" s="1" t="s">
        <v>3310</v>
      </c>
      <c r="B3311" s="2" t="str">
        <f>IFERROR(__xludf.DUMMYFUNCTION("GOOGLETRANSLATE(A3311, ""nl"", ""en"")"),"nights")</f>
        <v>nights</v>
      </c>
    </row>
    <row r="3312">
      <c r="A3312" s="1" t="s">
        <v>3311</v>
      </c>
      <c r="B3312" s="2" t="str">
        <f>IFERROR(__xludf.DUMMYFUNCTION("GOOGLETRANSLATE(A3312, ""nl"", ""en"")"),"break up")</f>
        <v>break up</v>
      </c>
    </row>
    <row r="3313">
      <c r="A3313" s="1" t="s">
        <v>3312</v>
      </c>
      <c r="B3313" s="2" t="str">
        <f>IFERROR(__xludf.DUMMYFUNCTION("GOOGLETRANSLATE(A3313, ""nl"", ""en"")"),"missing")</f>
        <v>missing</v>
      </c>
    </row>
    <row r="3314">
      <c r="A3314" s="1" t="s">
        <v>3313</v>
      </c>
      <c r="B3314" s="2" t="str">
        <f>IFERROR(__xludf.DUMMYFUNCTION("GOOGLETRANSLATE(A3314, ""nl"", ""en"")"),"herewith")</f>
        <v>herewith</v>
      </c>
    </row>
    <row r="3315">
      <c r="A3315" s="1" t="s">
        <v>3314</v>
      </c>
      <c r="B3315" s="2" t="str">
        <f>IFERROR(__xludf.DUMMYFUNCTION("GOOGLETRANSLATE(A3315, ""nl"", ""en"")"),"Got you")</f>
        <v>Got you</v>
      </c>
    </row>
    <row r="3316">
      <c r="A3316" s="1" t="s">
        <v>3315</v>
      </c>
      <c r="B3316" s="2" t="str">
        <f>IFERROR(__xludf.DUMMYFUNCTION("GOOGLETRANSLATE(A3316, ""nl"", ""en"")"),"a long time already")</f>
        <v>a long time already</v>
      </c>
    </row>
    <row r="3317">
      <c r="A3317" s="1" t="s">
        <v>3316</v>
      </c>
      <c r="B3317" s="2" t="str">
        <f>IFERROR(__xludf.DUMMYFUNCTION("GOOGLETRANSLATE(A3317, ""nl"", ""en"")"),"kick")</f>
        <v>kick</v>
      </c>
    </row>
    <row r="3318">
      <c r="A3318" s="1" t="s">
        <v>3317</v>
      </c>
      <c r="B3318" s="2" t="str">
        <f>IFERROR(__xludf.DUMMYFUNCTION("GOOGLETRANSLATE(A3318, ""nl"", ""en"")"),"come")</f>
        <v>come</v>
      </c>
    </row>
    <row r="3319">
      <c r="A3319" s="1" t="s">
        <v>3318</v>
      </c>
      <c r="B3319" s="2" t="str">
        <f>IFERROR(__xludf.DUMMYFUNCTION("GOOGLETRANSLATE(A3319, ""nl"", ""en"")"),"coma")</f>
        <v>coma</v>
      </c>
    </row>
    <row r="3320">
      <c r="A3320" s="1" t="s">
        <v>3319</v>
      </c>
      <c r="B3320" s="2" t="str">
        <f>IFERROR(__xludf.DUMMYFUNCTION("GOOGLETRANSLATE(A3320, ""nl"", ""en"")"),"deed")</f>
        <v>deed</v>
      </c>
    </row>
    <row r="3321">
      <c r="A3321" s="1" t="s">
        <v>3320</v>
      </c>
      <c r="B3321" s="2" t="str">
        <f>IFERROR(__xludf.DUMMYFUNCTION("GOOGLETRANSLATE(A3321, ""nl"", ""en"")"),"cunt")</f>
        <v>cunt</v>
      </c>
    </row>
    <row r="3322">
      <c r="A3322" s="1" t="s">
        <v>3321</v>
      </c>
      <c r="B3322" s="2" t="str">
        <f>IFERROR(__xludf.DUMMYFUNCTION("GOOGLETRANSLATE(A3322, ""nl"", ""en"")"),"button")</f>
        <v>button</v>
      </c>
    </row>
    <row r="3323">
      <c r="A3323" s="1" t="s">
        <v>3322</v>
      </c>
      <c r="B3323" s="2" t="str">
        <f>IFERROR(__xludf.DUMMYFUNCTION("GOOGLETRANSLATE(A3323, ""nl"", ""en"")"),"friendly")</f>
        <v>friendly</v>
      </c>
    </row>
    <row r="3324">
      <c r="A3324" s="1" t="s">
        <v>3323</v>
      </c>
      <c r="B3324" s="2" t="str">
        <f>IFERROR(__xludf.DUMMYFUNCTION("GOOGLETRANSLATE(A3324, ""nl"", ""en"")"),"get")</f>
        <v>get</v>
      </c>
    </row>
    <row r="3325">
      <c r="A3325" s="1" t="s">
        <v>3324</v>
      </c>
      <c r="B3325" s="2" t="str">
        <f>IFERROR(__xludf.DUMMYFUNCTION("GOOGLETRANSLATE(A3325, ""nl"", ""en"")"),"malcolm")</f>
        <v>malcolm</v>
      </c>
    </row>
    <row r="3326">
      <c r="A3326" s="1" t="s">
        <v>3325</v>
      </c>
      <c r="B3326" s="2" t="str">
        <f>IFERROR(__xludf.DUMMYFUNCTION("GOOGLETRANSLATE(A3326, ""nl"", ""en"")"),"to create")</f>
        <v>to create</v>
      </c>
    </row>
    <row r="3327">
      <c r="A3327" s="1" t="s">
        <v>3326</v>
      </c>
      <c r="B3327" s="2" t="str">
        <f>IFERROR(__xludf.DUMMYFUNCTION("GOOGLETRANSLATE(A3327, ""nl"", ""en"")"),"fittings")</f>
        <v>fittings</v>
      </c>
    </row>
    <row r="3328">
      <c r="A3328" s="1" t="s">
        <v>3327</v>
      </c>
      <c r="B3328" s="2" t="str">
        <f>IFERROR(__xludf.DUMMYFUNCTION("GOOGLETRANSLATE(A3328, ""nl"", ""en"")"),"doctors")</f>
        <v>doctors</v>
      </c>
    </row>
    <row r="3329">
      <c r="A3329" s="1" t="s">
        <v>3328</v>
      </c>
      <c r="B3329" s="2" t="str">
        <f>IFERROR(__xludf.DUMMYFUNCTION("GOOGLETRANSLATE(A3329, ""nl"", ""en"")"),"nancy")</f>
        <v>nancy</v>
      </c>
    </row>
    <row r="3330">
      <c r="A3330" s="1" t="s">
        <v>3329</v>
      </c>
      <c r="B3330" s="2" t="str">
        <f>IFERROR(__xludf.DUMMYFUNCTION("GOOGLETRANSLATE(A3330, ""nl"", ""en"")"),"Japan")</f>
        <v>Japan</v>
      </c>
    </row>
    <row r="3331">
      <c r="A3331" s="1" t="s">
        <v>3330</v>
      </c>
      <c r="B3331" s="2" t="str">
        <f>IFERROR(__xludf.DUMMYFUNCTION("GOOGLETRANSLATE(A3331, ""nl"", ""en"")"),"logan")</f>
        <v>logan</v>
      </c>
    </row>
    <row r="3332">
      <c r="A3332" s="1" t="s">
        <v>3331</v>
      </c>
      <c r="B3332" s="2" t="str">
        <f>IFERROR(__xludf.DUMMYFUNCTION("GOOGLETRANSLATE(A3332, ""nl"", ""en"")"),"bite")</f>
        <v>bite</v>
      </c>
    </row>
    <row r="3333">
      <c r="A3333" s="1" t="s">
        <v>3332</v>
      </c>
      <c r="B3333" s="2" t="str">
        <f>IFERROR(__xludf.DUMMYFUNCTION("GOOGLETRANSLATE(A3333, ""nl"", ""en"")"),"terrified")</f>
        <v>terrified</v>
      </c>
    </row>
    <row r="3334">
      <c r="A3334" s="1" t="s">
        <v>3333</v>
      </c>
      <c r="B3334" s="2" t="str">
        <f>IFERROR(__xludf.DUMMYFUNCTION("GOOGLETRANSLATE(A3334, ""nl"", ""en"")"),"save")</f>
        <v>save</v>
      </c>
    </row>
    <row r="3335">
      <c r="A3335" s="1" t="s">
        <v>3334</v>
      </c>
      <c r="B3335" s="2" t="str">
        <f>IFERROR(__xludf.DUMMYFUNCTION("GOOGLETRANSLATE(A3335, ""nl"", ""en"")"),"casino")</f>
        <v>casino</v>
      </c>
    </row>
    <row r="3336">
      <c r="A3336" s="1" t="s">
        <v>3335</v>
      </c>
      <c r="B3336" s="2" t="str">
        <f>IFERROR(__xludf.DUMMYFUNCTION("GOOGLETRANSLATE(A3336, ""nl"", ""en"")"),"awful")</f>
        <v>awful</v>
      </c>
    </row>
    <row r="3337">
      <c r="A3337" s="1" t="s">
        <v>3336</v>
      </c>
      <c r="B3337" s="2" t="str">
        <f>IFERROR(__xludf.DUMMYFUNCTION("GOOGLETRANSLATE(A3337, ""nl"", ""en"")"),"theft")</f>
        <v>theft</v>
      </c>
    </row>
    <row r="3338">
      <c r="A3338" s="1" t="s">
        <v>3337</v>
      </c>
      <c r="B3338" s="2" t="str">
        <f>IFERROR(__xludf.DUMMYFUNCTION("GOOGLETRANSLATE(A3338, ""nl"", ""en"")"),"legend")</f>
        <v>legend</v>
      </c>
    </row>
    <row r="3339">
      <c r="A3339" s="1" t="s">
        <v>3338</v>
      </c>
      <c r="B3339" s="2" t="str">
        <f>IFERROR(__xludf.DUMMYFUNCTION("GOOGLETRANSLATE(A3339, ""nl"", ""en"")"),"joseph")</f>
        <v>joseph</v>
      </c>
    </row>
    <row r="3340">
      <c r="A3340" s="1" t="s">
        <v>3339</v>
      </c>
      <c r="B3340" s="2" t="str">
        <f>IFERROR(__xludf.DUMMYFUNCTION("GOOGLETRANSLATE(A3340, ""nl"", ""en"")"),"cave")</f>
        <v>cave</v>
      </c>
    </row>
    <row r="3341">
      <c r="A3341" s="1" t="s">
        <v>3340</v>
      </c>
      <c r="B3341" s="2" t="str">
        <f>IFERROR(__xludf.DUMMYFUNCTION("GOOGLETRANSLATE(A3341, ""nl"", ""en"")"),"taste")</f>
        <v>taste</v>
      </c>
    </row>
    <row r="3342">
      <c r="A3342" s="1" t="s">
        <v>3341</v>
      </c>
      <c r="B3342" s="2" t="str">
        <f>IFERROR(__xludf.DUMMYFUNCTION("GOOGLETRANSLATE(A3342, ""nl"", ""en"")"),"conversations")</f>
        <v>conversations</v>
      </c>
    </row>
    <row r="3343">
      <c r="A3343" s="1" t="s">
        <v>3342</v>
      </c>
      <c r="B3343" s="2" t="str">
        <f>IFERROR(__xludf.DUMMYFUNCTION("GOOGLETRANSLATE(A3343, ""nl"", ""en"")"),"grab")</f>
        <v>grab</v>
      </c>
    </row>
    <row r="3344">
      <c r="A3344" s="1" t="s">
        <v>3343</v>
      </c>
      <c r="B3344" s="2" t="str">
        <f>IFERROR(__xludf.DUMMYFUNCTION("GOOGLETRANSLATE(A3344, ""nl"", ""en"")"),"picking up")</f>
        <v>picking up</v>
      </c>
    </row>
    <row r="3345">
      <c r="A3345" s="1" t="s">
        <v>3344</v>
      </c>
      <c r="B3345" s="2" t="str">
        <f>IFERROR(__xludf.DUMMYFUNCTION("GOOGLETRANSLATE(A3345, ""nl"", ""en"")"),"to withdraw")</f>
        <v>to withdraw</v>
      </c>
    </row>
    <row r="3346">
      <c r="A3346" s="1" t="s">
        <v>3345</v>
      </c>
      <c r="B3346" s="2" t="str">
        <f>IFERROR(__xludf.DUMMYFUNCTION("GOOGLETRANSLATE(A3346, ""nl"", ""en"")"),"bart")</f>
        <v>bart</v>
      </c>
    </row>
    <row r="3347">
      <c r="A3347" s="1" t="s">
        <v>3346</v>
      </c>
      <c r="B3347" s="2" t="str">
        <f>IFERROR(__xludf.DUMMYFUNCTION("GOOGLETRANSLATE(A3347, ""nl"", ""en"")"),"applause")</f>
        <v>applause</v>
      </c>
    </row>
    <row r="3348">
      <c r="A3348" s="1" t="s">
        <v>3347</v>
      </c>
      <c r="B3348" s="2" t="str">
        <f>IFERROR(__xludf.DUMMYFUNCTION("GOOGLETRANSLATE(A3348, ""nl"", ""en"")"),"kiss")</f>
        <v>kiss</v>
      </c>
    </row>
    <row r="3349">
      <c r="A3349" s="1" t="s">
        <v>3348</v>
      </c>
      <c r="B3349" s="2" t="str">
        <f>IFERROR(__xludf.DUMMYFUNCTION("GOOGLETRANSLATE(A3349, ""nl"", ""en"")"),"tower")</f>
        <v>tower</v>
      </c>
    </row>
    <row r="3350">
      <c r="A3350" s="1" t="s">
        <v>3349</v>
      </c>
      <c r="B3350" s="2" t="str">
        <f>IFERROR(__xludf.DUMMYFUNCTION("GOOGLETRANSLATE(A3350, ""nl"", ""en"")"),"centuries")</f>
        <v>centuries</v>
      </c>
    </row>
    <row r="3351">
      <c r="A3351" s="1" t="s">
        <v>3350</v>
      </c>
      <c r="B3351" s="2" t="str">
        <f>IFERROR(__xludf.DUMMYFUNCTION("GOOGLETRANSLATE(A3351, ""nl"", ""en"")"),"property")</f>
        <v>property</v>
      </c>
    </row>
    <row r="3352">
      <c r="A3352" s="1" t="s">
        <v>3351</v>
      </c>
      <c r="B3352" s="2" t="str">
        <f>IFERROR(__xludf.DUMMYFUNCTION("GOOGLETRANSLATE(A3352, ""nl"", ""en"")"),"terrible")</f>
        <v>terrible</v>
      </c>
    </row>
    <row r="3353">
      <c r="A3353" s="1" t="s">
        <v>3352</v>
      </c>
      <c r="B3353" s="2" t="str">
        <f>IFERROR(__xludf.DUMMYFUNCTION("GOOGLETRANSLATE(A3353, ""nl"", ""en"")"),"criminals")</f>
        <v>criminals</v>
      </c>
    </row>
    <row r="3354">
      <c r="A3354" s="1" t="s">
        <v>3353</v>
      </c>
      <c r="B3354" s="2" t="str">
        <f>IFERROR(__xludf.DUMMYFUNCTION("GOOGLETRANSLATE(A3354, ""nl"", ""en"")"),"offered")</f>
        <v>offered</v>
      </c>
    </row>
    <row r="3355">
      <c r="A3355" s="1" t="s">
        <v>3354</v>
      </c>
      <c r="B3355" s="2" t="str">
        <f>IFERROR(__xludf.DUMMYFUNCTION("GOOGLETRANSLATE(A3355, ""nl"", ""en"")"),"obligated")</f>
        <v>obligated</v>
      </c>
    </row>
    <row r="3356">
      <c r="A3356" s="1" t="s">
        <v>3355</v>
      </c>
      <c r="B3356" s="2" t="str">
        <f>IFERROR(__xludf.DUMMYFUNCTION("GOOGLETRANSLATE(A3356, ""nl"", ""en"")"),"patient")</f>
        <v>patient</v>
      </c>
    </row>
    <row r="3357">
      <c r="A3357" s="1" t="s">
        <v>3356</v>
      </c>
      <c r="B3357" s="2" t="str">
        <f>IFERROR(__xludf.DUMMYFUNCTION("GOOGLETRANSLATE(A3357, ""nl"", ""en"")"),"claims")</f>
        <v>claims</v>
      </c>
    </row>
    <row r="3358">
      <c r="A3358" s="1" t="s">
        <v>3357</v>
      </c>
      <c r="B3358" s="2" t="str">
        <f>IFERROR(__xludf.DUMMYFUNCTION("GOOGLETRANSLATE(A3358, ""nl"", ""en"")"),"criminal record")</f>
        <v>criminal record</v>
      </c>
    </row>
    <row r="3359">
      <c r="A3359" s="1" t="s">
        <v>3358</v>
      </c>
      <c r="B3359" s="2" t="str">
        <f>IFERROR(__xludf.DUMMYFUNCTION("GOOGLETRANSLATE(A3359, ""nl"", ""en"")"),"Hollywood")</f>
        <v>Hollywood</v>
      </c>
    </row>
    <row r="3360">
      <c r="A3360" s="1" t="s">
        <v>3359</v>
      </c>
      <c r="B3360" s="2" t="str">
        <f>IFERROR(__xludf.DUMMYFUNCTION("GOOGLETRANSLATE(A3360, ""nl"", ""en"")"),"to prepare")</f>
        <v>to prepare</v>
      </c>
    </row>
    <row r="3361">
      <c r="A3361" s="1" t="s">
        <v>3360</v>
      </c>
      <c r="B3361" s="2" t="str">
        <f>IFERROR(__xludf.DUMMYFUNCTION("GOOGLETRANSLATE(A3361, ""nl"", ""en"")"),"fifty")</f>
        <v>fifty</v>
      </c>
    </row>
    <row r="3362">
      <c r="A3362" s="1" t="s">
        <v>3361</v>
      </c>
      <c r="B3362" s="2" t="str">
        <f>IFERROR(__xludf.DUMMYFUNCTION("GOOGLETRANSLATE(A3362, ""nl"", ""en"")"),"zone")</f>
        <v>zone</v>
      </c>
    </row>
    <row r="3363">
      <c r="A3363" s="1" t="s">
        <v>3362</v>
      </c>
      <c r="B3363" s="2" t="str">
        <f>IFERROR(__xludf.DUMMYFUNCTION("GOOGLETRANSLATE(A3363, ""nl"", ""en"")"),"letting go")</f>
        <v>letting go</v>
      </c>
    </row>
    <row r="3364">
      <c r="A3364" s="1" t="s">
        <v>3363</v>
      </c>
      <c r="B3364" s="2" t="str">
        <f>IFERROR(__xludf.DUMMYFUNCTION("GOOGLETRANSLATE(A3364, ""nl"", ""en"")"),"casey")</f>
        <v>casey</v>
      </c>
    </row>
    <row r="3365">
      <c r="A3365" s="1" t="s">
        <v>3364</v>
      </c>
      <c r="B3365" s="2" t="str">
        <f>IFERROR(__xludf.DUMMYFUNCTION("GOOGLETRANSLATE(A3365, ""nl"", ""en"")"),"connor")</f>
        <v>connor</v>
      </c>
    </row>
    <row r="3366">
      <c r="A3366" s="1" t="s">
        <v>3365</v>
      </c>
      <c r="B3366" s="2" t="str">
        <f>IFERROR(__xludf.DUMMYFUNCTION("GOOGLETRANSLATE(A3366, ""nl"", ""en"")"),"wallet")</f>
        <v>wallet</v>
      </c>
    </row>
    <row r="3367">
      <c r="A3367" s="1" t="s">
        <v>3366</v>
      </c>
      <c r="B3367" s="2" t="str">
        <f>IFERROR(__xludf.DUMMYFUNCTION("GOOGLETRANSLATE(A3367, ""nl"", ""en"")"),"audrey")</f>
        <v>audrey</v>
      </c>
    </row>
    <row r="3368">
      <c r="A3368" s="1" t="s">
        <v>3367</v>
      </c>
      <c r="B3368" s="2" t="str">
        <f>IFERROR(__xludf.DUMMYFUNCTION("GOOGLETRANSLATE(A3368, ""nl"", ""en"")"),"lungs")</f>
        <v>lungs</v>
      </c>
    </row>
    <row r="3369">
      <c r="A3369" s="1" t="s">
        <v>3368</v>
      </c>
      <c r="B3369" s="2" t="str">
        <f>IFERROR(__xludf.DUMMYFUNCTION("GOOGLETRANSLATE(A3369, ""nl"", ""en"")"),"hired")</f>
        <v>hired</v>
      </c>
    </row>
    <row r="3370">
      <c r="A3370" s="1" t="s">
        <v>3369</v>
      </c>
      <c r="B3370" s="2" t="str">
        <f>IFERROR(__xludf.DUMMYFUNCTION("GOOGLETRANSLATE(A3370, ""nl"", ""en"")"),"brought along")</f>
        <v>brought along</v>
      </c>
    </row>
    <row r="3371">
      <c r="A3371" s="1" t="s">
        <v>3370</v>
      </c>
      <c r="B3371" s="2" t="str">
        <f>IFERROR(__xludf.DUMMYFUNCTION("GOOGLETRANSLATE(A3371, ""nl"", ""en"")"),"lack")</f>
        <v>lack</v>
      </c>
    </row>
    <row r="3372">
      <c r="A3372" s="1" t="s">
        <v>3371</v>
      </c>
      <c r="B3372" s="2" t="str">
        <f>IFERROR(__xludf.DUMMYFUNCTION("GOOGLETRANSLATE(A3372, ""nl"", ""en"")"),"exchange")</f>
        <v>exchange</v>
      </c>
    </row>
    <row r="3373">
      <c r="A3373" s="1" t="s">
        <v>3372</v>
      </c>
      <c r="B3373" s="2" t="str">
        <f>IFERROR(__xludf.DUMMYFUNCTION("GOOGLETRANSLATE(A3373, ""nl"", ""en"")"),"wrong")</f>
        <v>wrong</v>
      </c>
    </row>
    <row r="3374">
      <c r="A3374" s="1" t="s">
        <v>3373</v>
      </c>
      <c r="B3374" s="2" t="str">
        <f>IFERROR(__xludf.DUMMYFUNCTION("GOOGLETRANSLATE(A3374, ""nl"", ""en"")"),"weak")</f>
        <v>weak</v>
      </c>
    </row>
    <row r="3375">
      <c r="A3375" s="1" t="s">
        <v>3374</v>
      </c>
      <c r="B3375" s="2" t="str">
        <f>IFERROR(__xludf.DUMMYFUNCTION("GOOGLETRANSLATE(A3375, ""nl"", ""en"")"),"attractive")</f>
        <v>attractive</v>
      </c>
    </row>
    <row r="3376">
      <c r="A3376" s="1" t="s">
        <v>3375</v>
      </c>
      <c r="B3376" s="2" t="str">
        <f>IFERROR(__xludf.DUMMYFUNCTION("GOOGLETRANSLATE(A3376, ""nl"", ""en"")"),"moved")</f>
        <v>moved</v>
      </c>
    </row>
    <row r="3377">
      <c r="A3377" s="1" t="s">
        <v>3376</v>
      </c>
      <c r="B3377" s="2" t="str">
        <f>IFERROR(__xludf.DUMMYFUNCTION("GOOGLETRANSLATE(A3377, ""nl"", ""en"")"),"albert")</f>
        <v>albert</v>
      </c>
    </row>
    <row r="3378">
      <c r="A3378" s="1" t="s">
        <v>3377</v>
      </c>
      <c r="B3378" s="2" t="str">
        <f>IFERROR(__xludf.DUMMYFUNCTION("GOOGLETRANSLATE(A3378, ""nl"", ""en"")"),"No.")</f>
        <v>No.</v>
      </c>
    </row>
    <row r="3379">
      <c r="A3379" s="1" t="s">
        <v>3378</v>
      </c>
      <c r="B3379" s="2" t="str">
        <f>IFERROR(__xludf.DUMMYFUNCTION("GOOGLETRANSLATE(A3379, ""nl"", ""en"")"),"switched off")</f>
        <v>switched off</v>
      </c>
    </row>
    <row r="3380">
      <c r="A3380" s="1" t="s">
        <v>3379</v>
      </c>
      <c r="B3380" s="2" t="str">
        <f>IFERROR(__xludf.DUMMYFUNCTION("GOOGLETRANSLATE(A3380, ""nl"", ""en"")"),"airplanes")</f>
        <v>airplanes</v>
      </c>
    </row>
    <row r="3381">
      <c r="A3381" s="1" t="s">
        <v>3380</v>
      </c>
      <c r="B3381" s="2" t="str">
        <f>IFERROR(__xludf.DUMMYFUNCTION("GOOGLETRANSLATE(A3381, ""nl"", ""en"")"),"spencer")</f>
        <v>spencer</v>
      </c>
    </row>
    <row r="3382">
      <c r="A3382" s="1" t="s">
        <v>3381</v>
      </c>
      <c r="B3382" s="2" t="str">
        <f>IFERROR(__xludf.DUMMYFUNCTION("GOOGLETRANSLATE(A3382, ""nl"", ""en"")"),"yeah")</f>
        <v>yeah</v>
      </c>
    </row>
    <row r="3383">
      <c r="A3383" s="1" t="s">
        <v>3382</v>
      </c>
      <c r="B3383" s="2" t="str">
        <f>IFERROR(__xludf.DUMMYFUNCTION("GOOGLETRANSLATE(A3383, ""nl"", ""en"")"),"drink")</f>
        <v>drink</v>
      </c>
    </row>
    <row r="3384">
      <c r="A3384" s="1" t="s">
        <v>3383</v>
      </c>
      <c r="B3384" s="2" t="str">
        <f>IFERROR(__xludf.DUMMYFUNCTION("GOOGLETRANSLATE(A3384, ""nl"", ""en"")"),"risk")</f>
        <v>risk</v>
      </c>
    </row>
    <row r="3385">
      <c r="A3385" s="1" t="s">
        <v>3384</v>
      </c>
      <c r="B3385" s="2" t="str">
        <f>IFERROR(__xludf.DUMMYFUNCTION("GOOGLETRANSLATE(A3385, ""nl"", ""en"")"),"take away")</f>
        <v>take away</v>
      </c>
    </row>
    <row r="3386">
      <c r="A3386" s="1" t="s">
        <v>3385</v>
      </c>
      <c r="B3386" s="2" t="str">
        <f>IFERROR(__xludf.DUMMYFUNCTION("GOOGLETRANSLATE(A3386, ""nl"", ""en"")"),"passion")</f>
        <v>passion</v>
      </c>
    </row>
    <row r="3387">
      <c r="A3387" s="1" t="s">
        <v>3386</v>
      </c>
      <c r="B3387" s="2" t="str">
        <f>IFERROR(__xludf.DUMMYFUNCTION("GOOGLETRANSLATE(A3387, ""nl"", ""en"")"),"candidate")</f>
        <v>candidate</v>
      </c>
    </row>
    <row r="3388">
      <c r="A3388" s="1" t="s">
        <v>3387</v>
      </c>
      <c r="B3388" s="2" t="str">
        <f>IFERROR(__xludf.DUMMYFUNCTION("GOOGLETRANSLATE(A3388, ""nl"", ""en"")"),"pig")</f>
        <v>pig</v>
      </c>
    </row>
    <row r="3389">
      <c r="A3389" s="1" t="s">
        <v>3388</v>
      </c>
      <c r="B3389" s="2" t="str">
        <f>IFERROR(__xludf.DUMMYFUNCTION("GOOGLETRANSLATE(A3389, ""nl"", ""en"")"),"cigarettes")</f>
        <v>cigarettes</v>
      </c>
    </row>
    <row r="3390">
      <c r="A3390" s="1" t="s">
        <v>3389</v>
      </c>
      <c r="B3390" s="2" t="str">
        <f>IFERROR(__xludf.DUMMYFUNCTION("GOOGLETRANSLATE(A3390, ""nl"", ""en"")"),"shows")</f>
        <v>shows</v>
      </c>
    </row>
    <row r="3391">
      <c r="A3391" s="1" t="s">
        <v>3390</v>
      </c>
      <c r="B3391" s="2" t="str">
        <f>IFERROR(__xludf.DUMMYFUNCTION("GOOGLETRANSLATE(A3391, ""nl"", ""en"")"),"series")</f>
        <v>series</v>
      </c>
    </row>
    <row r="3392">
      <c r="A3392" s="1" t="s">
        <v>3391</v>
      </c>
      <c r="B3392" s="2" t="str">
        <f>IFERROR(__xludf.DUMMYFUNCTION("GOOGLETRANSLATE(A3392, ""nl"", ""en"")"),"status")</f>
        <v>status</v>
      </c>
    </row>
    <row r="3393">
      <c r="A3393" s="1" t="s">
        <v>3392</v>
      </c>
      <c r="B3393" s="2" t="str">
        <f>IFERROR(__xludf.DUMMYFUNCTION("GOOGLETRANSLATE(A3393, ""nl"", ""en"")"),"to provide")</f>
        <v>to provide</v>
      </c>
    </row>
    <row r="3394">
      <c r="A3394" s="1" t="s">
        <v>3393</v>
      </c>
      <c r="B3394" s="2" t="str">
        <f>IFERROR(__xludf.DUMMYFUNCTION("GOOGLETRANSLATE(A3394, ""nl"", ""en"")"),"more beautiful")</f>
        <v>more beautiful</v>
      </c>
    </row>
    <row r="3395">
      <c r="A3395" s="1" t="s">
        <v>3394</v>
      </c>
      <c r="B3395" s="2" t="str">
        <f>IFERROR(__xludf.DUMMYFUNCTION("GOOGLETRANSLATE(A3395, ""nl"", ""en"")"),"ride")</f>
        <v>ride</v>
      </c>
    </row>
    <row r="3396">
      <c r="A3396" s="1" t="s">
        <v>3395</v>
      </c>
      <c r="B3396" s="2" t="str">
        <f>IFERROR(__xludf.DUMMYFUNCTION("GOOGLETRANSLATE(A3396, ""nl"", ""en"")"),"protect")</f>
        <v>protect</v>
      </c>
    </row>
    <row r="3397">
      <c r="A3397" s="1" t="s">
        <v>3396</v>
      </c>
      <c r="B3397" s="2" t="str">
        <f>IFERROR(__xludf.DUMMYFUNCTION("GOOGLETRANSLATE(A3397, ""nl"", ""en"")"),"discussion")</f>
        <v>discussion</v>
      </c>
    </row>
    <row r="3398">
      <c r="A3398" s="1" t="s">
        <v>3397</v>
      </c>
      <c r="B3398" s="2" t="str">
        <f>IFERROR(__xludf.DUMMYFUNCTION("GOOGLETRANSLATE(A3398, ""nl"", ""en"")"),"medicine")</f>
        <v>medicine</v>
      </c>
    </row>
    <row r="3399">
      <c r="A3399" s="1" t="s">
        <v>3398</v>
      </c>
      <c r="B3399" s="2" t="str">
        <f>IFERROR(__xludf.DUMMYFUNCTION("GOOGLETRANSLATE(A3399, ""nl"", ""en"")"),"booth")</f>
        <v>booth</v>
      </c>
    </row>
    <row r="3400">
      <c r="A3400" s="1" t="s">
        <v>3399</v>
      </c>
      <c r="B3400" s="2" t="str">
        <f>IFERROR(__xludf.DUMMYFUNCTION("GOOGLETRANSLATE(A3400, ""nl"", ""en"")"),"drivers license")</f>
        <v>drivers license</v>
      </c>
    </row>
    <row r="3401">
      <c r="A3401" s="1" t="s">
        <v>3400</v>
      </c>
      <c r="B3401" s="2" t="str">
        <f>IFERROR(__xludf.DUMMYFUNCTION("GOOGLETRANSLATE(A3401, ""nl"", ""en"")"),"miles")</f>
        <v>miles</v>
      </c>
    </row>
    <row r="3402">
      <c r="A3402" s="1" t="s">
        <v>3401</v>
      </c>
      <c r="B3402" s="2" t="str">
        <f>IFERROR(__xludf.DUMMYFUNCTION("GOOGLETRANSLATE(A3402, ""nl"", ""en"")"),"television")</f>
        <v>television</v>
      </c>
    </row>
    <row r="3403">
      <c r="A3403" s="1" t="s">
        <v>3402</v>
      </c>
      <c r="B3403" s="2" t="str">
        <f>IFERROR(__xludf.DUMMYFUNCTION("GOOGLETRANSLATE(A3403, ""nl"", ""en"")"),"reporting")</f>
        <v>reporting</v>
      </c>
    </row>
    <row r="3404">
      <c r="A3404" s="1" t="s">
        <v>3403</v>
      </c>
      <c r="B3404" s="2" t="str">
        <f>IFERROR(__xludf.DUMMYFUNCTION("GOOGLETRANSLATE(A3404, ""nl"", ""en"")"),"fictional")</f>
        <v>fictional</v>
      </c>
    </row>
    <row r="3405">
      <c r="A3405" s="1" t="s">
        <v>3404</v>
      </c>
      <c r="B3405" s="2" t="str">
        <f>IFERROR(__xludf.DUMMYFUNCTION("GOOGLETRANSLATE(A3405, ""nl"", ""en"")"),"h")</f>
        <v>h</v>
      </c>
    </row>
    <row r="3406">
      <c r="A3406" s="1" t="s">
        <v>3405</v>
      </c>
      <c r="B3406" s="2" t="str">
        <f>IFERROR(__xludf.DUMMYFUNCTION("GOOGLETRANSLATE(A3406, ""nl"", ""en"")"),"offered")</f>
        <v>offered</v>
      </c>
    </row>
    <row r="3407">
      <c r="A3407" s="1" t="s">
        <v>3406</v>
      </c>
      <c r="B3407" s="2" t="str">
        <f>IFERROR(__xludf.DUMMYFUNCTION("GOOGLETRANSLATE(A3407, ""nl"", ""en"")"),"ellen")</f>
        <v>ellen</v>
      </c>
    </row>
    <row r="3408">
      <c r="A3408" s="1" t="s">
        <v>3407</v>
      </c>
      <c r="B3408" s="2" t="str">
        <f>IFERROR(__xludf.DUMMYFUNCTION("GOOGLETRANSLATE(A3408, ""nl"", ""en"")"),"ministry")</f>
        <v>ministry</v>
      </c>
    </row>
    <row r="3409">
      <c r="A3409" s="1" t="s">
        <v>3408</v>
      </c>
      <c r="B3409" s="2" t="str">
        <f>IFERROR(__xludf.DUMMYFUNCTION("GOOGLETRANSLATE(A3409, ""nl"", ""en"")"),"actions")</f>
        <v>actions</v>
      </c>
    </row>
    <row r="3410">
      <c r="A3410" s="1" t="s">
        <v>3409</v>
      </c>
      <c r="B3410" s="2" t="str">
        <f>IFERROR(__xludf.DUMMYFUNCTION("GOOGLETRANSLATE(A3410, ""nl"", ""en"")"),"insane")</f>
        <v>insane</v>
      </c>
    </row>
    <row r="3411">
      <c r="A3411" s="1" t="s">
        <v>3410</v>
      </c>
      <c r="B3411" s="2" t="str">
        <f>IFERROR(__xludf.DUMMYFUNCTION("GOOGLETRANSLATE(A3411, ""nl"", ""en"")"),"popular")</f>
        <v>popular</v>
      </c>
    </row>
    <row r="3412">
      <c r="A3412" s="1" t="s">
        <v>3411</v>
      </c>
      <c r="B3412" s="2" t="str">
        <f>IFERROR(__xludf.DUMMYFUNCTION("GOOGLETRANSLATE(A3412, ""nl"", ""en"")"),"whoa")</f>
        <v>whoa</v>
      </c>
    </row>
    <row r="3413">
      <c r="A3413" s="1" t="s">
        <v>3412</v>
      </c>
      <c r="B3413" s="2" t="str">
        <f>IFERROR(__xludf.DUMMYFUNCTION("GOOGLETRANSLATE(A3413, ""nl"", ""en"")"),"allison")</f>
        <v>allison</v>
      </c>
    </row>
    <row r="3414">
      <c r="A3414" s="1" t="s">
        <v>3413</v>
      </c>
      <c r="B3414" s="2" t="str">
        <f>IFERROR(__xludf.DUMMYFUNCTION("GOOGLETRANSLATE(A3414, ""nl"", ""en"")"),"native Americans")</f>
        <v>native Americans</v>
      </c>
    </row>
    <row r="3415">
      <c r="A3415" s="1" t="s">
        <v>3414</v>
      </c>
      <c r="B3415" s="2" t="str">
        <f>IFERROR(__xludf.DUMMYFUNCTION("GOOGLETRANSLATE(A3415, ""nl"", ""en"")"),"insurance")</f>
        <v>insurance</v>
      </c>
    </row>
    <row r="3416">
      <c r="A3416" s="1" t="s">
        <v>3415</v>
      </c>
      <c r="B3416" s="2" t="str">
        <f>IFERROR(__xludf.DUMMYFUNCTION("GOOGLETRANSLATE(A3416, ""nl"", ""en"")"),"Virginia")</f>
        <v>Virginia</v>
      </c>
    </row>
    <row r="3417">
      <c r="A3417" s="1" t="s">
        <v>3416</v>
      </c>
      <c r="B3417" s="2" t="str">
        <f>IFERROR(__xludf.DUMMYFUNCTION("GOOGLETRANSLATE(A3417, ""nl"", ""en"")"),"refrigerator")</f>
        <v>refrigerator</v>
      </c>
    </row>
    <row r="3418">
      <c r="A3418" s="1" t="s">
        <v>3417</v>
      </c>
      <c r="B3418" s="2" t="str">
        <f>IFERROR(__xludf.DUMMYFUNCTION("GOOGLETRANSLATE(A3418, ""nl"", ""en"")"),"dark")</f>
        <v>dark</v>
      </c>
    </row>
    <row r="3419">
      <c r="A3419" s="1" t="s">
        <v>3418</v>
      </c>
      <c r="B3419" s="2" t="str">
        <f>IFERROR(__xludf.DUMMYFUNCTION("GOOGLETRANSLATE(A3419, ""nl"", ""en"")"),"black Death")</f>
        <v>black Death</v>
      </c>
    </row>
    <row r="3420">
      <c r="A3420" s="1" t="s">
        <v>3419</v>
      </c>
      <c r="B3420" s="2" t="str">
        <f>IFERROR(__xludf.DUMMYFUNCTION("GOOGLETRANSLATE(A3420, ""nl"", ""en"")"),"Someone")</f>
        <v>Someone</v>
      </c>
    </row>
    <row r="3421">
      <c r="A3421" s="1" t="s">
        <v>3420</v>
      </c>
      <c r="B3421" s="2" t="str">
        <f>IFERROR(__xludf.DUMMYFUNCTION("GOOGLETRANSLATE(A3421, ""nl"", ""en"")"),"throwing up")</f>
        <v>throwing up</v>
      </c>
    </row>
    <row r="3422">
      <c r="A3422" s="1" t="s">
        <v>3421</v>
      </c>
      <c r="B3422" s="2" t="str">
        <f>IFERROR(__xludf.DUMMYFUNCTION("GOOGLETRANSLATE(A3422, ""nl"", ""en"")"),"arrest")</f>
        <v>arrest</v>
      </c>
    </row>
    <row r="3423">
      <c r="A3423" s="1" t="s">
        <v>3422</v>
      </c>
      <c r="B3423" s="2" t="str">
        <f>IFERROR(__xludf.DUMMYFUNCTION("GOOGLETRANSLATE(A3423, ""nl"", ""en"")"),"utility")</f>
        <v>utility</v>
      </c>
    </row>
    <row r="3424">
      <c r="A3424" s="1" t="s">
        <v>3423</v>
      </c>
      <c r="B3424" s="2" t="str">
        <f>IFERROR(__xludf.DUMMYFUNCTION("GOOGLETRANSLATE(A3424, ""nl"", ""en"")"),"dying")</f>
        <v>dying</v>
      </c>
    </row>
    <row r="3425">
      <c r="A3425" s="1" t="s">
        <v>3424</v>
      </c>
      <c r="B3425" s="2" t="str">
        <f>IFERROR(__xludf.DUMMYFUNCTION("GOOGLETRANSLATE(A3425, ""nl"", ""en"")"),"underwear")</f>
        <v>underwear</v>
      </c>
    </row>
    <row r="3426">
      <c r="A3426" s="1" t="s">
        <v>3425</v>
      </c>
      <c r="B3426" s="2" t="str">
        <f>IFERROR(__xludf.DUMMYFUNCTION("GOOGLETRANSLATE(A3426, ""nl"", ""en"")"),"euro")</f>
        <v>euro</v>
      </c>
    </row>
    <row r="3427">
      <c r="A3427" s="1" t="s">
        <v>3426</v>
      </c>
      <c r="B3427" s="2" t="str">
        <f>IFERROR(__xludf.DUMMYFUNCTION("GOOGLETRANSLATE(A3427, ""nl"", ""en"")"),"incident")</f>
        <v>incident</v>
      </c>
    </row>
    <row r="3428">
      <c r="A3428" s="1" t="s">
        <v>3427</v>
      </c>
      <c r="B3428" s="2" t="str">
        <f>IFERROR(__xludf.DUMMYFUNCTION("GOOGLETRANSLATE(A3428, ""nl"", ""en"")"),"zing")</f>
        <v>zing</v>
      </c>
    </row>
    <row r="3429">
      <c r="A3429" s="1" t="s">
        <v>3428</v>
      </c>
      <c r="B3429" s="2" t="str">
        <f>IFERROR(__xludf.DUMMYFUNCTION("GOOGLETRANSLATE(A3429, ""nl"", ""en"")"),"myself")</f>
        <v>myself</v>
      </c>
    </row>
    <row r="3430">
      <c r="A3430" s="1" t="s">
        <v>3429</v>
      </c>
      <c r="B3430" s="2" t="str">
        <f>IFERROR(__xludf.DUMMYFUNCTION("GOOGLETRANSLATE(A3430, ""nl"", ""en"")"),"homer")</f>
        <v>homer</v>
      </c>
    </row>
    <row r="3431">
      <c r="A3431" s="1" t="s">
        <v>3430</v>
      </c>
      <c r="B3431" s="2" t="str">
        <f>IFERROR(__xludf.DUMMYFUNCTION("GOOGLETRANSLATE(A3431, ""nl"", ""en"")"),"commentary")</f>
        <v>commentary</v>
      </c>
    </row>
    <row r="3432">
      <c r="A3432" s="1" t="s">
        <v>3431</v>
      </c>
      <c r="B3432" s="2" t="str">
        <f>IFERROR(__xludf.DUMMYFUNCTION("GOOGLETRANSLATE(A3432, ""nl"", ""en"")"),"to experience")</f>
        <v>to experience</v>
      </c>
    </row>
    <row r="3433">
      <c r="A3433" s="1" t="s">
        <v>3432</v>
      </c>
      <c r="B3433" s="2" t="str">
        <f>IFERROR(__xludf.DUMMYFUNCTION("GOOGLETRANSLATE(A3433, ""nl"", ""en"")"),"search")</f>
        <v>search</v>
      </c>
    </row>
    <row r="3434">
      <c r="A3434" s="1" t="s">
        <v>3433</v>
      </c>
      <c r="B3434" s="2" t="str">
        <f>IFERROR(__xludf.DUMMYFUNCTION("GOOGLETRANSLATE(A3434, ""nl"", ""en"")"),"field")</f>
        <v>field</v>
      </c>
    </row>
    <row r="3435">
      <c r="A3435" s="1" t="s">
        <v>3434</v>
      </c>
      <c r="B3435" s="2" t="str">
        <f>IFERROR(__xludf.DUMMYFUNCTION("GOOGLETRANSLATE(A3435, ""nl"", ""en"")"),"boyfriends")</f>
        <v>boyfriends</v>
      </c>
    </row>
    <row r="3436">
      <c r="A3436" s="1" t="s">
        <v>3435</v>
      </c>
      <c r="B3436" s="2" t="str">
        <f>IFERROR(__xludf.DUMMYFUNCTION("GOOGLETRANSLATE(A3436, ""nl"", ""en"")"),"thirst")</f>
        <v>thirst</v>
      </c>
    </row>
    <row r="3437">
      <c r="A3437" s="1" t="s">
        <v>3436</v>
      </c>
      <c r="B3437" s="2" t="str">
        <f>IFERROR(__xludf.DUMMYFUNCTION("GOOGLETRANSLATE(A3437, ""nl"", ""en"")"),"cow")</f>
        <v>cow</v>
      </c>
    </row>
    <row r="3438">
      <c r="A3438" s="1" t="s">
        <v>3437</v>
      </c>
      <c r="B3438" s="2" t="str">
        <f>IFERROR(__xludf.DUMMYFUNCTION("GOOGLETRANSLATE(A3438, ""nl"", ""en"")"),"and last but not least")</f>
        <v>and last but not least</v>
      </c>
    </row>
    <row r="3439">
      <c r="A3439" s="1" t="s">
        <v>3438</v>
      </c>
      <c r="B3439" s="2" t="str">
        <f>IFERROR(__xludf.DUMMYFUNCTION("GOOGLETRANSLATE(A3439, ""nl"", ""en"")"),"thence")</f>
        <v>thence</v>
      </c>
    </row>
    <row r="3440">
      <c r="A3440" s="1" t="s">
        <v>3439</v>
      </c>
      <c r="B3440" s="2" t="str">
        <f>IFERROR(__xludf.DUMMYFUNCTION("GOOGLETRANSLATE(A3440, ""nl"", ""en"")"),"younger")</f>
        <v>younger</v>
      </c>
    </row>
    <row r="3441">
      <c r="A3441" s="1" t="s">
        <v>3440</v>
      </c>
      <c r="B3441" s="2" t="str">
        <f>IFERROR(__xludf.DUMMYFUNCTION("GOOGLETRANSLATE(A3441, ""nl"", ""en"")"),"great")</f>
        <v>great</v>
      </c>
    </row>
    <row r="3442">
      <c r="A3442" s="1" t="s">
        <v>3441</v>
      </c>
      <c r="B3442" s="2" t="str">
        <f>IFERROR(__xludf.DUMMYFUNCTION("GOOGLETRANSLATE(A3442, ""nl"", ""en"")"),"check")</f>
        <v>check</v>
      </c>
    </row>
    <row r="3443">
      <c r="A3443" s="1" t="s">
        <v>3442</v>
      </c>
      <c r="B3443" s="2" t="str">
        <f>IFERROR(__xludf.DUMMYFUNCTION("GOOGLETRANSLATE(A3443, ""nl"", ""en"")"),"title")</f>
        <v>title</v>
      </c>
    </row>
    <row r="3444">
      <c r="A3444" s="1" t="s">
        <v>3443</v>
      </c>
      <c r="B3444" s="2" t="str">
        <f>IFERROR(__xludf.DUMMYFUNCTION("GOOGLETRANSLATE(A3444, ""nl"", ""en"")"),"privacy")</f>
        <v>privacy</v>
      </c>
    </row>
    <row r="3445">
      <c r="A3445" s="1" t="s">
        <v>3444</v>
      </c>
      <c r="B3445" s="2" t="str">
        <f>IFERROR(__xludf.DUMMYFUNCTION("GOOGLETRANSLATE(A3445, ""nl"", ""en"")"),"universe")</f>
        <v>universe</v>
      </c>
    </row>
    <row r="3446">
      <c r="A3446" s="1" t="s">
        <v>3445</v>
      </c>
      <c r="B3446" s="2" t="str">
        <f>IFERROR(__xludf.DUMMYFUNCTION("GOOGLETRANSLATE(A3446, ""nl"", ""en"")"),"waste")</f>
        <v>waste</v>
      </c>
    </row>
    <row r="3447">
      <c r="A3447" s="1" t="s">
        <v>3446</v>
      </c>
      <c r="B3447" s="2" t="str">
        <f>IFERROR(__xludf.DUMMYFUNCTION("GOOGLETRANSLATE(A3447, ""nl"", ""en"")"),"justin")</f>
        <v>justin</v>
      </c>
    </row>
    <row r="3448">
      <c r="A3448" s="1" t="s">
        <v>3447</v>
      </c>
      <c r="B3448" s="2" t="str">
        <f>IFERROR(__xludf.DUMMYFUNCTION("GOOGLETRANSLATE(A3448, ""nl"", ""en"")"),"toys")</f>
        <v>toys</v>
      </c>
    </row>
    <row r="3449">
      <c r="A3449" s="1" t="s">
        <v>3448</v>
      </c>
      <c r="B3449" s="2" t="str">
        <f>IFERROR(__xludf.DUMMYFUNCTION("GOOGLETRANSLATE(A3449, ""nl"", ""en"")"),"bonnie")</f>
        <v>bonnie</v>
      </c>
    </row>
    <row r="3450">
      <c r="A3450" s="1" t="s">
        <v>3449</v>
      </c>
      <c r="B3450" s="2" t="str">
        <f>IFERROR(__xludf.DUMMYFUNCTION("GOOGLETRANSLATE(A3450, ""nl"", ""en"")"),"diary")</f>
        <v>diary</v>
      </c>
    </row>
    <row r="3451">
      <c r="A3451" s="1" t="s">
        <v>3450</v>
      </c>
      <c r="B3451" s="2" t="str">
        <f>IFERROR(__xludf.DUMMYFUNCTION("GOOGLETRANSLATE(A3451, ""nl"", ""en"")"),"requirements")</f>
        <v>requirements</v>
      </c>
    </row>
    <row r="3452">
      <c r="A3452" s="1" t="s">
        <v>3451</v>
      </c>
      <c r="B3452" s="2" t="str">
        <f>IFERROR(__xludf.DUMMYFUNCTION("GOOGLETRANSLATE(A3452, ""nl"", ""en"")"),"noticed")</f>
        <v>noticed</v>
      </c>
    </row>
    <row r="3453">
      <c r="A3453" s="1" t="s">
        <v>3452</v>
      </c>
      <c r="B3453" s="2" t="str">
        <f>IFERROR(__xludf.DUMMYFUNCTION("GOOGLETRANSLATE(A3453, ""nl"", ""en"")"),"tape")</f>
        <v>tape</v>
      </c>
    </row>
    <row r="3454">
      <c r="A3454" s="1" t="s">
        <v>3453</v>
      </c>
      <c r="B3454" s="2" t="str">
        <f>IFERROR(__xludf.DUMMYFUNCTION("GOOGLETRANSLATE(A3454, ""nl"", ""en"")"),"hollow")</f>
        <v>hollow</v>
      </c>
    </row>
    <row r="3455">
      <c r="A3455" s="1" t="s">
        <v>3454</v>
      </c>
      <c r="B3455" s="2" t="str">
        <f>IFERROR(__xludf.DUMMYFUNCTION("GOOGLETRANSLATE(A3455, ""nl"", ""en"")"),"Awareness")</f>
        <v>Awareness</v>
      </c>
    </row>
    <row r="3456">
      <c r="A3456" s="1" t="s">
        <v>3455</v>
      </c>
      <c r="B3456" s="2" t="str">
        <f>IFERROR(__xludf.DUMMYFUNCTION("GOOGLETRANSLATE(A3456, ""nl"", ""en"")"),"evan")</f>
        <v>evan</v>
      </c>
    </row>
    <row r="3457">
      <c r="A3457" s="1" t="s">
        <v>3456</v>
      </c>
      <c r="B3457" s="2" t="str">
        <f>IFERROR(__xludf.DUMMYFUNCTION("GOOGLETRANSLATE(A3457, ""nl"", ""en"")"),"Aaron")</f>
        <v>Aaron</v>
      </c>
    </row>
    <row r="3458">
      <c r="A3458" s="1" t="s">
        <v>3457</v>
      </c>
      <c r="B3458" s="2" t="str">
        <f>IFERROR(__xludf.DUMMYFUNCTION("GOOGLETRANSLATE(A3458, ""nl"", ""en"")"),"flag")</f>
        <v>flag</v>
      </c>
    </row>
    <row r="3459">
      <c r="A3459" s="1" t="s">
        <v>3458</v>
      </c>
      <c r="B3459" s="2" t="str">
        <f>IFERROR(__xludf.DUMMYFUNCTION("GOOGLETRANSLATE(A3459, ""nl"", ""en"")"),"worked")</f>
        <v>worked</v>
      </c>
    </row>
    <row r="3460">
      <c r="A3460" s="1" t="s">
        <v>3459</v>
      </c>
      <c r="B3460" s="2" t="str">
        <f>IFERROR(__xludf.DUMMYFUNCTION("GOOGLETRANSLATE(A3460, ""nl"", ""en"")"),"modern")</f>
        <v>modern</v>
      </c>
    </row>
    <row r="3461">
      <c r="A3461" s="1" t="s">
        <v>3460</v>
      </c>
      <c r="B3461" s="2" t="str">
        <f>IFERROR(__xludf.DUMMYFUNCTION("GOOGLETRANSLATE(A3461, ""nl"", ""en"")"),"roll")</f>
        <v>roll</v>
      </c>
    </row>
    <row r="3462">
      <c r="A3462" s="1" t="s">
        <v>3461</v>
      </c>
      <c r="B3462" s="2" t="str">
        <f>IFERROR(__xludf.DUMMYFUNCTION("GOOGLETRANSLATE(A3462, ""nl"", ""en"")"),"sting")</f>
        <v>sting</v>
      </c>
    </row>
    <row r="3463">
      <c r="A3463" s="1" t="s">
        <v>3462</v>
      </c>
      <c r="B3463" s="2" t="str">
        <f>IFERROR(__xludf.DUMMYFUNCTION("GOOGLETRANSLATE(A3463, ""nl"", ""en"")"),"strained")</f>
        <v>strained</v>
      </c>
    </row>
    <row r="3464">
      <c r="A3464" s="1" t="s">
        <v>3463</v>
      </c>
      <c r="B3464" s="2" t="str">
        <f>IFERROR(__xludf.DUMMYFUNCTION("GOOGLETRANSLATE(A3464, ""nl"", ""en"")"),"return")</f>
        <v>return</v>
      </c>
    </row>
    <row r="3465">
      <c r="A3465" s="1" t="s">
        <v>3464</v>
      </c>
      <c r="B3465" s="2" t="str">
        <f>IFERROR(__xludf.DUMMYFUNCTION("GOOGLETRANSLATE(A3465, ""nl"", ""en"")"),"crisis")</f>
        <v>crisis</v>
      </c>
    </row>
    <row r="3466">
      <c r="A3466" s="1" t="s">
        <v>3465</v>
      </c>
      <c r="B3466" s="2" t="str">
        <f>IFERROR(__xludf.DUMMYFUNCTION("GOOGLETRANSLATE(A3466, ""nl"", ""en"")"),"search")</f>
        <v>search</v>
      </c>
    </row>
    <row r="3467">
      <c r="A3467" s="1" t="s">
        <v>3466</v>
      </c>
      <c r="B3467" s="2" t="str">
        <f>IFERROR(__xludf.DUMMYFUNCTION("GOOGLETRANSLATE(A3467, ""nl"", ""en"")"),"emotionally")</f>
        <v>emotionally</v>
      </c>
    </row>
    <row r="3468">
      <c r="A3468" s="1" t="s">
        <v>3467</v>
      </c>
      <c r="B3468" s="2" t="str">
        <f>IFERROR(__xludf.DUMMYFUNCTION("GOOGLETRANSLATE(A3468, ""nl"", ""en"")"),"other side")</f>
        <v>other side</v>
      </c>
    </row>
    <row r="3469">
      <c r="A3469" s="1" t="s">
        <v>3468</v>
      </c>
      <c r="B3469" s="2" t="str">
        <f>IFERROR(__xludf.DUMMYFUNCTION("GOOGLETRANSLATE(A3469, ""nl"", ""en"")"),"Prime Minister")</f>
        <v>Prime Minister</v>
      </c>
    </row>
    <row r="3470">
      <c r="A3470" s="1" t="s">
        <v>3469</v>
      </c>
      <c r="B3470" s="2" t="str">
        <f>IFERROR(__xludf.DUMMYFUNCTION("GOOGLETRANSLATE(A3470, ""nl"", ""en"")"),"harris")</f>
        <v>harris</v>
      </c>
    </row>
    <row r="3471">
      <c r="A3471" s="1" t="s">
        <v>3470</v>
      </c>
      <c r="B3471" s="2" t="str">
        <f>IFERROR(__xludf.DUMMYFUNCTION("GOOGLETRANSLATE(A3471, ""nl"", ""en"")"),"grip")</f>
        <v>grip</v>
      </c>
    </row>
    <row r="3472">
      <c r="A3472" s="1" t="s">
        <v>3471</v>
      </c>
      <c r="B3472" s="2" t="str">
        <f>IFERROR(__xludf.DUMMYFUNCTION("GOOGLETRANSLATE(A3472, ""nl"", ""en"")"),"units")</f>
        <v>units</v>
      </c>
    </row>
    <row r="3473">
      <c r="A3473" s="1" t="s">
        <v>3472</v>
      </c>
      <c r="B3473" s="2" t="str">
        <f>IFERROR(__xludf.DUMMYFUNCTION("GOOGLETRANSLATE(A3473, ""nl"", ""en"")"),"recognizes")</f>
        <v>recognizes</v>
      </c>
    </row>
    <row r="3474">
      <c r="A3474" s="1" t="s">
        <v>3473</v>
      </c>
      <c r="B3474" s="2" t="str">
        <f>IFERROR(__xludf.DUMMYFUNCTION("GOOGLETRANSLATE(A3474, ""nl"", ""en"")"),"directly")</f>
        <v>directly</v>
      </c>
    </row>
    <row r="3475">
      <c r="A3475" s="1" t="s">
        <v>3474</v>
      </c>
      <c r="B3475" s="2" t="str">
        <f>IFERROR(__xludf.DUMMYFUNCTION("GOOGLETRANSLATE(A3475, ""nl"", ""en"")"),"love")</f>
        <v>love</v>
      </c>
    </row>
    <row r="3476">
      <c r="A3476" s="1" t="s">
        <v>3475</v>
      </c>
      <c r="B3476" s="2" t="str">
        <f>IFERROR(__xludf.DUMMYFUNCTION("GOOGLETRANSLATE(A3476, ""nl"", ""en"")"),"refuse")</f>
        <v>refuse</v>
      </c>
    </row>
    <row r="3477">
      <c r="A3477" s="1" t="s">
        <v>3476</v>
      </c>
      <c r="B3477" s="2" t="str">
        <f>IFERROR(__xludf.DUMMYFUNCTION("GOOGLETRANSLATE(A3477, ""nl"", ""en"")"),"adventure")</f>
        <v>adventure</v>
      </c>
    </row>
    <row r="3478">
      <c r="A3478" s="1" t="s">
        <v>3477</v>
      </c>
      <c r="B3478" s="2" t="str">
        <f>IFERROR(__xludf.DUMMYFUNCTION("GOOGLETRANSLATE(A3478, ""nl"", ""en"")"),"lust")</f>
        <v>lust</v>
      </c>
    </row>
    <row r="3479">
      <c r="A3479" s="1" t="s">
        <v>3478</v>
      </c>
      <c r="B3479" s="2" t="str">
        <f>IFERROR(__xludf.DUMMYFUNCTION("GOOGLETRANSLATE(A3479, ""nl"", ""en"")"),"forth")</f>
        <v>forth</v>
      </c>
    </row>
    <row r="3480">
      <c r="A3480" s="1" t="s">
        <v>3479</v>
      </c>
      <c r="B3480" s="2" t="str">
        <f>IFERROR(__xludf.DUMMYFUNCTION("GOOGLETRANSLATE(A3480, ""nl"", ""en"")"),"novel")</f>
        <v>novel</v>
      </c>
    </row>
    <row r="3481">
      <c r="A3481" s="1" t="s">
        <v>3480</v>
      </c>
      <c r="B3481" s="2" t="str">
        <f>IFERROR(__xludf.DUMMYFUNCTION("GOOGLETRANSLATE(A3481, ""nl"", ""en"")"),"smile")</f>
        <v>smile</v>
      </c>
    </row>
    <row r="3482">
      <c r="A3482" s="1" t="s">
        <v>3481</v>
      </c>
      <c r="B3482" s="2" t="str">
        <f>IFERROR(__xludf.DUMMYFUNCTION("GOOGLETRANSLATE(A3482, ""nl"", ""en"")"),"grows")</f>
        <v>grows</v>
      </c>
    </row>
    <row r="3483">
      <c r="A3483" s="1" t="s">
        <v>3482</v>
      </c>
      <c r="B3483" s="2" t="str">
        <f>IFERROR(__xludf.DUMMYFUNCTION("GOOGLETRANSLATE(A3483, ""nl"", ""en"")"),"race")</f>
        <v>race</v>
      </c>
    </row>
    <row r="3484">
      <c r="A3484" s="1" t="s">
        <v>3483</v>
      </c>
      <c r="B3484" s="2" t="str">
        <f>IFERROR(__xludf.DUMMYFUNCTION("GOOGLETRANSLATE(A3484, ""nl"", ""en"")"),"american")</f>
        <v>american</v>
      </c>
    </row>
    <row r="3485">
      <c r="A3485" s="1" t="s">
        <v>3484</v>
      </c>
      <c r="B3485" s="2" t="str">
        <f>IFERROR(__xludf.DUMMYFUNCTION("GOOGLETRANSLATE(A3485, ""nl"", ""en"")"),"flat")</f>
        <v>flat</v>
      </c>
    </row>
    <row r="3486">
      <c r="A3486" s="1" t="s">
        <v>3485</v>
      </c>
      <c r="B3486" s="2" t="str">
        <f>IFERROR(__xludf.DUMMYFUNCTION("GOOGLETRANSLATE(A3486, ""nl"", ""en"")"),"cheap")</f>
        <v>cheap</v>
      </c>
    </row>
    <row r="3487">
      <c r="A3487" s="1" t="s">
        <v>3486</v>
      </c>
      <c r="B3487" s="2" t="str">
        <f>IFERROR(__xludf.DUMMYFUNCTION("GOOGLETRANSLATE(A3487, ""nl"", ""en"")"),"tight")</f>
        <v>tight</v>
      </c>
    </row>
    <row r="3488">
      <c r="A3488" s="1" t="s">
        <v>3487</v>
      </c>
      <c r="B3488" s="2" t="str">
        <f>IFERROR(__xludf.DUMMYFUNCTION("GOOGLETRANSLATE(A3488, ""nl"", ""en"")"),"voltage")</f>
        <v>voltage</v>
      </c>
    </row>
    <row r="3489">
      <c r="A3489" s="1" t="s">
        <v>3488</v>
      </c>
      <c r="B3489" s="2" t="str">
        <f>IFERROR(__xludf.DUMMYFUNCTION("GOOGLETRANSLATE(A3489, ""nl"", ""en"")"),"burglary")</f>
        <v>burglary</v>
      </c>
    </row>
    <row r="3490">
      <c r="A3490" s="1" t="s">
        <v>3489</v>
      </c>
      <c r="B3490" s="2" t="str">
        <f>IFERROR(__xludf.DUMMYFUNCTION("GOOGLETRANSLATE(A3490, ""nl"", ""en"")"),"character")</f>
        <v>character</v>
      </c>
    </row>
    <row r="3491">
      <c r="A3491" s="1" t="s">
        <v>3490</v>
      </c>
      <c r="B3491" s="2" t="str">
        <f>IFERROR(__xludf.DUMMYFUNCTION("GOOGLETRANSLATE(A3491, ""nl"", ""en"")"),"design")</f>
        <v>design</v>
      </c>
    </row>
    <row r="3492">
      <c r="A3492" s="1" t="s">
        <v>3491</v>
      </c>
      <c r="B3492" s="2" t="str">
        <f>IFERROR(__xludf.DUMMYFUNCTION("GOOGLETRANSLATE(A3492, ""nl"", ""en"")"),"classes")</f>
        <v>classes</v>
      </c>
    </row>
    <row r="3493">
      <c r="A3493" s="1" t="s">
        <v>3492</v>
      </c>
      <c r="B3493" s="2" t="str">
        <f>IFERROR(__xludf.DUMMYFUNCTION("GOOGLETRANSLATE(A3493, ""nl"", ""en"")"),"college")</f>
        <v>college</v>
      </c>
    </row>
    <row r="3494">
      <c r="A3494" s="1" t="s">
        <v>3493</v>
      </c>
      <c r="B3494" s="2" t="str">
        <f>IFERROR(__xludf.DUMMYFUNCTION("GOOGLETRANSLATE(A3494, ""nl"", ""en"")"),"boy")</f>
        <v>boy</v>
      </c>
    </row>
    <row r="3495">
      <c r="A3495" s="1" t="s">
        <v>3494</v>
      </c>
      <c r="B3495" s="2" t="str">
        <f>IFERROR(__xludf.DUMMYFUNCTION("GOOGLETRANSLATE(A3495, ""nl"", ""en"")"),"serious")</f>
        <v>serious</v>
      </c>
    </row>
    <row r="3496">
      <c r="A3496" s="1" t="s">
        <v>3495</v>
      </c>
      <c r="B3496" s="2" t="str">
        <f>IFERROR(__xludf.DUMMYFUNCTION("GOOGLETRANSLATE(A3496, ""nl"", ""en"")"),"guns")</f>
        <v>guns</v>
      </c>
    </row>
    <row r="3497">
      <c r="A3497" s="1" t="s">
        <v>3496</v>
      </c>
      <c r="B3497" s="2" t="str">
        <f>IFERROR(__xludf.DUMMYFUNCTION("GOOGLETRANSLATE(A3497, ""nl"", ""en"")"),"island")</f>
        <v>island</v>
      </c>
    </row>
    <row r="3498">
      <c r="A3498" s="1" t="s">
        <v>3497</v>
      </c>
      <c r="B3498" s="2" t="str">
        <f>IFERROR(__xludf.DUMMYFUNCTION("GOOGLETRANSLATE(A3498, ""nl"", ""en"")"),"todd")</f>
        <v>todd</v>
      </c>
    </row>
    <row r="3499">
      <c r="A3499" s="1" t="s">
        <v>3498</v>
      </c>
      <c r="B3499" s="2" t="str">
        <f>IFERROR(__xludf.DUMMYFUNCTION("GOOGLETRANSLATE(A3499, ""nl"", ""en"")"),"shy")</f>
        <v>shy</v>
      </c>
    </row>
    <row r="3500">
      <c r="A3500" s="1" t="s">
        <v>3499</v>
      </c>
      <c r="B3500" s="2" t="str">
        <f>IFERROR(__xludf.DUMMYFUNCTION("GOOGLETRANSLATE(A3500, ""nl"", ""en"")"),"to allow")</f>
        <v>to allow</v>
      </c>
    </row>
    <row r="3501">
      <c r="A3501" s="1" t="s">
        <v>3500</v>
      </c>
      <c r="B3501" s="2" t="str">
        <f>IFERROR(__xludf.DUMMYFUNCTION("GOOGLETRANSLATE(A3501, ""nl"", ""en"")"),"passport")</f>
        <v>passport</v>
      </c>
    </row>
    <row r="3502">
      <c r="A3502" s="1" t="s">
        <v>3501</v>
      </c>
      <c r="B3502" s="2" t="str">
        <f>IFERROR(__xludf.DUMMYFUNCTION("GOOGLETRANSLATE(A3502, ""nl"", ""en"")"),"county")</f>
        <v>county</v>
      </c>
    </row>
    <row r="3503">
      <c r="A3503" s="1" t="s">
        <v>3502</v>
      </c>
      <c r="B3503" s="2" t="str">
        <f>IFERROR(__xludf.DUMMYFUNCTION("GOOGLETRANSLATE(A3503, ""nl"", ""en"")"),"wings")</f>
        <v>wings</v>
      </c>
    </row>
    <row r="3504">
      <c r="A3504" s="1" t="s">
        <v>3503</v>
      </c>
      <c r="B3504" s="2" t="str">
        <f>IFERROR(__xludf.DUMMYFUNCTION("GOOGLETRANSLATE(A3504, ""nl"", ""en"")"),"madame")</f>
        <v>madame</v>
      </c>
    </row>
    <row r="3505">
      <c r="A3505" s="1" t="s">
        <v>3504</v>
      </c>
      <c r="B3505" s="2" t="str">
        <f>IFERROR(__xludf.DUMMYFUNCTION("GOOGLETRANSLATE(A3505, ""nl"", ""en"")"),"June")</f>
        <v>June</v>
      </c>
    </row>
    <row r="3506">
      <c r="A3506" s="1" t="s">
        <v>3505</v>
      </c>
      <c r="B3506" s="2" t="str">
        <f>IFERROR(__xludf.DUMMYFUNCTION("GOOGLETRANSLATE(A3506, ""nl"", ""en"")"),"candy")</f>
        <v>candy</v>
      </c>
    </row>
    <row r="3507">
      <c r="A3507" s="1" t="s">
        <v>3506</v>
      </c>
      <c r="B3507" s="2" t="str">
        <f>IFERROR(__xludf.DUMMYFUNCTION("GOOGLETRANSLATE(A3507, ""nl"", ""en"")"),"separate")</f>
        <v>separate</v>
      </c>
    </row>
    <row r="3508">
      <c r="A3508" s="1" t="s">
        <v>3507</v>
      </c>
      <c r="B3508" s="2" t="str">
        <f>IFERROR(__xludf.DUMMYFUNCTION("GOOGLETRANSLATE(A3508, ""nl"", ""en"")"),"Italy")</f>
        <v>Italy</v>
      </c>
    </row>
    <row r="3509">
      <c r="A3509" s="1" t="s">
        <v>3508</v>
      </c>
      <c r="B3509" s="2" t="str">
        <f>IFERROR(__xludf.DUMMYFUNCTION("GOOGLETRANSLATE(A3509, ""nl"", ""en"")"),"eldest")</f>
        <v>eldest</v>
      </c>
    </row>
    <row r="3510">
      <c r="A3510" s="1" t="s">
        <v>3509</v>
      </c>
      <c r="B3510" s="2" t="str">
        <f>IFERROR(__xludf.DUMMYFUNCTION("GOOGLETRANSLATE(A3510, ""nl"", ""en"")"),"liam")</f>
        <v>liam</v>
      </c>
    </row>
    <row r="3511">
      <c r="A3511" s="1" t="s">
        <v>3510</v>
      </c>
      <c r="B3511" s="2" t="str">
        <f>IFERROR(__xludf.DUMMYFUNCTION("GOOGLETRANSLATE(A3511, ""nl"", ""en"")"),"Switch off")</f>
        <v>Switch off</v>
      </c>
    </row>
    <row r="3512">
      <c r="A3512" s="1" t="s">
        <v>3511</v>
      </c>
      <c r="B3512" s="2" t="str">
        <f>IFERROR(__xludf.DUMMYFUNCTION("GOOGLETRANSLATE(A3512, ""nl"", ""en"")"),"vehicle")</f>
        <v>vehicle</v>
      </c>
    </row>
    <row r="3513">
      <c r="A3513" s="1" t="s">
        <v>3512</v>
      </c>
      <c r="B3513" s="2" t="str">
        <f>IFERROR(__xludf.DUMMYFUNCTION("GOOGLETRANSLATE(A3513, ""nl"", ""en"")"),"took")</f>
        <v>took</v>
      </c>
    </row>
    <row r="3514">
      <c r="A3514" s="1" t="s">
        <v>3513</v>
      </c>
      <c r="B3514" s="2" t="str">
        <f>IFERROR(__xludf.DUMMYFUNCTION("GOOGLETRANSLATE(A3514, ""nl"", ""en"")"),"September")</f>
        <v>September</v>
      </c>
    </row>
    <row r="3515">
      <c r="A3515" s="1" t="s">
        <v>3514</v>
      </c>
      <c r="B3515" s="2" t="str">
        <f>IFERROR(__xludf.DUMMYFUNCTION("GOOGLETRANSLATE(A3515, ""nl"", ""en"")"),"ron")</f>
        <v>ron</v>
      </c>
    </row>
    <row r="3516">
      <c r="A3516" s="1" t="s">
        <v>3515</v>
      </c>
      <c r="B3516" s="2" t="str">
        <f>IFERROR(__xludf.DUMMYFUNCTION("GOOGLETRANSLATE(A3516, ""nl"", ""en"")"),"laddie")</f>
        <v>laddie</v>
      </c>
    </row>
    <row r="3517">
      <c r="A3517" s="1" t="s">
        <v>3516</v>
      </c>
      <c r="B3517" s="2" t="str">
        <f>IFERROR(__xludf.DUMMYFUNCTION("GOOGLETRANSLATE(A3517, ""nl"", ""en"")"),"link")</f>
        <v>link</v>
      </c>
    </row>
    <row r="3518">
      <c r="A3518" s="1" t="s">
        <v>3517</v>
      </c>
      <c r="B3518" s="2" t="str">
        <f>IFERROR(__xludf.DUMMYFUNCTION("GOOGLETRANSLATE(A3518, ""nl"", ""en"")"),"mess")</f>
        <v>mess</v>
      </c>
    </row>
    <row r="3519">
      <c r="A3519" s="1" t="s">
        <v>3518</v>
      </c>
      <c r="B3519" s="2" t="str">
        <f>IFERROR(__xludf.DUMMYFUNCTION("GOOGLETRANSLATE(A3519, ""nl"", ""en"")"),"agenda")</f>
        <v>agenda</v>
      </c>
    </row>
    <row r="3520">
      <c r="A3520" s="1" t="s">
        <v>3519</v>
      </c>
      <c r="B3520" s="2" t="str">
        <f>IFERROR(__xludf.DUMMYFUNCTION("GOOGLETRANSLATE(A3520, ""nl"", ""en"")"),"lights")</f>
        <v>lights</v>
      </c>
    </row>
    <row r="3521">
      <c r="A3521" s="1" t="s">
        <v>3520</v>
      </c>
      <c r="B3521" s="2" t="str">
        <f>IFERROR(__xludf.DUMMYFUNCTION("GOOGLETRANSLATE(A3521, ""nl"", ""en"")"),"Nazi")</f>
        <v>Nazi</v>
      </c>
    </row>
    <row r="3522">
      <c r="A3522" s="1" t="s">
        <v>3521</v>
      </c>
      <c r="B3522" s="2" t="str">
        <f>IFERROR(__xludf.DUMMYFUNCTION("GOOGLETRANSLATE(A3522, ""nl"", ""en"")"),"spoke")</f>
        <v>spoke</v>
      </c>
    </row>
    <row r="3523">
      <c r="A3523" s="1" t="s">
        <v>3522</v>
      </c>
      <c r="B3523" s="2" t="str">
        <f>IFERROR(__xludf.DUMMYFUNCTION("GOOGLETRANSLATE(A3523, ""nl"", ""en"")"),"leonard")</f>
        <v>leonard</v>
      </c>
    </row>
    <row r="3524">
      <c r="A3524" s="1" t="s">
        <v>3523</v>
      </c>
      <c r="B3524" s="2" t="str">
        <f>IFERROR(__xludf.DUMMYFUNCTION("GOOGLETRANSLATE(A3524, ""nl"", ""en"")"),"surgeon")</f>
        <v>surgeon</v>
      </c>
    </row>
    <row r="3525">
      <c r="A3525" s="1" t="s">
        <v>3524</v>
      </c>
      <c r="B3525" s="2" t="str">
        <f>IFERROR(__xludf.DUMMYFUNCTION("GOOGLETRANSLATE(A3525, ""nl"", ""en"")"),"jee")</f>
        <v>jee</v>
      </c>
    </row>
    <row r="3526">
      <c r="A3526" s="1" t="s">
        <v>3525</v>
      </c>
      <c r="B3526" s="2" t="str">
        <f>IFERROR(__xludf.DUMMYFUNCTION("GOOGLETRANSLATE(A3526, ""nl"", ""en"")"),"might")</f>
        <v>might</v>
      </c>
    </row>
    <row r="3527">
      <c r="A3527" s="1" t="s">
        <v>3526</v>
      </c>
      <c r="B3527" s="2" t="str">
        <f>IFERROR(__xludf.DUMMYFUNCTION("GOOGLETRANSLATE(A3527, ""nl"", ""en"")"),"crimes")</f>
        <v>crimes</v>
      </c>
    </row>
    <row r="3528">
      <c r="A3528" s="1" t="s">
        <v>3527</v>
      </c>
      <c r="B3528" s="2" t="str">
        <f>IFERROR(__xludf.DUMMYFUNCTION("GOOGLETRANSLATE(A3528, ""nl"", ""en"")"),"brought")</f>
        <v>brought</v>
      </c>
    </row>
    <row r="3529">
      <c r="A3529" s="1" t="s">
        <v>3528</v>
      </c>
      <c r="B3529" s="2" t="str">
        <f>IFERROR(__xludf.DUMMYFUNCTION("GOOGLETRANSLATE(A3529, ""nl"", ""en"")"),"confession")</f>
        <v>confession</v>
      </c>
    </row>
    <row r="3530">
      <c r="A3530" s="1" t="s">
        <v>3529</v>
      </c>
      <c r="B3530" s="2" t="str">
        <f>IFERROR(__xludf.DUMMYFUNCTION("GOOGLETRANSLATE(A3530, ""nl"", ""en"")"),"Laptop")</f>
        <v>Laptop</v>
      </c>
    </row>
    <row r="3531">
      <c r="A3531" s="1" t="s">
        <v>3530</v>
      </c>
      <c r="B3531" s="2" t="str">
        <f>IFERROR(__xludf.DUMMYFUNCTION("GOOGLETRANSLATE(A3531, ""nl"", ""en"")"),"compared")</f>
        <v>compared</v>
      </c>
    </row>
    <row r="3532">
      <c r="A3532" s="1" t="s">
        <v>3531</v>
      </c>
      <c r="B3532" s="2" t="str">
        <f>IFERROR(__xludf.DUMMYFUNCTION("GOOGLETRANSLATE(A3532, ""nl"", ""en"")"),"deep")</f>
        <v>deep</v>
      </c>
    </row>
    <row r="3533">
      <c r="A3533" s="1" t="s">
        <v>3532</v>
      </c>
      <c r="B3533" s="2" t="str">
        <f>IFERROR(__xludf.DUMMYFUNCTION("GOOGLETRANSLATE(A3533, ""nl"", ""en"")"),"pieces")</f>
        <v>pieces</v>
      </c>
    </row>
    <row r="3534">
      <c r="A3534" s="1" t="s">
        <v>3533</v>
      </c>
      <c r="B3534" s="2" t="str">
        <f>IFERROR(__xludf.DUMMYFUNCTION("GOOGLETRANSLATE(A3534, ""nl"", ""en"")"),"robot")</f>
        <v>robot</v>
      </c>
    </row>
    <row r="3535">
      <c r="A3535" s="1" t="s">
        <v>3534</v>
      </c>
      <c r="B3535" s="2" t="str">
        <f>IFERROR(__xludf.DUMMYFUNCTION("GOOGLETRANSLATE(A3535, ""nl"", ""en"")"),"useful")</f>
        <v>useful</v>
      </c>
    </row>
    <row r="3536">
      <c r="A3536" s="1" t="s">
        <v>3535</v>
      </c>
      <c r="B3536" s="2" t="str">
        <f>IFERROR(__xludf.DUMMYFUNCTION("GOOGLETRANSLATE(A3536, ""nl"", ""en"")"),"rash")</f>
        <v>rash</v>
      </c>
    </row>
    <row r="3537">
      <c r="A3537" s="1" t="s">
        <v>3536</v>
      </c>
      <c r="B3537" s="2" t="str">
        <f>IFERROR(__xludf.DUMMYFUNCTION("GOOGLETRANSLATE(A3537, ""nl"", ""en"")"),"salt")</f>
        <v>salt</v>
      </c>
    </row>
    <row r="3538">
      <c r="A3538" s="1" t="s">
        <v>3537</v>
      </c>
      <c r="B3538" s="2" t="str">
        <f>IFERROR(__xludf.DUMMYFUNCTION("GOOGLETRANSLATE(A3538, ""nl"", ""en"")"),"rats")</f>
        <v>rats</v>
      </c>
    </row>
    <row r="3539">
      <c r="A3539" s="1" t="s">
        <v>3538</v>
      </c>
      <c r="B3539" s="2" t="str">
        <f>IFERROR(__xludf.DUMMYFUNCTION("GOOGLETRANSLATE(A3539, ""nl"", ""en"")"),"smarter")</f>
        <v>smarter</v>
      </c>
    </row>
    <row r="3540">
      <c r="A3540" s="1" t="s">
        <v>3539</v>
      </c>
      <c r="B3540" s="2" t="str">
        <f>IFERROR(__xludf.DUMMYFUNCTION("GOOGLETRANSLATE(A3540, ""nl"", ""en"")"),"waste")</f>
        <v>waste</v>
      </c>
    </row>
    <row r="3541">
      <c r="A3541" s="1" t="s">
        <v>3540</v>
      </c>
      <c r="B3541" s="2" t="str">
        <f>IFERROR(__xludf.DUMMYFUNCTION("GOOGLETRANSLATE(A3541, ""nl"", ""en"")"),"murphy")</f>
        <v>murphy</v>
      </c>
    </row>
    <row r="3542">
      <c r="A3542" s="1" t="s">
        <v>3541</v>
      </c>
      <c r="B3542" s="2" t="str">
        <f>IFERROR(__xludf.DUMMYFUNCTION("GOOGLETRANSLATE(A3542, ""nl"", ""en"")"),"wendy")</f>
        <v>wendy</v>
      </c>
    </row>
    <row r="3543">
      <c r="A3543" s="1" t="s">
        <v>3542</v>
      </c>
      <c r="B3543" s="2" t="str">
        <f>IFERROR(__xludf.DUMMYFUNCTION("GOOGLETRANSLATE(A3543, ""nl"", ""en"")"),"events")</f>
        <v>events</v>
      </c>
    </row>
    <row r="3544">
      <c r="A3544" s="1" t="s">
        <v>3543</v>
      </c>
      <c r="B3544" s="2" t="str">
        <f>IFERROR(__xludf.DUMMYFUNCTION("GOOGLETRANSLATE(A3544, ""nl"", ""en"")"),"temperature")</f>
        <v>temperature</v>
      </c>
    </row>
    <row r="3545">
      <c r="A3545" s="1" t="s">
        <v>3544</v>
      </c>
      <c r="B3545" s="2" t="str">
        <f>IFERROR(__xludf.DUMMYFUNCTION("GOOGLETRANSLATE(A3545, ""nl"", ""en"")"),"difficult")</f>
        <v>difficult</v>
      </c>
    </row>
    <row r="3546">
      <c r="A3546" s="1" t="s">
        <v>3545</v>
      </c>
      <c r="B3546" s="2" t="str">
        <f>IFERROR(__xludf.DUMMYFUNCTION("GOOGLETRANSLATE(A3546, ""nl"", ""en"")"),"unhappy")</f>
        <v>unhappy</v>
      </c>
    </row>
    <row r="3547">
      <c r="A3547" s="1" t="s">
        <v>3546</v>
      </c>
      <c r="B3547" s="2" t="str">
        <f>IFERROR(__xludf.DUMMYFUNCTION("GOOGLETRANSLATE(A3547, ""nl"", ""en"")"),"visited")</f>
        <v>visited</v>
      </c>
    </row>
    <row r="3548">
      <c r="A3548" s="1" t="s">
        <v>3547</v>
      </c>
      <c r="B3548" s="2" t="str">
        <f>IFERROR(__xludf.DUMMYFUNCTION("GOOGLETRANSLATE(A3548, ""nl"", ""en"")"),"financial")</f>
        <v>financial</v>
      </c>
    </row>
    <row r="3549">
      <c r="A3549" s="1" t="s">
        <v>3548</v>
      </c>
      <c r="B3549" s="2" t="str">
        <f>IFERROR(__xludf.DUMMYFUNCTION("GOOGLETRANSLATE(A3549, ""nl"", ""en"")"),"time of day")</f>
        <v>time of day</v>
      </c>
    </row>
    <row r="3550">
      <c r="A3550" s="1" t="s">
        <v>3549</v>
      </c>
      <c r="B3550" s="2" t="str">
        <f>IFERROR(__xludf.DUMMYFUNCTION("GOOGLETRANSLATE(A3550, ""nl"", ""en"")"),"chief")</f>
        <v>chief</v>
      </c>
    </row>
    <row r="3551">
      <c r="A3551" s="1" t="s">
        <v>3550</v>
      </c>
      <c r="B3551" s="2" t="str">
        <f>IFERROR(__xludf.DUMMYFUNCTION("GOOGLETRANSLATE(A3551, ""nl"", ""en"")"),"hides")</f>
        <v>hides</v>
      </c>
    </row>
    <row r="3552">
      <c r="A3552" s="1" t="s">
        <v>3551</v>
      </c>
      <c r="B3552" s="2" t="str">
        <f>IFERROR(__xludf.DUMMYFUNCTION("GOOGLETRANSLATE(A3552, ""nl"", ""en"")"),"to press")</f>
        <v>to press</v>
      </c>
    </row>
    <row r="3553">
      <c r="A3553" s="1" t="s">
        <v>3552</v>
      </c>
      <c r="B3553" s="2" t="str">
        <f>IFERROR(__xludf.DUMMYFUNCTION("GOOGLETRANSLATE(A3553, ""nl"", ""en"")"),"understanding")</f>
        <v>understanding</v>
      </c>
    </row>
    <row r="3554">
      <c r="A3554" s="1" t="s">
        <v>3553</v>
      </c>
      <c r="B3554" s="2" t="str">
        <f>IFERROR(__xludf.DUMMYFUNCTION("GOOGLETRANSLATE(A3554, ""nl"", ""en"")"),"Hug")</f>
        <v>Hug</v>
      </c>
    </row>
    <row r="3555">
      <c r="A3555" s="1" t="s">
        <v>3554</v>
      </c>
      <c r="B3555" s="2" t="str">
        <f>IFERROR(__xludf.DUMMYFUNCTION("GOOGLETRANSLATE(A3555, ""nl"", ""en"")"),"services")</f>
        <v>services</v>
      </c>
    </row>
    <row r="3556">
      <c r="A3556" s="1" t="s">
        <v>3555</v>
      </c>
      <c r="B3556" s="2" t="str">
        <f>IFERROR(__xludf.DUMMYFUNCTION("GOOGLETRANSLATE(A3556, ""nl"", ""en"")"),"through")</f>
        <v>through</v>
      </c>
    </row>
    <row r="3557">
      <c r="A3557" s="1" t="s">
        <v>3556</v>
      </c>
      <c r="B3557" s="2" t="str">
        <f>IFERROR(__xludf.DUMMYFUNCTION("GOOGLETRANSLATE(A3557, ""nl"", ""en"")"),"meaning")</f>
        <v>meaning</v>
      </c>
    </row>
    <row r="3558">
      <c r="A3558" s="1" t="s">
        <v>3557</v>
      </c>
      <c r="B3558" s="2" t="str">
        <f>IFERROR(__xludf.DUMMYFUNCTION("GOOGLETRANSLATE(A3558, ""nl"", ""en"")"),"safer")</f>
        <v>safer</v>
      </c>
    </row>
    <row r="3559">
      <c r="A3559" s="1" t="s">
        <v>3558</v>
      </c>
      <c r="B3559" s="2" t="str">
        <f>IFERROR(__xludf.DUMMYFUNCTION("GOOGLETRANSLATE(A3559, ""nl"", ""en"")"),"nature")</f>
        <v>nature</v>
      </c>
    </row>
    <row r="3560">
      <c r="A3560" s="1" t="s">
        <v>3559</v>
      </c>
      <c r="B3560" s="2" t="str">
        <f>IFERROR(__xludf.DUMMYFUNCTION("GOOGLETRANSLATE(A3560, ""nl"", ""en"")"),"eaten")</f>
        <v>eaten</v>
      </c>
    </row>
    <row r="3561">
      <c r="A3561" s="1" t="s">
        <v>3560</v>
      </c>
      <c r="B3561" s="2" t="str">
        <f>IFERROR(__xludf.DUMMYFUNCTION("GOOGLETRANSLATE(A3561, ""nl"", ""en"")"),"result")</f>
        <v>result</v>
      </c>
    </row>
    <row r="3562">
      <c r="A3562" s="1" t="s">
        <v>3561</v>
      </c>
      <c r="B3562" s="2" t="str">
        <f>IFERROR(__xludf.DUMMYFUNCTION("GOOGLETRANSLATE(A3562, ""nl"", ""en"")"),"courageous")</f>
        <v>courageous</v>
      </c>
    </row>
    <row r="3563">
      <c r="A3563" s="1" t="s">
        <v>3562</v>
      </c>
      <c r="B3563" s="2" t="str">
        <f>IFERROR(__xludf.DUMMYFUNCTION("GOOGLETRANSLATE(A3563, ""nl"", ""en"")"),"duke")</f>
        <v>duke</v>
      </c>
    </row>
    <row r="3564">
      <c r="A3564" s="1" t="s">
        <v>3563</v>
      </c>
      <c r="B3564" s="2" t="str">
        <f>IFERROR(__xludf.DUMMYFUNCTION("GOOGLETRANSLATE(A3564, ""nl"", ""en"")"),"came back")</f>
        <v>came back</v>
      </c>
    </row>
    <row r="3565">
      <c r="A3565" s="1" t="s">
        <v>3564</v>
      </c>
      <c r="B3565" s="2" t="str">
        <f>IFERROR(__xludf.DUMMYFUNCTION("GOOGLETRANSLATE(A3565, ""nl"", ""en"")"),"eli")</f>
        <v>eli</v>
      </c>
    </row>
    <row r="3566">
      <c r="A3566" s="1" t="s">
        <v>3565</v>
      </c>
      <c r="B3566" s="2" t="str">
        <f>IFERROR(__xludf.DUMMYFUNCTION("GOOGLETRANSLATE(A3566, ""nl"", ""en"")"),"paige")</f>
        <v>paige</v>
      </c>
    </row>
    <row r="3567">
      <c r="A3567" s="1" t="s">
        <v>3566</v>
      </c>
      <c r="B3567" s="2" t="str">
        <f>IFERROR(__xludf.DUMMYFUNCTION("GOOGLETRANSLATE(A3567, ""nl"", ""en"")"),"salary")</f>
        <v>salary</v>
      </c>
    </row>
    <row r="3568">
      <c r="A3568" s="1" t="s">
        <v>3567</v>
      </c>
      <c r="B3568" s="2" t="str">
        <f>IFERROR(__xludf.DUMMYFUNCTION("GOOGLETRANSLATE(A3568, ""nl"", ""en"")"),"fresh")</f>
        <v>fresh</v>
      </c>
    </row>
    <row r="3569">
      <c r="A3569" s="1" t="s">
        <v>3568</v>
      </c>
      <c r="B3569" s="2" t="str">
        <f>IFERROR(__xludf.DUMMYFUNCTION("GOOGLETRANSLATE(A3569, ""nl"", ""en"")"),"up there")</f>
        <v>up there</v>
      </c>
    </row>
    <row r="3570">
      <c r="A3570" s="1" t="s">
        <v>3569</v>
      </c>
      <c r="B3570" s="2" t="str">
        <f>IFERROR(__xludf.DUMMYFUNCTION("GOOGLETRANSLATE(A3570, ""nl"", ""en"")"),"recognized")</f>
        <v>recognized</v>
      </c>
    </row>
    <row r="3571">
      <c r="A3571" s="1" t="s">
        <v>3570</v>
      </c>
      <c r="B3571" s="2" t="str">
        <f>IFERROR(__xludf.DUMMYFUNCTION("GOOGLETRANSLATE(A3571, ""nl"", ""en"")"),"ugly")</f>
        <v>ugly</v>
      </c>
    </row>
    <row r="3572">
      <c r="A3572" s="1" t="s">
        <v>3571</v>
      </c>
      <c r="B3572" s="2" t="str">
        <f>IFERROR(__xludf.DUMMYFUNCTION("GOOGLETRANSLATE(A3572, ""nl"", ""en"")"),"Ruth")</f>
        <v>Ruth</v>
      </c>
    </row>
    <row r="3573">
      <c r="A3573" s="1" t="s">
        <v>3572</v>
      </c>
      <c r="B3573" s="2" t="str">
        <f>IFERROR(__xludf.DUMMYFUNCTION("GOOGLETRANSLATE(A3573, ""nl"", ""en"")"),"Wednesday")</f>
        <v>Wednesday</v>
      </c>
    </row>
    <row r="3574">
      <c r="A3574" s="1" t="s">
        <v>3573</v>
      </c>
      <c r="B3574" s="2" t="str">
        <f>IFERROR(__xludf.DUMMYFUNCTION("GOOGLETRANSLATE(A3574, ""nl"", ""en"")"),"useful")</f>
        <v>useful</v>
      </c>
    </row>
    <row r="3575">
      <c r="A3575" s="1" t="s">
        <v>3574</v>
      </c>
      <c r="B3575" s="2" t="str">
        <f>IFERROR(__xludf.DUMMYFUNCTION("GOOGLETRANSLATE(A3575, ""nl"", ""en"")"),"harold")</f>
        <v>harold</v>
      </c>
    </row>
    <row r="3576">
      <c r="A3576" s="1" t="s">
        <v>3575</v>
      </c>
      <c r="B3576" s="2" t="str">
        <f>IFERROR(__xludf.DUMMYFUNCTION("GOOGLETRANSLATE(A3576, ""nl"", ""en"")"),"fortune")</f>
        <v>fortune</v>
      </c>
    </row>
    <row r="3577">
      <c r="A3577" s="1" t="s">
        <v>3576</v>
      </c>
      <c r="B3577" s="2" t="str">
        <f>IFERROR(__xludf.DUMMYFUNCTION("GOOGLETRANSLATE(A3577, ""nl"", ""en"")"),"nicole")</f>
        <v>nicole</v>
      </c>
    </row>
    <row r="3578">
      <c r="A3578" s="1" t="s">
        <v>3577</v>
      </c>
      <c r="B3578" s="2" t="str">
        <f>IFERROR(__xludf.DUMMYFUNCTION("GOOGLETRANSLATE(A3578, ""nl"", ""en"")"),"released")</f>
        <v>released</v>
      </c>
    </row>
    <row r="3579">
      <c r="A3579" s="1" t="s">
        <v>3578</v>
      </c>
      <c r="B3579" s="2" t="str">
        <f>IFERROR(__xludf.DUMMYFUNCTION("GOOGLETRANSLATE(A3579, ""nl"", ""en"")"),"ashley")</f>
        <v>ashley</v>
      </c>
    </row>
    <row r="3580">
      <c r="A3580" s="1" t="s">
        <v>3579</v>
      </c>
      <c r="B3580" s="2" t="str">
        <f>IFERROR(__xludf.DUMMYFUNCTION("GOOGLETRANSLATE(A3580, ""nl"", ""en"")"),"journalist")</f>
        <v>journalist</v>
      </c>
    </row>
    <row r="3581">
      <c r="A3581" s="1" t="s">
        <v>3580</v>
      </c>
      <c r="B3581" s="2" t="str">
        <f>IFERROR(__xludf.DUMMYFUNCTION("GOOGLETRANSLATE(A3581, ""nl"", ""en"")"),"fell")</f>
        <v>fell</v>
      </c>
    </row>
    <row r="3582">
      <c r="A3582" s="1" t="s">
        <v>3581</v>
      </c>
      <c r="B3582" s="2" t="str">
        <f>IFERROR(__xludf.DUMMYFUNCTION("GOOGLETRANSLATE(A3582, ""nl"", ""en"")"),"get used to")</f>
        <v>get used to</v>
      </c>
    </row>
    <row r="3583">
      <c r="A3583" s="1" t="s">
        <v>3582</v>
      </c>
      <c r="B3583" s="2" t="str">
        <f>IFERROR(__xludf.DUMMYFUNCTION("GOOGLETRANSLATE(A3583, ""nl"", ""en"")"),"megan")</f>
        <v>megan</v>
      </c>
    </row>
    <row r="3584">
      <c r="A3584" s="1" t="s">
        <v>3583</v>
      </c>
      <c r="B3584" s="2" t="str">
        <f>IFERROR(__xludf.DUMMYFUNCTION("GOOGLETRANSLATE(A3584, ""nl"", ""en"")"),"remained")</f>
        <v>remained</v>
      </c>
    </row>
    <row r="3585">
      <c r="A3585" s="1" t="s">
        <v>3584</v>
      </c>
      <c r="B3585" s="2" t="str">
        <f>IFERROR(__xludf.DUMMYFUNCTION("GOOGLETRANSLATE(A3585, ""nl"", ""en"")"),"ambassador")</f>
        <v>ambassador</v>
      </c>
    </row>
    <row r="3586">
      <c r="A3586" s="1" t="s">
        <v>3585</v>
      </c>
      <c r="B3586" s="2" t="str">
        <f>IFERROR(__xludf.DUMMYFUNCTION("GOOGLETRANSLATE(A3586, ""nl"", ""en"")"),"actor")</f>
        <v>actor</v>
      </c>
    </row>
    <row r="3587">
      <c r="A3587" s="1" t="s">
        <v>3586</v>
      </c>
      <c r="B3587" s="2" t="str">
        <f>IFERROR(__xludf.DUMMYFUNCTION("GOOGLETRANSLATE(A3587, ""nl"", ""en"")"),"successful")</f>
        <v>successful</v>
      </c>
    </row>
    <row r="3588">
      <c r="A3588" s="1" t="s">
        <v>3587</v>
      </c>
      <c r="B3588" s="2" t="str">
        <f>IFERROR(__xludf.DUMMYFUNCTION("GOOGLETRANSLATE(A3588, ""nl"", ""en"")"),"hing")</f>
        <v>hing</v>
      </c>
    </row>
    <row r="3589">
      <c r="A3589" s="1" t="s">
        <v>3588</v>
      </c>
      <c r="B3589" s="2" t="str">
        <f>IFERROR(__xludf.DUMMYFUNCTION("GOOGLETRANSLATE(A3589, ""nl"", ""en"")"),"computers")</f>
        <v>computers</v>
      </c>
    </row>
    <row r="3590">
      <c r="A3590" s="1" t="s">
        <v>3589</v>
      </c>
      <c r="B3590" s="2" t="str">
        <f>IFERROR(__xludf.DUMMYFUNCTION("GOOGLETRANSLATE(A3590, ""nl"", ""en"")"),"francisco")</f>
        <v>francisco</v>
      </c>
    </row>
    <row r="3591">
      <c r="A3591" s="1" t="s">
        <v>3590</v>
      </c>
      <c r="B3591" s="2" t="str">
        <f>IFERROR(__xludf.DUMMYFUNCTION("GOOGLETRANSLATE(A3591, ""nl"", ""en"")"),"to clean")</f>
        <v>to clean</v>
      </c>
    </row>
    <row r="3592">
      <c r="A3592" s="1" t="s">
        <v>3591</v>
      </c>
      <c r="B3592" s="2" t="str">
        <f>IFERROR(__xludf.DUMMYFUNCTION("GOOGLETRANSLATE(A3592, ""nl"", ""en"")"),"mickey")</f>
        <v>mickey</v>
      </c>
    </row>
    <row r="3593">
      <c r="A3593" s="1" t="s">
        <v>3592</v>
      </c>
      <c r="B3593" s="2" t="str">
        <f>IFERROR(__xludf.DUMMYFUNCTION("GOOGLETRANSLATE(A3593, ""nl"", ""en"")"),"highway")</f>
        <v>highway</v>
      </c>
    </row>
    <row r="3594">
      <c r="A3594" s="1" t="s">
        <v>3593</v>
      </c>
      <c r="B3594" s="2" t="str">
        <f>IFERROR(__xludf.DUMMYFUNCTION("GOOGLETRANSLATE(A3594, ""nl"", ""en"")"),"plastic")</f>
        <v>plastic</v>
      </c>
    </row>
    <row r="3595">
      <c r="A3595" s="1" t="s">
        <v>3594</v>
      </c>
      <c r="B3595" s="2" t="str">
        <f>IFERROR(__xludf.DUMMYFUNCTION("GOOGLETRANSLATE(A3595, ""nl"", ""en"")"),"experiment")</f>
        <v>experiment</v>
      </c>
    </row>
    <row r="3596">
      <c r="A3596" s="1" t="s">
        <v>3595</v>
      </c>
      <c r="B3596" s="2" t="str">
        <f>IFERROR(__xludf.DUMMYFUNCTION("GOOGLETRANSLATE(A3596, ""nl"", ""en"")"),"monica")</f>
        <v>monica</v>
      </c>
    </row>
    <row r="3597">
      <c r="A3597" s="1" t="s">
        <v>3596</v>
      </c>
      <c r="B3597" s="2" t="str">
        <f>IFERROR(__xludf.DUMMYFUNCTION("GOOGLETRANSLATE(A3597, ""nl"", ""en"")"),"tomorrow")</f>
        <v>tomorrow</v>
      </c>
    </row>
    <row r="3598">
      <c r="A3598" s="1" t="s">
        <v>3597</v>
      </c>
      <c r="B3598" s="2" t="str">
        <f>IFERROR(__xludf.DUMMYFUNCTION("GOOGLETRANSLATE(A3598, ""nl"", ""en"")"),"undercover")</f>
        <v>undercover</v>
      </c>
    </row>
    <row r="3599">
      <c r="A3599" s="1" t="s">
        <v>3598</v>
      </c>
      <c r="B3599" s="2" t="str">
        <f>IFERROR(__xludf.DUMMYFUNCTION("GOOGLETRANSLATE(A3599, ""nl"", ""en"")"),"command")</f>
        <v>command</v>
      </c>
    </row>
    <row r="3600">
      <c r="A3600" s="1" t="s">
        <v>3599</v>
      </c>
      <c r="B3600" s="2" t="str">
        <f>IFERROR(__xludf.DUMMYFUNCTION("GOOGLETRANSLATE(A3600, ""nl"", ""en"")"),"clad")</f>
        <v>clad</v>
      </c>
    </row>
    <row r="3601">
      <c r="A3601" s="1" t="s">
        <v>3600</v>
      </c>
      <c r="B3601" s="2" t="str">
        <f>IFERROR(__xludf.DUMMYFUNCTION("GOOGLETRANSLATE(A3601, ""nl"", ""en"")"),"rigid")</f>
        <v>rigid</v>
      </c>
    </row>
    <row r="3602">
      <c r="A3602" s="1" t="s">
        <v>3601</v>
      </c>
      <c r="B3602" s="2" t="str">
        <f>IFERROR(__xludf.DUMMYFUNCTION("GOOGLETRANSLATE(A3602, ""nl"", ""en"")"),"ease")</f>
        <v>ease</v>
      </c>
    </row>
    <row r="3603">
      <c r="A3603" s="1" t="s">
        <v>3602</v>
      </c>
      <c r="B3603" s="2" t="str">
        <f>IFERROR(__xludf.DUMMYFUNCTION("GOOGLETRANSLATE(A3603, ""nl"", ""en"")"),"survives")</f>
        <v>survives</v>
      </c>
    </row>
    <row r="3604">
      <c r="A3604" s="1" t="s">
        <v>3603</v>
      </c>
      <c r="B3604" s="2" t="str">
        <f>IFERROR(__xludf.DUMMYFUNCTION("GOOGLETRANSLATE(A3604, ""nl"", ""en"")"),"boss")</f>
        <v>boss</v>
      </c>
    </row>
    <row r="3605">
      <c r="A3605" s="1" t="s">
        <v>3604</v>
      </c>
      <c r="B3605" s="2" t="str">
        <f>IFERROR(__xludf.DUMMYFUNCTION("GOOGLETRANSLATE(A3605, ""nl"", ""en"")"),"Venerable")</f>
        <v>Venerable</v>
      </c>
    </row>
    <row r="3606">
      <c r="A3606" s="1" t="s">
        <v>3605</v>
      </c>
      <c r="B3606" s="2" t="str">
        <f>IFERROR(__xludf.DUMMYFUNCTION("GOOGLETRANSLATE(A3606, ""nl"", ""en"")"),"motel")</f>
        <v>motel</v>
      </c>
    </row>
    <row r="3607">
      <c r="A3607" s="1" t="s">
        <v>3606</v>
      </c>
      <c r="B3607" s="2" t="str">
        <f>IFERROR(__xludf.DUMMYFUNCTION("GOOGLETRANSLATE(A3607, ""nl"", ""en"")"),"lung")</f>
        <v>lung</v>
      </c>
    </row>
    <row r="3608">
      <c r="A3608" s="1" t="s">
        <v>3607</v>
      </c>
      <c r="B3608" s="2" t="str">
        <f>IFERROR(__xludf.DUMMYFUNCTION("GOOGLETRANSLATE(A3608, ""nl"", ""en"")"),"twin")</f>
        <v>twin</v>
      </c>
    </row>
    <row r="3609">
      <c r="A3609" s="1" t="s">
        <v>3608</v>
      </c>
      <c r="B3609" s="2" t="str">
        <f>IFERROR(__xludf.DUMMYFUNCTION("GOOGLETRANSLATE(A3609, ""nl"", ""en"")"),"dragon")</f>
        <v>dragon</v>
      </c>
    </row>
    <row r="3610">
      <c r="A3610" s="1" t="s">
        <v>3609</v>
      </c>
      <c r="B3610" s="2" t="str">
        <f>IFERROR(__xludf.DUMMYFUNCTION("GOOGLETRANSLATE(A3610, ""nl"", ""en"")"),"link")</f>
        <v>link</v>
      </c>
    </row>
    <row r="3611">
      <c r="A3611" s="1" t="s">
        <v>3610</v>
      </c>
      <c r="B3611" s="2" t="str">
        <f>IFERROR(__xludf.DUMMYFUNCTION("GOOGLETRANSLATE(A3611, ""nl"", ""en"")"),"Diana")</f>
        <v>Diana</v>
      </c>
    </row>
    <row r="3612">
      <c r="A3612" s="1" t="s">
        <v>3611</v>
      </c>
      <c r="B3612" s="2" t="str">
        <f>IFERROR(__xludf.DUMMYFUNCTION("GOOGLETRANSLATE(A3612, ""nl"", ""en"")"),"stephen")</f>
        <v>stephen</v>
      </c>
    </row>
    <row r="3613">
      <c r="A3613" s="1" t="s">
        <v>3612</v>
      </c>
      <c r="B3613" s="2" t="str">
        <f>IFERROR(__xludf.DUMMYFUNCTION("GOOGLETRANSLATE(A3613, ""nl"", ""en"")"),"favorite")</f>
        <v>favorite</v>
      </c>
    </row>
    <row r="3614">
      <c r="A3614" s="1" t="s">
        <v>3613</v>
      </c>
      <c r="B3614" s="2" t="str">
        <f>IFERROR(__xludf.DUMMYFUNCTION("GOOGLETRANSLATE(A3614, ""nl"", ""en"")"),"call")</f>
        <v>call</v>
      </c>
    </row>
    <row r="3615">
      <c r="A3615" s="1" t="s">
        <v>3614</v>
      </c>
      <c r="B3615" s="2" t="str">
        <f>IFERROR(__xludf.DUMMYFUNCTION("GOOGLETRANSLATE(A3615, ""nl"", ""en"")"),"official")</f>
        <v>official</v>
      </c>
    </row>
    <row r="3616">
      <c r="A3616" s="1" t="s">
        <v>3615</v>
      </c>
      <c r="B3616" s="2" t="str">
        <f>IFERROR(__xludf.DUMMYFUNCTION("GOOGLETRANSLATE(A3616, ""nl"", ""en"")"),"explained")</f>
        <v>explained</v>
      </c>
    </row>
    <row r="3617">
      <c r="A3617" s="1" t="s">
        <v>3616</v>
      </c>
      <c r="B3617" s="2" t="str">
        <f>IFERROR(__xludf.DUMMYFUNCTION("GOOGLETRANSLATE(A3617, ""nl"", ""en"")"),"sisters")</f>
        <v>sisters</v>
      </c>
    </row>
    <row r="3618">
      <c r="A3618" s="1" t="s">
        <v>3617</v>
      </c>
      <c r="B3618" s="2" t="str">
        <f>IFERROR(__xludf.DUMMYFUNCTION("GOOGLETRANSLATE(A3618, ""nl"", ""en"")"),"cage")</f>
        <v>cage</v>
      </c>
    </row>
    <row r="3619">
      <c r="A3619" s="1" t="s">
        <v>3618</v>
      </c>
      <c r="B3619" s="2" t="str">
        <f>IFERROR(__xludf.DUMMYFUNCTION("GOOGLETRANSLATE(A3619, ""nl"", ""en"")"),"hung up")</f>
        <v>hung up</v>
      </c>
    </row>
    <row r="3620">
      <c r="A3620" s="1" t="s">
        <v>3619</v>
      </c>
      <c r="B3620" s="2" t="str">
        <f>IFERROR(__xludf.DUMMYFUNCTION("GOOGLETRANSLATE(A3620, ""nl"", ""en"")"),"command")</f>
        <v>command</v>
      </c>
    </row>
    <row r="3621">
      <c r="A3621" s="1" t="s">
        <v>3620</v>
      </c>
      <c r="B3621" s="2" t="str">
        <f>IFERROR(__xludf.DUMMYFUNCTION("GOOGLETRANSLATE(A3621, ""nl"", ""en"")"),"demons")</f>
        <v>demons</v>
      </c>
    </row>
    <row r="3622">
      <c r="A3622" s="1" t="s">
        <v>3621</v>
      </c>
      <c r="B3622" s="2" t="str">
        <f>IFERROR(__xludf.DUMMYFUNCTION("GOOGLETRANSLATE(A3622, ""nl"", ""en"")"),"drinks")</f>
        <v>drinks</v>
      </c>
    </row>
    <row r="3623">
      <c r="A3623" s="1" t="s">
        <v>3622</v>
      </c>
      <c r="B3623" s="2" t="str">
        <f>IFERROR(__xludf.DUMMYFUNCTION("GOOGLETRANSLATE(A3623, ""nl"", ""en"")"),"scientists")</f>
        <v>scientists</v>
      </c>
    </row>
    <row r="3624">
      <c r="A3624" s="1" t="s">
        <v>3623</v>
      </c>
      <c r="B3624" s="2" t="str">
        <f>IFERROR(__xludf.DUMMYFUNCTION("GOOGLETRANSLATE(A3624, ""nl"", ""en"")"),"concert")</f>
        <v>concert</v>
      </c>
    </row>
    <row r="3625">
      <c r="A3625" s="1" t="s">
        <v>3624</v>
      </c>
      <c r="B3625" s="2" t="str">
        <f>IFERROR(__xludf.DUMMYFUNCTION("GOOGLETRANSLATE(A3625, ""nl"", ""en"")"),"avoid")</f>
        <v>avoid</v>
      </c>
    </row>
    <row r="3626">
      <c r="A3626" s="1" t="s">
        <v>3625</v>
      </c>
      <c r="B3626" s="2" t="str">
        <f>IFERROR(__xludf.DUMMYFUNCTION("GOOGLETRANSLATE(A3626, ""nl"", ""en"")"),"Iraq")</f>
        <v>Iraq</v>
      </c>
    </row>
    <row r="3627">
      <c r="A3627" s="1" t="s">
        <v>3626</v>
      </c>
      <c r="B3627" s="2" t="str">
        <f>IFERROR(__xludf.DUMMYFUNCTION("GOOGLETRANSLATE(A3627, ""nl"", ""en"")"),"cats")</f>
        <v>cats</v>
      </c>
    </row>
    <row r="3628">
      <c r="A3628" s="1" t="s">
        <v>3627</v>
      </c>
      <c r="B3628" s="2" t="str">
        <f>IFERROR(__xludf.DUMMYFUNCTION("GOOGLETRANSLATE(A3628, ""nl"", ""en"")"),"vulnerable")</f>
        <v>vulnerable</v>
      </c>
    </row>
    <row r="3629">
      <c r="A3629" s="1" t="s">
        <v>3628</v>
      </c>
      <c r="B3629" s="2" t="str">
        <f>IFERROR(__xludf.DUMMYFUNCTION("GOOGLETRANSLATE(A3629, ""nl"", ""en"")"),"colors")</f>
        <v>colors</v>
      </c>
    </row>
    <row r="3630">
      <c r="A3630" s="1" t="s">
        <v>3629</v>
      </c>
      <c r="B3630" s="2" t="str">
        <f>IFERROR(__xludf.DUMMYFUNCTION("GOOGLETRANSLATE(A3630, ""nl"", ""en"")"),"rocket ship")</f>
        <v>rocket ship</v>
      </c>
    </row>
    <row r="3631">
      <c r="A3631" s="1" t="s">
        <v>3630</v>
      </c>
      <c r="B3631" s="2" t="str">
        <f>IFERROR(__xludf.DUMMYFUNCTION("GOOGLETRANSLATE(A3631, ""nl"", ""en"")"),"mitch")</f>
        <v>mitch</v>
      </c>
    </row>
    <row r="3632">
      <c r="A3632" s="1" t="s">
        <v>3631</v>
      </c>
      <c r="B3632" s="2" t="str">
        <f>IFERROR(__xludf.DUMMYFUNCTION("GOOGLETRANSLATE(A3632, ""nl"", ""en"")"),"to punish")</f>
        <v>to punish</v>
      </c>
    </row>
    <row r="3633">
      <c r="A3633" s="1" t="s">
        <v>3632</v>
      </c>
      <c r="B3633" s="2" t="str">
        <f>IFERROR(__xludf.DUMMYFUNCTION("GOOGLETRANSLATE(A3633, ""nl"", ""en"")"),"administration")</f>
        <v>administration</v>
      </c>
    </row>
    <row r="3634">
      <c r="A3634" s="1" t="s">
        <v>3633</v>
      </c>
      <c r="B3634" s="2" t="str">
        <f>IFERROR(__xludf.DUMMYFUNCTION("GOOGLETRANSLATE(A3634, ""nl"", ""en"")"),"engaged")</f>
        <v>engaged</v>
      </c>
    </row>
    <row r="3635">
      <c r="A3635" s="1" t="s">
        <v>3634</v>
      </c>
      <c r="B3635" s="2" t="str">
        <f>IFERROR(__xludf.DUMMYFUNCTION("GOOGLETRANSLATE(A3635, ""nl"", ""en"")"),"sins")</f>
        <v>sins</v>
      </c>
    </row>
    <row r="3636">
      <c r="A3636" s="1" t="s">
        <v>3635</v>
      </c>
      <c r="B3636" s="2" t="str">
        <f>IFERROR(__xludf.DUMMYFUNCTION("GOOGLETRANSLATE(A3636, ""nl"", ""en"")"),"Scattered")</f>
        <v>Scattered</v>
      </c>
    </row>
    <row r="3637">
      <c r="A3637" s="1" t="s">
        <v>3636</v>
      </c>
      <c r="B3637" s="2" t="str">
        <f>IFERROR(__xludf.DUMMYFUNCTION("GOOGLETRANSLATE(A3637, ""nl"", ""en"")"),"turned")</f>
        <v>turned</v>
      </c>
    </row>
    <row r="3638">
      <c r="A3638" s="1" t="s">
        <v>3637</v>
      </c>
      <c r="B3638" s="2" t="str">
        <f>IFERROR(__xludf.DUMMYFUNCTION("GOOGLETRANSLATE(A3638, ""nl"", ""en"")"),"delicious")</f>
        <v>delicious</v>
      </c>
    </row>
    <row r="3639">
      <c r="A3639" s="1" t="s">
        <v>3638</v>
      </c>
      <c r="B3639" s="2" t="str">
        <f>IFERROR(__xludf.DUMMYFUNCTION("GOOGLETRANSLATE(A3639, ""nl"", ""en"")"),"mason")</f>
        <v>mason</v>
      </c>
    </row>
    <row r="3640">
      <c r="A3640" s="1" t="s">
        <v>3639</v>
      </c>
      <c r="B3640" s="2" t="str">
        <f>IFERROR(__xludf.DUMMYFUNCTION("GOOGLETRANSLATE(A3640, ""nl"", ""en"")"),"india")</f>
        <v>india</v>
      </c>
    </row>
    <row r="3641">
      <c r="A3641" s="1" t="s">
        <v>3640</v>
      </c>
      <c r="B3641" s="2" t="str">
        <f>IFERROR(__xludf.DUMMYFUNCTION("GOOGLETRANSLATE(A3641, ""nl"", ""en"")"),"August")</f>
        <v>August</v>
      </c>
    </row>
    <row r="3642">
      <c r="A3642" s="1" t="s">
        <v>3641</v>
      </c>
      <c r="B3642" s="2" t="str">
        <f>IFERROR(__xludf.DUMMYFUNCTION("GOOGLETRANSLATE(A3642, ""nl"", ""en"")"),"gift")</f>
        <v>gift</v>
      </c>
    </row>
    <row r="3643">
      <c r="A3643" s="1" t="s">
        <v>3642</v>
      </c>
      <c r="B3643" s="2" t="str">
        <f>IFERROR(__xludf.DUMMYFUNCTION("GOOGLETRANSLATE(A3643, ""nl"", ""en"")"),"centimeter")</f>
        <v>centimeter</v>
      </c>
    </row>
    <row r="3644">
      <c r="A3644" s="1" t="s">
        <v>3643</v>
      </c>
      <c r="B3644" s="2" t="str">
        <f>IFERROR(__xludf.DUMMYFUNCTION("GOOGLETRANSLATE(A3644, ""nl"", ""en"")"),"in cash")</f>
        <v>in cash</v>
      </c>
    </row>
    <row r="3645">
      <c r="A3645" s="1" t="s">
        <v>3644</v>
      </c>
      <c r="B3645" s="2" t="str">
        <f>IFERROR(__xludf.DUMMYFUNCTION("GOOGLETRANSLATE(A3645, ""nl"", ""en"")"),"testament")</f>
        <v>testament</v>
      </c>
    </row>
    <row r="3646">
      <c r="A3646" s="1" t="s">
        <v>3645</v>
      </c>
      <c r="B3646" s="2" t="str">
        <f>IFERROR(__xludf.DUMMYFUNCTION("GOOGLETRANSLATE(A3646, ""nl"", ""en"")"),"most")</f>
        <v>most</v>
      </c>
    </row>
    <row r="3647">
      <c r="A3647" s="1" t="s">
        <v>3646</v>
      </c>
      <c r="B3647" s="2" t="str">
        <f>IFERROR(__xludf.DUMMYFUNCTION("GOOGLETRANSLATE(A3647, ""nl"", ""en"")"),"July")</f>
        <v>July</v>
      </c>
    </row>
    <row r="3648">
      <c r="A3648" s="1" t="s">
        <v>3647</v>
      </c>
      <c r="B3648" s="2" t="str">
        <f>IFERROR(__xludf.DUMMYFUNCTION("GOOGLETRANSLATE(A3648, ""nl"", ""en"")"),"frenzy")</f>
        <v>frenzy</v>
      </c>
    </row>
    <row r="3649">
      <c r="A3649" s="1" t="s">
        <v>3648</v>
      </c>
      <c r="B3649" s="2" t="str">
        <f>IFERROR(__xludf.DUMMYFUNCTION("GOOGLETRANSLATE(A3649, ""nl"", ""en"")"),"dreamed")</f>
        <v>dreamed</v>
      </c>
    </row>
    <row r="3650">
      <c r="A3650" s="1" t="s">
        <v>3649</v>
      </c>
      <c r="B3650" s="2" t="str">
        <f>IFERROR(__xludf.DUMMYFUNCTION("GOOGLETRANSLATE(A3650, ""nl"", ""en"")"),"gloves")</f>
        <v>gloves</v>
      </c>
    </row>
    <row r="3651">
      <c r="A3651" s="1" t="s">
        <v>3650</v>
      </c>
      <c r="B3651" s="2" t="str">
        <f>IFERROR(__xludf.DUMMYFUNCTION("GOOGLETRANSLATE(A3651, ""nl"", ""en"")"),"transmitter")</f>
        <v>transmitter</v>
      </c>
    </row>
    <row r="3652">
      <c r="A3652" s="1" t="s">
        <v>3651</v>
      </c>
      <c r="B3652" s="2" t="str">
        <f>IFERROR(__xludf.DUMMYFUNCTION("GOOGLETRANSLATE(A3652, ""nl"", ""en"")"),"cruel")</f>
        <v>cruel</v>
      </c>
    </row>
    <row r="3653">
      <c r="A3653" s="1" t="s">
        <v>3652</v>
      </c>
      <c r="B3653" s="2" t="str">
        <f>IFERROR(__xludf.DUMMYFUNCTION("GOOGLETRANSLATE(A3653, ""nl"", ""en"")"),"daddy")</f>
        <v>daddy</v>
      </c>
    </row>
    <row r="3654">
      <c r="A3654" s="1" t="s">
        <v>3653</v>
      </c>
      <c r="B3654" s="2" t="str">
        <f>IFERROR(__xludf.DUMMYFUNCTION("GOOGLETRANSLATE(A3654, ""nl"", ""en"")"),"fair")</f>
        <v>fair</v>
      </c>
    </row>
    <row r="3655">
      <c r="A3655" s="1" t="s">
        <v>3654</v>
      </c>
      <c r="B3655" s="2" t="str">
        <f>IFERROR(__xludf.DUMMYFUNCTION("GOOGLETRANSLATE(A3655, ""nl"", ""en"")"),"scoundrel")</f>
        <v>scoundrel</v>
      </c>
    </row>
    <row r="3656">
      <c r="A3656" s="1" t="s">
        <v>3655</v>
      </c>
      <c r="B3656" s="2" t="str">
        <f>IFERROR(__xludf.DUMMYFUNCTION("GOOGLETRANSLATE(A3656, ""nl"", ""en"")"),"jules")</f>
        <v>jules</v>
      </c>
    </row>
    <row r="3657">
      <c r="A3657" s="1" t="s">
        <v>3656</v>
      </c>
      <c r="B3657" s="2" t="str">
        <f>IFERROR(__xludf.DUMMYFUNCTION("GOOGLETRANSLATE(A3657, ""nl"", ""en"")"),"mystery")</f>
        <v>mystery</v>
      </c>
    </row>
    <row r="3658">
      <c r="A3658" s="1" t="s">
        <v>3657</v>
      </c>
      <c r="B3658" s="2" t="str">
        <f>IFERROR(__xludf.DUMMYFUNCTION("GOOGLETRANSLATE(A3658, ""nl"", ""en"")"),"symbol")</f>
        <v>symbol</v>
      </c>
    </row>
    <row r="3659">
      <c r="A3659" s="1" t="s">
        <v>3658</v>
      </c>
      <c r="B3659" s="2" t="str">
        <f>IFERROR(__xludf.DUMMYFUNCTION("GOOGLETRANSLATE(A3659, ""nl"", ""en"")"),"tess")</f>
        <v>tess</v>
      </c>
    </row>
    <row r="3660">
      <c r="A3660" s="1" t="s">
        <v>3659</v>
      </c>
      <c r="B3660" s="2" t="str">
        <f>IFERROR(__xludf.DUMMYFUNCTION("GOOGLETRANSLATE(A3660, ""nl"", ""en"")"),"profile")</f>
        <v>profile</v>
      </c>
    </row>
    <row r="3661">
      <c r="A3661" s="1" t="s">
        <v>3660</v>
      </c>
      <c r="B3661" s="2" t="str">
        <f>IFERROR(__xludf.DUMMYFUNCTION("GOOGLETRANSLATE(A3661, ""nl"", ""en"")"),"options")</f>
        <v>options</v>
      </c>
    </row>
    <row r="3662">
      <c r="A3662" s="1" t="s">
        <v>3661</v>
      </c>
      <c r="B3662" s="2" t="str">
        <f>IFERROR(__xludf.DUMMYFUNCTION("GOOGLETRANSLATE(A3662, ""nl"", ""en"")"),"tradition")</f>
        <v>tradition</v>
      </c>
    </row>
    <row r="3663">
      <c r="A3663" s="1" t="s">
        <v>3662</v>
      </c>
      <c r="B3663" s="2" t="str">
        <f>IFERROR(__xludf.DUMMYFUNCTION("GOOGLETRANSLATE(A3663, ""nl"", ""en"")"),"debts")</f>
        <v>debts</v>
      </c>
    </row>
    <row r="3664">
      <c r="A3664" s="1" t="s">
        <v>3663</v>
      </c>
      <c r="B3664" s="2" t="str">
        <f>IFERROR(__xludf.DUMMYFUNCTION("GOOGLETRANSLATE(A3664, ""nl"", ""en"")"),"hup")</f>
        <v>hup</v>
      </c>
    </row>
    <row r="3665">
      <c r="A3665" s="1" t="s">
        <v>3664</v>
      </c>
      <c r="B3665" s="2" t="str">
        <f>IFERROR(__xludf.DUMMYFUNCTION("GOOGLETRANSLATE(A3665, ""nl"", ""en"")"),"scales")</f>
        <v>scales</v>
      </c>
    </row>
    <row r="3666">
      <c r="A3666" s="1" t="s">
        <v>3665</v>
      </c>
      <c r="B3666" s="2" t="str">
        <f>IFERROR(__xludf.DUMMYFUNCTION("GOOGLETRANSLATE(A3666, ""nl"", ""en"")"),"go")</f>
        <v>go</v>
      </c>
    </row>
    <row r="3667">
      <c r="A3667" s="1" t="s">
        <v>3666</v>
      </c>
      <c r="B3667" s="2" t="str">
        <f>IFERROR(__xludf.DUMMYFUNCTION("GOOGLETRANSLATE(A3667, ""nl"", ""en"")"),"mass")</f>
        <v>mass</v>
      </c>
    </row>
    <row r="3668">
      <c r="A3668" s="1" t="s">
        <v>3667</v>
      </c>
      <c r="B3668" s="2" t="str">
        <f>IFERROR(__xludf.DUMMYFUNCTION("GOOGLETRANSLATE(A3668, ""nl"", ""en"")"),"wounded")</f>
        <v>wounded</v>
      </c>
    </row>
    <row r="3669">
      <c r="A3669" s="1" t="s">
        <v>3668</v>
      </c>
      <c r="B3669" s="2" t="str">
        <f>IFERROR(__xludf.DUMMYFUNCTION("GOOGLETRANSLATE(A3669, ""nl"", ""en"")"),"to deny")</f>
        <v>to deny</v>
      </c>
    </row>
    <row r="3670">
      <c r="A3670" s="1" t="s">
        <v>3669</v>
      </c>
      <c r="B3670" s="2" t="str">
        <f>IFERROR(__xludf.DUMMYFUNCTION("GOOGLETRANSLATE(A3670, ""nl"", ""en"")"),"drawn")</f>
        <v>drawn</v>
      </c>
    </row>
    <row r="3671">
      <c r="A3671" s="1" t="s">
        <v>3670</v>
      </c>
      <c r="B3671" s="2" t="str">
        <f>IFERROR(__xludf.DUMMYFUNCTION("GOOGLETRANSLATE(A3671, ""nl"", ""en"")"),"occupied")</f>
        <v>occupied</v>
      </c>
    </row>
    <row r="3672">
      <c r="A3672" s="1" t="s">
        <v>3671</v>
      </c>
      <c r="B3672" s="2" t="str">
        <f>IFERROR(__xludf.DUMMYFUNCTION("GOOGLETRANSLATE(A3672, ""nl"", ""en"")"),"raised")</f>
        <v>raised</v>
      </c>
    </row>
    <row r="3673">
      <c r="A3673" s="1" t="s">
        <v>3672</v>
      </c>
      <c r="B3673" s="2" t="str">
        <f>IFERROR(__xludf.DUMMYFUNCTION("GOOGLETRANSLATE(A3673, ""nl"", ""en"")"),"lincoln")</f>
        <v>lincoln</v>
      </c>
    </row>
    <row r="3674">
      <c r="A3674" s="1" t="s">
        <v>3673</v>
      </c>
      <c r="B3674" s="2" t="str">
        <f>IFERROR(__xludf.DUMMYFUNCTION("GOOGLETRANSLATE(A3674, ""nl"", ""en"")"),"traffic")</f>
        <v>traffic</v>
      </c>
    </row>
    <row r="3675">
      <c r="A3675" s="1" t="s">
        <v>3674</v>
      </c>
      <c r="B3675" s="2" t="str">
        <f>IFERROR(__xludf.DUMMYFUNCTION("GOOGLETRANSLATE(A3675, ""nl"", ""en"")"),"knee")</f>
        <v>knee</v>
      </c>
    </row>
    <row r="3676">
      <c r="A3676" s="1" t="s">
        <v>3675</v>
      </c>
      <c r="B3676" s="2" t="str">
        <f>IFERROR(__xludf.DUMMYFUNCTION("GOOGLETRANSLATE(A3676, ""nl"", ""en"")"),"hill")</f>
        <v>hill</v>
      </c>
    </row>
    <row r="3677">
      <c r="A3677" s="1" t="s">
        <v>3676</v>
      </c>
      <c r="B3677" s="2" t="str">
        <f>IFERROR(__xludf.DUMMYFUNCTION("GOOGLETRANSLATE(A3677, ""nl"", ""en"")"),"pray")</f>
        <v>pray</v>
      </c>
    </row>
    <row r="3678">
      <c r="A3678" s="1" t="s">
        <v>3677</v>
      </c>
      <c r="B3678" s="2" t="str">
        <f>IFERROR(__xludf.DUMMYFUNCTION("GOOGLETRANSLATE(A3678, ""nl"", ""en"")"),"disappearing")</f>
        <v>disappearing</v>
      </c>
    </row>
    <row r="3679">
      <c r="A3679" s="1" t="s">
        <v>3678</v>
      </c>
      <c r="B3679" s="2" t="str">
        <f>IFERROR(__xludf.DUMMYFUNCTION("GOOGLETRANSLATE(A3679, ""nl"", ""en"")"),"accept")</f>
        <v>accept</v>
      </c>
    </row>
    <row r="3680">
      <c r="A3680" s="1" t="s">
        <v>3679</v>
      </c>
      <c r="B3680" s="2" t="str">
        <f>IFERROR(__xludf.DUMMYFUNCTION("GOOGLETRANSLATE(A3680, ""nl"", ""en"")"),"liz")</f>
        <v>liz</v>
      </c>
    </row>
    <row r="3681">
      <c r="A3681" s="1" t="s">
        <v>3680</v>
      </c>
      <c r="B3681" s="2" t="str">
        <f>IFERROR(__xludf.DUMMYFUNCTION("GOOGLETRANSLATE(A3681, ""nl"", ""en"")"),"timing")</f>
        <v>timing</v>
      </c>
    </row>
    <row r="3682">
      <c r="A3682" s="1" t="s">
        <v>3681</v>
      </c>
      <c r="B3682" s="2" t="str">
        <f>IFERROR(__xludf.DUMMYFUNCTION("GOOGLETRANSLATE(A3682, ""nl"", ""en"")"),"worst")</f>
        <v>worst</v>
      </c>
    </row>
    <row r="3683">
      <c r="A3683" s="1" t="s">
        <v>3682</v>
      </c>
      <c r="B3683" s="2" t="str">
        <f>IFERROR(__xludf.DUMMYFUNCTION("GOOGLETRANSLATE(A3683, ""nl"", ""en"")"),"crane")</f>
        <v>crane</v>
      </c>
    </row>
    <row r="3684">
      <c r="A3684" s="1" t="s">
        <v>3683</v>
      </c>
      <c r="B3684" s="2" t="str">
        <f>IFERROR(__xludf.DUMMYFUNCTION("GOOGLETRANSLATE(A3684, ""nl"", ""en"")"),"penis")</f>
        <v>penis</v>
      </c>
    </row>
    <row r="3685">
      <c r="A3685" s="1" t="s">
        <v>3684</v>
      </c>
      <c r="B3685" s="2" t="str">
        <f>IFERROR(__xludf.DUMMYFUNCTION("GOOGLETRANSLATE(A3685, ""nl"", ""en"")"),"curious")</f>
        <v>curious</v>
      </c>
    </row>
    <row r="3686">
      <c r="A3686" s="1" t="s">
        <v>3685</v>
      </c>
      <c r="B3686" s="2" t="str">
        <f>IFERROR(__xludf.DUMMYFUNCTION("GOOGLETRANSLATE(A3686, ""nl"", ""en"")"),"cities")</f>
        <v>cities</v>
      </c>
    </row>
    <row r="3687">
      <c r="A3687" s="1" t="s">
        <v>3686</v>
      </c>
      <c r="B3687" s="2" t="str">
        <f>IFERROR(__xludf.DUMMYFUNCTION("GOOGLETRANSLATE(A3687, ""nl"", ""en"")"),"to indicate")</f>
        <v>to indicate</v>
      </c>
    </row>
    <row r="3688">
      <c r="A3688" s="1" t="s">
        <v>3687</v>
      </c>
      <c r="B3688" s="2" t="str">
        <f>IFERROR(__xludf.DUMMYFUNCTION("GOOGLETRANSLATE(A3688, ""nl"", ""en"")"),"Hatch")</f>
        <v>Hatch</v>
      </c>
    </row>
    <row r="3689">
      <c r="A3689" s="1" t="s">
        <v>3688</v>
      </c>
      <c r="B3689" s="2" t="str">
        <f>IFERROR(__xludf.DUMMYFUNCTION("GOOGLETRANSLATE(A3689, ""nl"", ""en"")"),"glass")</f>
        <v>glass</v>
      </c>
    </row>
    <row r="3690">
      <c r="A3690" s="1" t="s">
        <v>3689</v>
      </c>
      <c r="B3690" s="2" t="str">
        <f>IFERROR(__xludf.DUMMYFUNCTION("GOOGLETRANSLATE(A3690, ""nl"", ""en"")"),"heat")</f>
        <v>heat</v>
      </c>
    </row>
    <row r="3691">
      <c r="A3691" s="1" t="s">
        <v>3690</v>
      </c>
      <c r="B3691" s="2" t="str">
        <f>IFERROR(__xludf.DUMMYFUNCTION("GOOGLETRANSLATE(A3691, ""nl"", ""en"")"),"set")</f>
        <v>set</v>
      </c>
    </row>
    <row r="3692">
      <c r="A3692" s="1" t="s">
        <v>3691</v>
      </c>
      <c r="B3692" s="2" t="str">
        <f>IFERROR(__xludf.DUMMYFUNCTION("GOOGLETRANSLATE(A3692, ""nl"", ""en"")"),"grind")</f>
        <v>grind</v>
      </c>
    </row>
    <row r="3693">
      <c r="A3693" s="1" t="s">
        <v>3692</v>
      </c>
      <c r="B3693" s="2" t="str">
        <f>IFERROR(__xludf.DUMMYFUNCTION("GOOGLETRANSLATE(A3693, ""nl"", ""en"")"),"Victoria")</f>
        <v>Victoria</v>
      </c>
    </row>
    <row r="3694">
      <c r="A3694" s="1" t="s">
        <v>3693</v>
      </c>
      <c r="B3694" s="2" t="str">
        <f>IFERROR(__xludf.DUMMYFUNCTION("GOOGLETRANSLATE(A3694, ""nl"", ""en"")"),"wade")</f>
        <v>wade</v>
      </c>
    </row>
    <row r="3695">
      <c r="A3695" s="1" t="s">
        <v>3694</v>
      </c>
      <c r="B3695" s="2" t="str">
        <f>IFERROR(__xludf.DUMMYFUNCTION("GOOGLETRANSLATE(A3695, ""nl"", ""en"")"),"ton")</f>
        <v>ton</v>
      </c>
    </row>
    <row r="3696">
      <c r="A3696" s="1" t="s">
        <v>3695</v>
      </c>
      <c r="B3696" s="2" t="str">
        <f>IFERROR(__xludf.DUMMYFUNCTION("GOOGLETRANSLATE(A3696, ""nl"", ""en"")"),"mm")</f>
        <v>mm</v>
      </c>
    </row>
    <row r="3697">
      <c r="A3697" s="1" t="s">
        <v>3696</v>
      </c>
      <c r="B3697" s="2" t="str">
        <f>IFERROR(__xludf.DUMMYFUNCTION("GOOGLETRANSLATE(A3697, ""nl"", ""en"")"),"chocolate")</f>
        <v>chocolate</v>
      </c>
    </row>
    <row r="3698">
      <c r="A3698" s="1" t="s">
        <v>3697</v>
      </c>
      <c r="B3698" s="2" t="str">
        <f>IFERROR(__xludf.DUMMYFUNCTION("GOOGLETRANSLATE(A3698, ""nl"", ""en"")"),"cheated")</f>
        <v>cheated</v>
      </c>
    </row>
    <row r="3699">
      <c r="A3699" s="1" t="s">
        <v>3698</v>
      </c>
      <c r="B3699" s="2" t="str">
        <f>IFERROR(__xludf.DUMMYFUNCTION("GOOGLETRANSLATE(A3699, ""nl"", ""en"")"),"fuel")</f>
        <v>fuel</v>
      </c>
    </row>
    <row r="3700">
      <c r="A3700" s="1" t="s">
        <v>3699</v>
      </c>
      <c r="B3700" s="2" t="str">
        <f>IFERROR(__xludf.DUMMYFUNCTION("GOOGLETRANSLATE(A3700, ""nl"", ""en"")"),"waste")</f>
        <v>waste</v>
      </c>
    </row>
    <row r="3701">
      <c r="A3701" s="1" t="s">
        <v>3700</v>
      </c>
      <c r="B3701" s="2" t="str">
        <f>IFERROR(__xludf.DUMMYFUNCTION("GOOGLETRANSLATE(A3701, ""nl"", ""en"")"),"paint")</f>
        <v>paint</v>
      </c>
    </row>
    <row r="3702">
      <c r="A3702" s="1" t="s">
        <v>3701</v>
      </c>
      <c r="B3702" s="2" t="str">
        <f>IFERROR(__xludf.DUMMYFUNCTION("GOOGLETRANSLATE(A3702, ""nl"", ""en"")"),"k")</f>
        <v>k</v>
      </c>
    </row>
    <row r="3703">
      <c r="A3703" s="1" t="s">
        <v>3702</v>
      </c>
      <c r="B3703" s="2" t="str">
        <f>IFERROR(__xludf.DUMMYFUNCTION("GOOGLETRANSLATE(A3703, ""nl"", ""en"")"),"Hector")</f>
        <v>Hector</v>
      </c>
    </row>
    <row r="3704">
      <c r="A3704" s="1" t="s">
        <v>3703</v>
      </c>
      <c r="B3704" s="2" t="str">
        <f>IFERROR(__xludf.DUMMYFUNCTION("GOOGLETRANSLATE(A3704, ""nl"", ""en"")"),"ammunition")</f>
        <v>ammunition</v>
      </c>
    </row>
    <row r="3705">
      <c r="A3705" s="1" t="s">
        <v>3704</v>
      </c>
      <c r="B3705" s="2" t="str">
        <f>IFERROR(__xludf.DUMMYFUNCTION("GOOGLETRANSLATE(A3705, ""nl"", ""en"")"),"palace")</f>
        <v>palace</v>
      </c>
    </row>
    <row r="3706">
      <c r="A3706" s="1" t="s">
        <v>3705</v>
      </c>
      <c r="B3706" s="2" t="str">
        <f>IFERROR(__xludf.DUMMYFUNCTION("GOOGLETRANSLATE(A3706, ""nl"", ""en"")"),"reality")</f>
        <v>reality</v>
      </c>
    </row>
    <row r="3707">
      <c r="A3707" s="1" t="s">
        <v>3706</v>
      </c>
      <c r="B3707" s="2" t="str">
        <f>IFERROR(__xludf.DUMMYFUNCTION("GOOGLETRANSLATE(A3707, ""nl"", ""en"")"),"yo")</f>
        <v>yo</v>
      </c>
    </row>
    <row r="3708">
      <c r="A3708" s="1" t="s">
        <v>3707</v>
      </c>
      <c r="B3708" s="2" t="str">
        <f>IFERROR(__xludf.DUMMYFUNCTION("GOOGLETRANSLATE(A3708, ""nl"", ""en"")"),"zoe")</f>
        <v>zoe</v>
      </c>
    </row>
    <row r="3709">
      <c r="A3709" s="1" t="s">
        <v>3708</v>
      </c>
      <c r="B3709" s="2" t="str">
        <f>IFERROR(__xludf.DUMMYFUNCTION("GOOGLETRANSLATE(A3709, ""nl"", ""en"")"),"armed")</f>
        <v>armed</v>
      </c>
    </row>
    <row r="3710">
      <c r="A3710" s="1" t="s">
        <v>3709</v>
      </c>
      <c r="B3710" s="2" t="str">
        <f>IFERROR(__xludf.DUMMYFUNCTION("GOOGLETRANSLATE(A3710, ""nl"", ""en"")"),"cost")</f>
        <v>cost</v>
      </c>
    </row>
    <row r="3711">
      <c r="A3711" s="1" t="s">
        <v>3710</v>
      </c>
      <c r="B3711" s="2" t="str">
        <f>IFERROR(__xludf.DUMMYFUNCTION("GOOGLETRANSLATE(A3711, ""nl"", ""en"")"),"Nelson")</f>
        <v>Nelson</v>
      </c>
    </row>
    <row r="3712">
      <c r="A3712" s="1" t="s">
        <v>3711</v>
      </c>
      <c r="B3712" s="2" t="str">
        <f>IFERROR(__xludf.DUMMYFUNCTION("GOOGLETRANSLATE(A3712, ""nl"", ""en"")"),"speech")</f>
        <v>speech</v>
      </c>
    </row>
    <row r="3713">
      <c r="A3713" s="1" t="s">
        <v>3712</v>
      </c>
      <c r="B3713" s="2" t="str">
        <f>IFERROR(__xludf.DUMMYFUNCTION("GOOGLETRANSLATE(A3713, ""nl"", ""en"")"),"recipe")</f>
        <v>recipe</v>
      </c>
    </row>
    <row r="3714">
      <c r="A3714" s="1" t="s">
        <v>3713</v>
      </c>
      <c r="B3714" s="2" t="str">
        <f>IFERROR(__xludf.DUMMYFUNCTION("GOOGLETRANSLATE(A3714, ""nl"", ""en"")"),"heroes")</f>
        <v>heroes</v>
      </c>
    </row>
    <row r="3715">
      <c r="A3715" s="1" t="s">
        <v>3714</v>
      </c>
      <c r="B3715" s="2" t="str">
        <f>IFERROR(__xludf.DUMMYFUNCTION("GOOGLETRANSLATE(A3715, ""nl"", ""en"")"),"enthusiastic")</f>
        <v>enthusiastic</v>
      </c>
    </row>
    <row r="3716">
      <c r="A3716" s="1" t="s">
        <v>3715</v>
      </c>
      <c r="B3716" s="2" t="str">
        <f>IFERROR(__xludf.DUMMYFUNCTION("GOOGLETRANSLATE(A3716, ""nl"", ""en"")"),"screen")</f>
        <v>screen</v>
      </c>
    </row>
    <row r="3717">
      <c r="A3717" s="1" t="s">
        <v>3716</v>
      </c>
      <c r="B3717" s="2" t="str">
        <f>IFERROR(__xludf.DUMMYFUNCTION("GOOGLETRANSLATE(A3717, ""nl"", ""en"")"),"good afternoon")</f>
        <v>good afternoon</v>
      </c>
    </row>
    <row r="3718">
      <c r="A3718" s="1" t="s">
        <v>3717</v>
      </c>
      <c r="B3718" s="2" t="str">
        <f>IFERROR(__xludf.DUMMYFUNCTION("GOOGLETRANSLATE(A3718, ""nl"", ""en"")"),"yellow")</f>
        <v>yellow</v>
      </c>
    </row>
    <row r="3719">
      <c r="A3719" s="1" t="s">
        <v>3718</v>
      </c>
      <c r="B3719" s="2" t="str">
        <f>IFERROR(__xludf.DUMMYFUNCTION("GOOGLETRANSLATE(A3719, ""nl"", ""en"")"),"active")</f>
        <v>active</v>
      </c>
    </row>
    <row r="3720">
      <c r="A3720" s="1" t="s">
        <v>3719</v>
      </c>
      <c r="B3720" s="2" t="str">
        <f>IFERROR(__xludf.DUMMYFUNCTION("GOOGLETRANSLATE(A3720, ""nl"", ""en"")"),"cop")</f>
        <v>cop</v>
      </c>
    </row>
    <row r="3721">
      <c r="A3721" s="1" t="s">
        <v>3720</v>
      </c>
      <c r="B3721" s="2" t="str">
        <f>IFERROR(__xludf.DUMMYFUNCTION("GOOGLETRANSLATE(A3721, ""nl"", ""en"")"),"less")</f>
        <v>less</v>
      </c>
    </row>
    <row r="3722">
      <c r="A3722" s="1" t="s">
        <v>3721</v>
      </c>
      <c r="B3722" s="2" t="str">
        <f>IFERROR(__xludf.DUMMYFUNCTION("GOOGLETRANSLATE(A3722, ""nl"", ""en"")"),"raymond")</f>
        <v>raymond</v>
      </c>
    </row>
    <row r="3723">
      <c r="A3723" s="1" t="s">
        <v>3722</v>
      </c>
      <c r="B3723" s="2" t="str">
        <f>IFERROR(__xludf.DUMMYFUNCTION("GOOGLETRANSLATE(A3723, ""nl"", ""en"")"),"kid")</f>
        <v>kid</v>
      </c>
    </row>
    <row r="3724">
      <c r="A3724" s="1" t="s">
        <v>3723</v>
      </c>
      <c r="B3724" s="2" t="str">
        <f>IFERROR(__xludf.DUMMYFUNCTION("GOOGLETRANSLATE(A3724, ""nl"", ""en"")"),"to lure")</f>
        <v>to lure</v>
      </c>
    </row>
    <row r="3725">
      <c r="A3725" s="1" t="s">
        <v>3724</v>
      </c>
      <c r="B3725" s="2" t="str">
        <f>IFERROR(__xludf.DUMMYFUNCTION("GOOGLETRANSLATE(A3725, ""nl"", ""en"")"),"practice")</f>
        <v>practice</v>
      </c>
    </row>
    <row r="3726">
      <c r="A3726" s="1" t="s">
        <v>3725</v>
      </c>
      <c r="B3726" s="2" t="str">
        <f>IFERROR(__xludf.DUMMYFUNCTION("GOOGLETRANSLATE(A3726, ""nl"", ""en"")"),"harper")</f>
        <v>harper</v>
      </c>
    </row>
    <row r="3727">
      <c r="A3727" s="1" t="s">
        <v>3726</v>
      </c>
      <c r="B3727" s="2" t="str">
        <f>IFERROR(__xludf.DUMMYFUNCTION("GOOGLETRANSLATE(A3727, ""nl"", ""en"")"),"road")</f>
        <v>road</v>
      </c>
    </row>
    <row r="3728">
      <c r="A3728" s="1" t="s">
        <v>3727</v>
      </c>
      <c r="B3728" s="2" t="str">
        <f>IFERROR(__xludf.DUMMYFUNCTION("GOOGLETRANSLATE(A3728, ""nl"", ""en"")"),"sail")</f>
        <v>sail</v>
      </c>
    </row>
    <row r="3729">
      <c r="A3729" s="1" t="s">
        <v>3728</v>
      </c>
      <c r="B3729" s="2" t="str">
        <f>IFERROR(__xludf.DUMMYFUNCTION("GOOGLETRANSLATE(A3729, ""nl"", ""en"")"),"quarter")</f>
        <v>quarter</v>
      </c>
    </row>
    <row r="3730">
      <c r="A3730" s="1" t="s">
        <v>3729</v>
      </c>
      <c r="B3730" s="2" t="str">
        <f>IFERROR(__xludf.DUMMYFUNCTION("GOOGLETRANSLATE(A3730, ""nl"", ""en"")"),"Commission")</f>
        <v>Commission</v>
      </c>
    </row>
    <row r="3731">
      <c r="A3731" s="1" t="s">
        <v>3730</v>
      </c>
      <c r="B3731" s="2" t="str">
        <f>IFERROR(__xludf.DUMMYFUNCTION("GOOGLETRANSLATE(A3731, ""nl"", ""en"")"),"secretly")</f>
        <v>secretly</v>
      </c>
    </row>
    <row r="3732">
      <c r="A3732" s="1" t="s">
        <v>3731</v>
      </c>
      <c r="B3732" s="2" t="str">
        <f>IFERROR(__xludf.DUMMYFUNCTION("GOOGLETRANSLATE(A3732, ""nl"", ""en"")"),"shut down")</f>
        <v>shut down</v>
      </c>
    </row>
    <row r="3733">
      <c r="A3733" s="1" t="s">
        <v>3732</v>
      </c>
      <c r="B3733" s="2" t="str">
        <f>IFERROR(__xludf.DUMMYFUNCTION("GOOGLETRANSLATE(A3733, ""nl"", ""en"")"),"packing up")</f>
        <v>packing up</v>
      </c>
    </row>
    <row r="3734">
      <c r="A3734" s="1" t="s">
        <v>3733</v>
      </c>
      <c r="B3734" s="2" t="str">
        <f>IFERROR(__xludf.DUMMYFUNCTION("GOOGLETRANSLATE(A3734, ""nl"", ""en"")"),"saved")</f>
        <v>saved</v>
      </c>
    </row>
    <row r="3735">
      <c r="A3735" s="1" t="s">
        <v>3734</v>
      </c>
      <c r="B3735" s="2" t="str">
        <f>IFERROR(__xludf.DUMMYFUNCTION("GOOGLETRANSLATE(A3735, ""nl"", ""en"")"),"neil")</f>
        <v>neil</v>
      </c>
    </row>
    <row r="3736">
      <c r="A3736" s="1" t="s">
        <v>3735</v>
      </c>
      <c r="B3736" s="2" t="str">
        <f>IFERROR(__xludf.DUMMYFUNCTION("GOOGLETRANSLATE(A3736, ""nl"", ""en"")"),"shop")</f>
        <v>shop</v>
      </c>
    </row>
    <row r="3737">
      <c r="A3737" s="1" t="s">
        <v>3736</v>
      </c>
      <c r="B3737" s="2" t="str">
        <f>IFERROR(__xludf.DUMMYFUNCTION("GOOGLETRANSLATE(A3737, ""nl"", ""en"")"),"beasts")</f>
        <v>beasts</v>
      </c>
    </row>
    <row r="3738">
      <c r="A3738" s="1" t="s">
        <v>3737</v>
      </c>
      <c r="B3738" s="2" t="str">
        <f>IFERROR(__xludf.DUMMYFUNCTION("GOOGLETRANSLATE(A3738, ""nl"", ""en"")"),"making out")</f>
        <v>making out</v>
      </c>
    </row>
    <row r="3739">
      <c r="A3739" s="1" t="s">
        <v>3738</v>
      </c>
      <c r="B3739" s="2" t="str">
        <f>IFERROR(__xludf.DUMMYFUNCTION("GOOGLETRANSLATE(A3739, ""nl"", ""en"")"),"Technic")</f>
        <v>Technic</v>
      </c>
    </row>
    <row r="3740">
      <c r="A3740" s="1" t="s">
        <v>3739</v>
      </c>
      <c r="B3740" s="2" t="str">
        <f>IFERROR(__xludf.DUMMYFUNCTION("GOOGLETRANSLATE(A3740, ""nl"", ""en"")"),"lights")</f>
        <v>lights</v>
      </c>
    </row>
    <row r="3741">
      <c r="A3741" s="1" t="s">
        <v>3740</v>
      </c>
      <c r="B3741" s="2" t="str">
        <f>IFERROR(__xludf.DUMMYFUNCTION("GOOGLETRANSLATE(A3741, ""nl"", ""en"")"),"lane")</f>
        <v>lane</v>
      </c>
    </row>
    <row r="3742">
      <c r="A3742" s="1" t="s">
        <v>3741</v>
      </c>
      <c r="B3742" s="2" t="str">
        <f>IFERROR(__xludf.DUMMYFUNCTION("GOOGLETRANSLATE(A3742, ""nl"", ""en"")"),"mobile")</f>
        <v>mobile</v>
      </c>
    </row>
    <row r="3743">
      <c r="A3743" s="1" t="s">
        <v>3742</v>
      </c>
      <c r="B3743" s="2" t="str">
        <f>IFERROR(__xludf.DUMMYFUNCTION("GOOGLETRANSLATE(A3743, ""nl"", ""en"")"),"listened")</f>
        <v>listened</v>
      </c>
    </row>
    <row r="3744">
      <c r="A3744" s="1" t="s">
        <v>3743</v>
      </c>
      <c r="B3744" s="2" t="str">
        <f>IFERROR(__xludf.DUMMYFUNCTION("GOOGLETRANSLATE(A3744, ""nl"", ""en"")"),"internal")</f>
        <v>internal</v>
      </c>
    </row>
    <row r="3745">
      <c r="A3745" s="1" t="s">
        <v>3744</v>
      </c>
      <c r="B3745" s="2" t="str">
        <f>IFERROR(__xludf.DUMMYFUNCTION("GOOGLETRANSLATE(A3745, ""nl"", ""en"")"),"Allowed")</f>
        <v>Allowed</v>
      </c>
    </row>
    <row r="3746">
      <c r="A3746" s="1" t="s">
        <v>3745</v>
      </c>
      <c r="B3746" s="2" t="str">
        <f>IFERROR(__xludf.DUMMYFUNCTION("GOOGLETRANSLATE(A3746, ""nl"", ""en"")"),"hall")</f>
        <v>hall</v>
      </c>
    </row>
    <row r="3747">
      <c r="A3747" s="1" t="s">
        <v>3746</v>
      </c>
      <c r="B3747" s="2" t="str">
        <f>IFERROR(__xludf.DUMMYFUNCTION("GOOGLETRANSLATE(A3747, ""nl"", ""en"")"),"polite")</f>
        <v>polite</v>
      </c>
    </row>
    <row r="3748">
      <c r="A3748" s="1" t="s">
        <v>3747</v>
      </c>
      <c r="B3748" s="2" t="str">
        <f>IFERROR(__xludf.DUMMYFUNCTION("GOOGLETRANSLATE(A3748, ""nl"", ""en"")"),"stanley")</f>
        <v>stanley</v>
      </c>
    </row>
    <row r="3749">
      <c r="A3749" s="1" t="s">
        <v>3748</v>
      </c>
      <c r="B3749" s="2" t="str">
        <f>IFERROR(__xludf.DUMMYFUNCTION("GOOGLETRANSLATE(A3749, ""nl"", ""en"")"),"block")</f>
        <v>block</v>
      </c>
    </row>
    <row r="3750">
      <c r="A3750" s="1" t="s">
        <v>3749</v>
      </c>
      <c r="B3750" s="2" t="str">
        <f>IFERROR(__xludf.DUMMYFUNCTION("GOOGLETRANSLATE(A3750, ""nl"", ""en"")"),"souls")</f>
        <v>souls</v>
      </c>
    </row>
    <row r="3751">
      <c r="A3751" s="1" t="s">
        <v>3750</v>
      </c>
      <c r="B3751" s="2" t="str">
        <f>IFERROR(__xludf.DUMMYFUNCTION("GOOGLETRANSLATE(A3751, ""nl"", ""en"")"),"keith")</f>
        <v>keith</v>
      </c>
    </row>
    <row r="3752">
      <c r="A3752" s="1" t="s">
        <v>3751</v>
      </c>
      <c r="B3752" s="2" t="str">
        <f>IFERROR(__xludf.DUMMYFUNCTION("GOOGLETRANSLATE(A3752, ""nl"", ""en"")"),"generation")</f>
        <v>generation</v>
      </c>
    </row>
    <row r="3753">
      <c r="A3753" s="1" t="s">
        <v>3752</v>
      </c>
      <c r="B3753" s="2" t="str">
        <f>IFERROR(__xludf.DUMMYFUNCTION("GOOGLETRANSLATE(A3753, ""nl"", ""en"")"),"desire")</f>
        <v>desire</v>
      </c>
    </row>
    <row r="3754">
      <c r="A3754" s="1" t="s">
        <v>3753</v>
      </c>
      <c r="B3754" s="2" t="str">
        <f>IFERROR(__xludf.DUMMYFUNCTION("GOOGLETRANSLATE(A3754, ""nl"", ""en"")"),"jean")</f>
        <v>jean</v>
      </c>
    </row>
    <row r="3755">
      <c r="A3755" s="1" t="s">
        <v>3754</v>
      </c>
      <c r="B3755" s="2" t="str">
        <f>IFERROR(__xludf.DUMMYFUNCTION("GOOGLETRANSLATE(A3755, ""nl"", ""en"")"),"revolution")</f>
        <v>revolution</v>
      </c>
    </row>
    <row r="3756">
      <c r="A3756" s="1" t="s">
        <v>3755</v>
      </c>
      <c r="B3756" s="2" t="str">
        <f>IFERROR(__xludf.DUMMYFUNCTION("GOOGLETRANSLATE(A3756, ""nl"", ""en"")"),"pastor")</f>
        <v>pastor</v>
      </c>
    </row>
    <row r="3757">
      <c r="A3757" s="1" t="s">
        <v>3756</v>
      </c>
      <c r="B3757" s="2" t="str">
        <f>IFERROR(__xludf.DUMMYFUNCTION("GOOGLETRANSLATE(A3757, ""nl"", ""en"")"),"drama")</f>
        <v>drama</v>
      </c>
    </row>
    <row r="3758">
      <c r="A3758" s="1" t="s">
        <v>3757</v>
      </c>
      <c r="B3758" s="2" t="str">
        <f>IFERROR(__xludf.DUMMYFUNCTION("GOOGLETRANSLATE(A3758, ""nl"", ""en"")"),"meal")</f>
        <v>meal</v>
      </c>
    </row>
    <row r="3759">
      <c r="A3759" s="1" t="s">
        <v>3758</v>
      </c>
      <c r="B3759" s="2" t="str">
        <f>IFERROR(__xludf.DUMMYFUNCTION("GOOGLETRANSLATE(A3759, ""nl"", ""en"")"),"load")</f>
        <v>load</v>
      </c>
    </row>
    <row r="3760">
      <c r="A3760" s="1" t="s">
        <v>3759</v>
      </c>
      <c r="B3760" s="2" t="str">
        <f>IFERROR(__xludf.DUMMYFUNCTION("GOOGLETRANSLATE(A3760, ""nl"", ""en"")"),"difficulties")</f>
        <v>difficulties</v>
      </c>
    </row>
    <row r="3761">
      <c r="A3761" s="1" t="s">
        <v>3760</v>
      </c>
      <c r="B3761" s="2" t="str">
        <f>IFERROR(__xludf.DUMMYFUNCTION("GOOGLETRANSLATE(A3761, ""nl"", ""en"")"),"amount")</f>
        <v>amount</v>
      </c>
    </row>
    <row r="3762">
      <c r="A3762" s="1" t="s">
        <v>3761</v>
      </c>
      <c r="B3762" s="2" t="str">
        <f>IFERROR(__xludf.DUMMYFUNCTION("GOOGLETRANSLATE(A3762, ""nl"", ""en"")"),"shares")</f>
        <v>shares</v>
      </c>
    </row>
    <row r="3763">
      <c r="A3763" s="1" t="s">
        <v>3762</v>
      </c>
      <c r="B3763" s="2" t="str">
        <f>IFERROR(__xludf.DUMMYFUNCTION("GOOGLETRANSLATE(A3763, ""nl"", ""en"")"),"to give birth")</f>
        <v>to give birth</v>
      </c>
    </row>
    <row r="3764">
      <c r="A3764" s="1" t="s">
        <v>3763</v>
      </c>
      <c r="B3764" s="2" t="str">
        <f>IFERROR(__xludf.DUMMYFUNCTION("GOOGLETRANSLATE(A3764, ""nl"", ""en"")"),"willie")</f>
        <v>willie</v>
      </c>
    </row>
    <row r="3765">
      <c r="A3765" s="1" t="s">
        <v>3764</v>
      </c>
      <c r="B3765" s="2" t="str">
        <f>IFERROR(__xludf.DUMMYFUNCTION("GOOGLETRANSLATE(A3765, ""nl"", ""en"")"),"withers")</f>
        <v>withers</v>
      </c>
    </row>
    <row r="3766">
      <c r="A3766" s="1" t="s">
        <v>3765</v>
      </c>
      <c r="B3766" s="2" t="str">
        <f>IFERROR(__xludf.DUMMYFUNCTION("GOOGLETRANSLATE(A3766, ""nl"", ""en"")"),"noise")</f>
        <v>noise</v>
      </c>
    </row>
    <row r="3767">
      <c r="A3767" s="1" t="s">
        <v>3766</v>
      </c>
      <c r="B3767" s="2" t="str">
        <f>IFERROR(__xludf.DUMMYFUNCTION("GOOGLETRANSLATE(A3767, ""nl"", ""en"")"),"everlasting")</f>
        <v>everlasting</v>
      </c>
    </row>
    <row r="3768">
      <c r="A3768" s="1" t="s">
        <v>3767</v>
      </c>
      <c r="B3768" s="2" t="str">
        <f>IFERROR(__xludf.DUMMYFUNCTION("GOOGLETRANSLATE(A3768, ""nl"", ""en"")"),"yourself")</f>
        <v>yourself</v>
      </c>
    </row>
    <row r="3769">
      <c r="A3769" s="1" t="s">
        <v>3768</v>
      </c>
      <c r="B3769" s="2" t="str">
        <f>IFERROR(__xludf.DUMMYFUNCTION("GOOGLETRANSLATE(A3769, ""nl"", ""en"")"),"alicia")</f>
        <v>alicia</v>
      </c>
    </row>
    <row r="3770">
      <c r="A3770" s="1" t="s">
        <v>3769</v>
      </c>
      <c r="B3770" s="2" t="str">
        <f>IFERROR(__xludf.DUMMYFUNCTION("GOOGLETRANSLATE(A3770, ""nl"", ""en"")"),"attention")</f>
        <v>attention</v>
      </c>
    </row>
    <row r="3771">
      <c r="A3771" s="1" t="s">
        <v>3770</v>
      </c>
      <c r="B3771" s="2" t="str">
        <f>IFERROR(__xludf.DUMMYFUNCTION("GOOGLETRANSLATE(A3771, ""nl"", ""en"")"),"plant")</f>
        <v>plant</v>
      </c>
    </row>
    <row r="3772">
      <c r="A3772" s="1" t="s">
        <v>3771</v>
      </c>
      <c r="B3772" s="2" t="str">
        <f>IFERROR(__xludf.DUMMYFUNCTION("GOOGLETRANSLATE(A3772, ""nl"", ""en"")"),"stare")</f>
        <v>stare</v>
      </c>
    </row>
    <row r="3773">
      <c r="A3773" s="1" t="s">
        <v>3772</v>
      </c>
      <c r="B3773" s="2" t="str">
        <f>IFERROR(__xludf.DUMMYFUNCTION("GOOGLETRANSLATE(A3773, ""nl"", ""en"")"),"christian")</f>
        <v>christian</v>
      </c>
    </row>
    <row r="3774">
      <c r="A3774" s="1" t="s">
        <v>3773</v>
      </c>
      <c r="B3774" s="2" t="str">
        <f>IFERROR(__xludf.DUMMYFUNCTION("GOOGLETRANSLATE(A3774, ""nl"", ""en"")"),"rabbit")</f>
        <v>rabbit</v>
      </c>
    </row>
    <row r="3775">
      <c r="A3775" s="1" t="s">
        <v>3774</v>
      </c>
      <c r="B3775" s="2" t="str">
        <f>IFERROR(__xludf.DUMMYFUNCTION("GOOGLETRANSLATE(A3775, ""nl"", ""en"")"),"robbed")</f>
        <v>robbed</v>
      </c>
    </row>
    <row r="3776">
      <c r="A3776" s="1" t="s">
        <v>3775</v>
      </c>
      <c r="B3776" s="2" t="str">
        <f>IFERROR(__xludf.DUMMYFUNCTION("GOOGLETRANSLATE(A3776, ""nl"", ""en"")"),"sisters")</f>
        <v>sisters</v>
      </c>
    </row>
    <row r="3777">
      <c r="A3777" s="1" t="s">
        <v>3776</v>
      </c>
      <c r="B3777" s="2" t="str">
        <f>IFERROR(__xludf.DUMMYFUNCTION("GOOGLETRANSLATE(A3777, ""nl"", ""en"")"),"rent")</f>
        <v>rent</v>
      </c>
    </row>
    <row r="3778">
      <c r="A3778" s="1" t="s">
        <v>3777</v>
      </c>
      <c r="B3778" s="2" t="str">
        <f>IFERROR(__xludf.DUMMYFUNCTION("GOOGLETRANSLATE(A3778, ""nl"", ""en"")"),"crime")</f>
        <v>crime</v>
      </c>
    </row>
    <row r="3779">
      <c r="A3779" s="1" t="s">
        <v>3778</v>
      </c>
      <c r="B3779" s="2" t="str">
        <f>IFERROR(__xludf.DUMMYFUNCTION("GOOGLETRANSLATE(A3779, ""nl"", ""en"")"),"clay")</f>
        <v>clay</v>
      </c>
    </row>
    <row r="3780">
      <c r="A3780" s="1" t="s">
        <v>3779</v>
      </c>
      <c r="B3780" s="2" t="str">
        <f>IFERROR(__xludf.DUMMYFUNCTION("GOOGLETRANSLATE(A3780, ""nl"", ""en"")"),"passing away")</f>
        <v>passing away</v>
      </c>
    </row>
    <row r="3781">
      <c r="A3781" s="1" t="s">
        <v>3780</v>
      </c>
      <c r="B3781" s="2" t="str">
        <f>IFERROR(__xludf.DUMMYFUNCTION("GOOGLETRANSLATE(A3781, ""nl"", ""en"")"),"shot")</f>
        <v>shot</v>
      </c>
    </row>
    <row r="3782">
      <c r="A3782" s="1" t="s">
        <v>3781</v>
      </c>
      <c r="B3782" s="2" t="str">
        <f>IFERROR(__xludf.DUMMYFUNCTION("GOOGLETRANSLATE(A3782, ""nl"", ""en"")"),"future")</f>
        <v>future</v>
      </c>
    </row>
    <row r="3783">
      <c r="A3783" s="1" t="s">
        <v>3782</v>
      </c>
      <c r="B3783" s="2" t="str">
        <f>IFERROR(__xludf.DUMMYFUNCTION("GOOGLETRANSLATE(A3783, ""nl"", ""en"")"),"procedure")</f>
        <v>procedure</v>
      </c>
    </row>
    <row r="3784">
      <c r="A3784" s="1" t="s">
        <v>3783</v>
      </c>
      <c r="B3784" s="2" t="str">
        <f>IFERROR(__xludf.DUMMYFUNCTION("GOOGLETRANSLATE(A3784, ""nl"", ""en"")"),"married")</f>
        <v>married</v>
      </c>
    </row>
    <row r="3785">
      <c r="A3785" s="1" t="s">
        <v>3784</v>
      </c>
      <c r="B3785" s="2" t="str">
        <f>IFERROR(__xludf.DUMMYFUNCTION("GOOGLETRANSLATE(A3785, ""nl"", ""en"")"),"shower")</f>
        <v>shower</v>
      </c>
    </row>
    <row r="3786">
      <c r="A3786" s="1" t="s">
        <v>3785</v>
      </c>
      <c r="B3786" s="2" t="str">
        <f>IFERROR(__xludf.DUMMYFUNCTION("GOOGLETRANSLATE(A3786, ""nl"", ""en"")"),"died")</f>
        <v>died</v>
      </c>
    </row>
    <row r="3787">
      <c r="A3787" s="1" t="s">
        <v>3786</v>
      </c>
      <c r="B3787" s="2" t="str">
        <f>IFERROR(__xludf.DUMMYFUNCTION("GOOGLETRANSLATE(A3787, ""nl"", ""en"")"),"tina")</f>
        <v>tina</v>
      </c>
    </row>
    <row r="3788">
      <c r="A3788" s="1" t="s">
        <v>3787</v>
      </c>
      <c r="B3788" s="2" t="str">
        <f>IFERROR(__xludf.DUMMYFUNCTION("GOOGLETRANSLATE(A3788, ""nl"", ""en"")"),"boy")</f>
        <v>boy</v>
      </c>
    </row>
    <row r="3789">
      <c r="A3789" s="1" t="s">
        <v>3788</v>
      </c>
      <c r="B3789" s="2" t="str">
        <f>IFERROR(__xludf.DUMMYFUNCTION("GOOGLETRANSLATE(A3789, ""nl"", ""en"")"),"gamble")</f>
        <v>gamble</v>
      </c>
    </row>
    <row r="3790">
      <c r="A3790" s="1" t="s">
        <v>3789</v>
      </c>
      <c r="B3790" s="2" t="str">
        <f>IFERROR(__xludf.DUMMYFUNCTION("GOOGLETRANSLATE(A3790, ""nl"", ""en"")"),"thanksgiving")</f>
        <v>thanksgiving</v>
      </c>
    </row>
    <row r="3791">
      <c r="A3791" s="1" t="s">
        <v>3790</v>
      </c>
      <c r="B3791" s="2" t="str">
        <f>IFERROR(__xludf.DUMMYFUNCTION("GOOGLETRANSLATE(A3791, ""nl"", ""en"")"),"move")</f>
        <v>move</v>
      </c>
    </row>
    <row r="3792">
      <c r="A3792" s="1" t="s">
        <v>3791</v>
      </c>
      <c r="B3792" s="2" t="str">
        <f>IFERROR(__xludf.DUMMYFUNCTION("GOOGLETRANSLATE(A3792, ""nl"", ""en"")"),"to dive")</f>
        <v>to dive</v>
      </c>
    </row>
    <row r="3793">
      <c r="A3793" s="1" t="s">
        <v>3792</v>
      </c>
      <c r="B3793" s="2" t="str">
        <f>IFERROR(__xludf.DUMMYFUNCTION("GOOGLETRANSLATE(A3793, ""nl"", ""en"")"),"shane")</f>
        <v>shane</v>
      </c>
    </row>
    <row r="3794">
      <c r="A3794" s="1" t="s">
        <v>3793</v>
      </c>
      <c r="B3794" s="2" t="str">
        <f>IFERROR(__xludf.DUMMYFUNCTION("GOOGLETRANSLATE(A3794, ""nl"", ""en"")"),"baby")</f>
        <v>baby</v>
      </c>
    </row>
    <row r="3795">
      <c r="A3795" s="1" t="s">
        <v>3794</v>
      </c>
      <c r="B3795" s="2" t="str">
        <f>IFERROR(__xludf.DUMMYFUNCTION("GOOGLETRANSLATE(A3795, ""nl"", ""en"")"),"fruit")</f>
        <v>fruit</v>
      </c>
    </row>
    <row r="3796">
      <c r="A3796" s="1" t="s">
        <v>3795</v>
      </c>
      <c r="B3796" s="2" t="str">
        <f>IFERROR(__xludf.DUMMYFUNCTION("GOOGLETRANSLATE(A3796, ""nl"", ""en"")"),"frozen")</f>
        <v>frozen</v>
      </c>
    </row>
    <row r="3797">
      <c r="A3797" s="1" t="s">
        <v>3796</v>
      </c>
      <c r="B3797" s="2" t="str">
        <f>IFERROR(__xludf.DUMMYFUNCTION("GOOGLETRANSLATE(A3797, ""nl"", ""en"")"),"out")</f>
        <v>out</v>
      </c>
    </row>
    <row r="3798">
      <c r="A3798" s="1" t="s">
        <v>3797</v>
      </c>
      <c r="B3798" s="2" t="str">
        <f>IFERROR(__xludf.DUMMYFUNCTION("GOOGLETRANSLATE(A3798, ""nl"", ""en"")"),"ditch")</f>
        <v>ditch</v>
      </c>
    </row>
    <row r="3799">
      <c r="A3799" s="1" t="s">
        <v>3798</v>
      </c>
      <c r="B3799" s="2" t="str">
        <f>IFERROR(__xludf.DUMMYFUNCTION("GOOGLETRANSLATE(A3799, ""nl"", ""en"")"),"steal")</f>
        <v>steal</v>
      </c>
    </row>
    <row r="3800">
      <c r="A3800" s="1" t="s">
        <v>3799</v>
      </c>
      <c r="B3800" s="2" t="str">
        <f>IFERROR(__xludf.DUMMYFUNCTION("GOOGLETRANSLATE(A3800, ""nl"", ""en"")"),"berlin")</f>
        <v>berlin</v>
      </c>
    </row>
    <row r="3801">
      <c r="A3801" s="1" t="s">
        <v>3800</v>
      </c>
      <c r="B3801" s="2" t="str">
        <f>IFERROR(__xludf.DUMMYFUNCTION("GOOGLETRANSLATE(A3801, ""nl"", ""en"")"),"jokes")</f>
        <v>jokes</v>
      </c>
    </row>
    <row r="3802">
      <c r="A3802" s="1" t="s">
        <v>3801</v>
      </c>
      <c r="B3802" s="2" t="str">
        <f>IFERROR(__xludf.DUMMYFUNCTION("GOOGLETRANSLATE(A3802, ""nl"", ""en"")"),"fleet")</f>
        <v>fleet</v>
      </c>
    </row>
    <row r="3803">
      <c r="A3803" s="1" t="s">
        <v>3802</v>
      </c>
      <c r="B3803" s="2" t="str">
        <f>IFERROR(__xludf.DUMMYFUNCTION("GOOGLETRANSLATE(A3803, ""nl"", ""en"")"),"appearance")</f>
        <v>appearance</v>
      </c>
    </row>
    <row r="3804">
      <c r="A3804" s="1" t="s">
        <v>3803</v>
      </c>
      <c r="B3804" s="2" t="str">
        <f>IFERROR(__xludf.DUMMYFUNCTION("GOOGLETRANSLATE(A3804, ""nl"", ""en"")"),"moved")</f>
        <v>moved</v>
      </c>
    </row>
    <row r="3805">
      <c r="A3805" s="1" t="s">
        <v>3804</v>
      </c>
      <c r="B3805" s="2" t="str">
        <f>IFERROR(__xludf.DUMMYFUNCTION("GOOGLETRANSLATE(A3805, ""nl"", ""en"")"),"Spain")</f>
        <v>Spain</v>
      </c>
    </row>
    <row r="3806">
      <c r="A3806" s="1" t="s">
        <v>3805</v>
      </c>
      <c r="B3806" s="2" t="str">
        <f>IFERROR(__xludf.DUMMYFUNCTION("GOOGLETRANSLATE(A3806, ""nl"", ""en"")"),"carla")</f>
        <v>carla</v>
      </c>
    </row>
    <row r="3807">
      <c r="A3807" s="1" t="s">
        <v>3806</v>
      </c>
      <c r="B3807" s="2" t="str">
        <f>IFERROR(__xludf.DUMMYFUNCTION("GOOGLETRANSLATE(A3807, ""nl"", ""en"")"),"norman")</f>
        <v>norman</v>
      </c>
    </row>
    <row r="3808">
      <c r="A3808" s="1" t="s">
        <v>3807</v>
      </c>
      <c r="B3808" s="2" t="str">
        <f>IFERROR(__xludf.DUMMYFUNCTION("GOOGLETRANSLATE(A3808, ""nl"", ""en"")"),"deaf")</f>
        <v>deaf</v>
      </c>
    </row>
    <row r="3809">
      <c r="A3809" s="1" t="s">
        <v>3808</v>
      </c>
      <c r="B3809" s="2" t="str">
        <f>IFERROR(__xludf.DUMMYFUNCTION("GOOGLETRANSLATE(A3809, ""nl"", ""en"")"),"Alexander")</f>
        <v>Alexander</v>
      </c>
    </row>
    <row r="3810">
      <c r="A3810" s="1" t="s">
        <v>3809</v>
      </c>
      <c r="B3810" s="2" t="str">
        <f>IFERROR(__xludf.DUMMYFUNCTION("GOOGLETRANSLATE(A3810, ""nl"", ""en"")"),"mitchell")</f>
        <v>mitchell</v>
      </c>
    </row>
    <row r="3811">
      <c r="A3811" s="1" t="s">
        <v>3810</v>
      </c>
      <c r="B3811" s="2" t="str">
        <f>IFERROR(__xludf.DUMMYFUNCTION("GOOGLETRANSLATE(A3811, ""nl"", ""en"")"),"return")</f>
        <v>return</v>
      </c>
    </row>
    <row r="3812">
      <c r="A3812" s="1" t="s">
        <v>3811</v>
      </c>
      <c r="B3812" s="2" t="str">
        <f>IFERROR(__xludf.DUMMYFUNCTION("GOOGLETRANSLATE(A3812, ""nl"", ""en"")"),"ashamed")</f>
        <v>ashamed</v>
      </c>
    </row>
    <row r="3813">
      <c r="A3813" s="1" t="s">
        <v>3812</v>
      </c>
      <c r="B3813" s="2" t="str">
        <f>IFERROR(__xludf.DUMMYFUNCTION("GOOGLETRANSLATE(A3813, ""nl"", ""en"")"),"mighty")</f>
        <v>mighty</v>
      </c>
    </row>
    <row r="3814">
      <c r="A3814" s="1" t="s">
        <v>3813</v>
      </c>
      <c r="B3814" s="2" t="str">
        <f>IFERROR(__xludf.DUMMYFUNCTION("GOOGLETRANSLATE(A3814, ""nl"", ""en"")"),"all")</f>
        <v>all</v>
      </c>
    </row>
    <row r="3815">
      <c r="A3815" s="1" t="s">
        <v>3814</v>
      </c>
      <c r="B3815" s="2" t="str">
        <f>IFERROR(__xludf.DUMMYFUNCTION("GOOGLETRANSLATE(A3815, ""nl"", ""en"")"),"Temple")</f>
        <v>Temple</v>
      </c>
    </row>
    <row r="3816">
      <c r="A3816" s="1" t="s">
        <v>3815</v>
      </c>
      <c r="B3816" s="2" t="str">
        <f>IFERROR(__xludf.DUMMYFUNCTION("GOOGLETRANSLATE(A3816, ""nl"", ""en"")"),"walt")</f>
        <v>walt</v>
      </c>
    </row>
    <row r="3817">
      <c r="A3817" s="1" t="s">
        <v>3816</v>
      </c>
      <c r="B3817" s="2" t="str">
        <f>IFERROR(__xludf.DUMMYFUNCTION("GOOGLETRANSLATE(A3817, ""nl"", ""en"")"),"adults")</f>
        <v>adults</v>
      </c>
    </row>
    <row r="3818">
      <c r="A3818" s="1" t="s">
        <v>3817</v>
      </c>
      <c r="B3818" s="2" t="str">
        <f>IFERROR(__xludf.DUMMYFUNCTION("GOOGLETRANSLATE(A3818, ""nl"", ""en"")"),"holly")</f>
        <v>holly</v>
      </c>
    </row>
    <row r="3819">
      <c r="A3819" s="1" t="s">
        <v>3818</v>
      </c>
      <c r="B3819" s="2" t="str">
        <f>IFERROR(__xludf.DUMMYFUNCTION("GOOGLETRANSLATE(A3819, ""nl"", ""en"")"),"scientist")</f>
        <v>scientist</v>
      </c>
    </row>
    <row r="3820">
      <c r="A3820" s="1" t="s">
        <v>3819</v>
      </c>
      <c r="B3820" s="2" t="str">
        <f>IFERROR(__xludf.DUMMYFUNCTION("GOOGLETRANSLATE(A3820, ""nl"", ""en"")"),"widow")</f>
        <v>widow</v>
      </c>
    </row>
    <row r="3821">
      <c r="A3821" s="1" t="s">
        <v>3820</v>
      </c>
      <c r="B3821" s="2" t="str">
        <f>IFERROR(__xludf.DUMMYFUNCTION("GOOGLETRANSLATE(A3821, ""nl"", ""en"")"),"channel")</f>
        <v>channel</v>
      </c>
    </row>
    <row r="3822">
      <c r="A3822" s="1" t="s">
        <v>3821</v>
      </c>
      <c r="B3822" s="2" t="str">
        <f>IFERROR(__xludf.DUMMYFUNCTION("GOOGLETRANSLATE(A3822, ""nl"", ""en"")"),"reported")</f>
        <v>reported</v>
      </c>
    </row>
    <row r="3823">
      <c r="A3823" s="1" t="s">
        <v>3822</v>
      </c>
      <c r="B3823" s="2" t="str">
        <f>IFERROR(__xludf.DUMMYFUNCTION("GOOGLETRANSLATE(A3823, ""nl"", ""en"")"),"wimp")</f>
        <v>wimp</v>
      </c>
    </row>
    <row r="3824">
      <c r="A3824" s="1" t="s">
        <v>3823</v>
      </c>
      <c r="B3824" s="2" t="str">
        <f>IFERROR(__xludf.DUMMYFUNCTION("GOOGLETRANSLATE(A3824, ""nl"", ""en"")"),"should")</f>
        <v>should</v>
      </c>
    </row>
    <row r="3825">
      <c r="A3825" s="1" t="s">
        <v>3824</v>
      </c>
      <c r="B3825" s="2" t="str">
        <f>IFERROR(__xludf.DUMMYFUNCTION("GOOGLETRANSLATE(A3825, ""nl"", ""en"")"),"speech")</f>
        <v>speech</v>
      </c>
    </row>
    <row r="3826">
      <c r="A3826" s="1" t="s">
        <v>3825</v>
      </c>
      <c r="B3826" s="2" t="str">
        <f>IFERROR(__xludf.DUMMYFUNCTION("GOOGLETRANSLATE(A3826, ""nl"", ""en"")"),"good day")</f>
        <v>good day</v>
      </c>
    </row>
    <row r="3827">
      <c r="A3827" s="1" t="s">
        <v>3826</v>
      </c>
      <c r="B3827" s="2" t="str">
        <f>IFERROR(__xludf.DUMMYFUNCTION("GOOGLETRANSLATE(A3827, ""nl"", ""en"")"),"strengthening")</f>
        <v>strengthening</v>
      </c>
    </row>
    <row r="3828">
      <c r="A3828" s="1" t="s">
        <v>3827</v>
      </c>
      <c r="B3828" s="2" t="str">
        <f>IFERROR(__xludf.DUMMYFUNCTION("GOOGLETRANSLATE(A3828, ""nl"", ""en"")"),"stock")</f>
        <v>stock</v>
      </c>
    </row>
    <row r="3829">
      <c r="A3829" s="1" t="s">
        <v>3828</v>
      </c>
      <c r="B3829" s="2" t="str">
        <f>IFERROR(__xludf.DUMMYFUNCTION("GOOGLETRANSLATE(A3829, ""nl"", ""en"")"),"legal")</f>
        <v>legal</v>
      </c>
    </row>
    <row r="3830">
      <c r="A3830" s="1" t="s">
        <v>3829</v>
      </c>
      <c r="B3830" s="2" t="str">
        <f>IFERROR(__xludf.DUMMYFUNCTION("GOOGLETRANSLATE(A3830, ""nl"", ""en"")"),"contains")</f>
        <v>contains</v>
      </c>
    </row>
    <row r="3831">
      <c r="A3831" s="1" t="s">
        <v>3830</v>
      </c>
      <c r="B3831" s="2" t="str">
        <f>IFERROR(__xludf.DUMMYFUNCTION("GOOGLETRANSLATE(A3831, ""nl"", ""en"")"),"dollars")</f>
        <v>dollars</v>
      </c>
    </row>
    <row r="3832">
      <c r="A3832" s="1" t="s">
        <v>3831</v>
      </c>
      <c r="B3832" s="2" t="str">
        <f>IFERROR(__xludf.DUMMYFUNCTION("GOOGLETRANSLATE(A3832, ""nl"", ""en"")"),"corporal")</f>
        <v>corporal</v>
      </c>
    </row>
    <row r="3833">
      <c r="A3833" s="1" t="s">
        <v>3832</v>
      </c>
      <c r="B3833" s="2" t="str">
        <f>IFERROR(__xludf.DUMMYFUNCTION("GOOGLETRANSLATE(A3833, ""nl"", ""en"")"),"to consider")</f>
        <v>to consider</v>
      </c>
    </row>
    <row r="3834">
      <c r="A3834" s="1" t="s">
        <v>3833</v>
      </c>
      <c r="B3834" s="2" t="str">
        <f>IFERROR(__xludf.DUMMYFUNCTION("GOOGLETRANSLATE(A3834, ""nl"", ""en"")"),"cattle")</f>
        <v>cattle</v>
      </c>
    </row>
    <row r="3835">
      <c r="A3835" s="1" t="s">
        <v>3834</v>
      </c>
      <c r="B3835" s="2" t="str">
        <f>IFERROR(__xludf.DUMMYFUNCTION("GOOGLETRANSLATE(A3835, ""nl"", ""en"")"),"subway")</f>
        <v>subway</v>
      </c>
    </row>
    <row r="3836">
      <c r="A3836" s="1" t="s">
        <v>3835</v>
      </c>
      <c r="B3836" s="2" t="str">
        <f>IFERROR(__xludf.DUMMYFUNCTION("GOOGLETRANSLATE(A3836, ""nl"", ""en"")"),"dependent")</f>
        <v>dependent</v>
      </c>
    </row>
    <row r="3837">
      <c r="A3837" s="1" t="s">
        <v>3836</v>
      </c>
      <c r="B3837" s="2" t="str">
        <f>IFERROR(__xludf.DUMMYFUNCTION("GOOGLETRANSLATE(A3837, ""nl"", ""en"")"),"refused")</f>
        <v>refused</v>
      </c>
    </row>
    <row r="3838">
      <c r="A3838" s="1" t="s">
        <v>3837</v>
      </c>
      <c r="B3838" s="2" t="str">
        <f>IFERROR(__xludf.DUMMYFUNCTION("GOOGLETRANSLATE(A3838, ""nl"", ""en"")"),"ricky")</f>
        <v>ricky</v>
      </c>
    </row>
    <row r="3839">
      <c r="A3839" s="1" t="s">
        <v>3838</v>
      </c>
      <c r="B3839" s="2" t="str">
        <f>IFERROR(__xludf.DUMMYFUNCTION("GOOGLETRANSLATE(A3839, ""nl"", ""en"")"),"player")</f>
        <v>player</v>
      </c>
    </row>
    <row r="3840">
      <c r="A3840" s="1" t="s">
        <v>3839</v>
      </c>
      <c r="B3840" s="2" t="str">
        <f>IFERROR(__xludf.DUMMYFUNCTION("GOOGLETRANSLATE(A3840, ""nl"", ""en"")"),"tool")</f>
        <v>tool</v>
      </c>
    </row>
    <row r="3841">
      <c r="A3841" s="1" t="s">
        <v>3840</v>
      </c>
      <c r="B3841" s="2" t="str">
        <f>IFERROR(__xludf.DUMMYFUNCTION("GOOGLETRANSLATE(A3841, ""nl"", ""en"")"),"mcgee")</f>
        <v>mcgee</v>
      </c>
    </row>
    <row r="3842">
      <c r="A3842" s="1" t="s">
        <v>3841</v>
      </c>
      <c r="B3842" s="2" t="str">
        <f>IFERROR(__xludf.DUMMYFUNCTION("GOOGLETRANSLATE(A3842, ""nl"", ""en"")"),"abuse")</f>
        <v>abuse</v>
      </c>
    </row>
    <row r="3843">
      <c r="A3843" s="1" t="s">
        <v>3842</v>
      </c>
      <c r="B3843" s="2" t="str">
        <f>IFERROR(__xludf.DUMMYFUNCTION("GOOGLETRANSLATE(A3843, ""nl"", ""en"")"),"discussed")</f>
        <v>discussed</v>
      </c>
    </row>
    <row r="3844">
      <c r="A3844" s="1" t="s">
        <v>3843</v>
      </c>
      <c r="B3844" s="2" t="str">
        <f>IFERROR(__xludf.DUMMYFUNCTION("GOOGLETRANSLATE(A3844, ""nl"", ""en"")"),"delivery")</f>
        <v>delivery</v>
      </c>
    </row>
    <row r="3845">
      <c r="A3845" s="1" t="s">
        <v>3844</v>
      </c>
      <c r="B3845" s="2" t="str">
        <f>IFERROR(__xludf.DUMMYFUNCTION("GOOGLETRANSLATE(A3845, ""nl"", ""en"")"),"chip")</f>
        <v>chip</v>
      </c>
    </row>
    <row r="3846">
      <c r="A3846" s="1" t="s">
        <v>3845</v>
      </c>
      <c r="B3846" s="2" t="str">
        <f>IFERROR(__xludf.DUMMYFUNCTION("GOOGLETRANSLATE(A3846, ""nl"", ""en"")"),"barbara")</f>
        <v>barbara</v>
      </c>
    </row>
    <row r="3847">
      <c r="A3847" s="1" t="s">
        <v>3846</v>
      </c>
      <c r="B3847" s="2" t="str">
        <f>IFERROR(__xludf.DUMMYFUNCTION("GOOGLETRANSLATE(A3847, ""nl"", ""en"")"),"anthony")</f>
        <v>anthony</v>
      </c>
    </row>
    <row r="3848">
      <c r="A3848" s="1" t="s">
        <v>3847</v>
      </c>
      <c r="B3848" s="2" t="str">
        <f>IFERROR(__xludf.DUMMYFUNCTION("GOOGLETRANSLATE(A3848, ""nl"", ""en"")"),"cellular phone")</f>
        <v>cellular phone</v>
      </c>
    </row>
    <row r="3849">
      <c r="A3849" s="1" t="s">
        <v>3848</v>
      </c>
      <c r="B3849" s="2" t="str">
        <f>IFERROR(__xludf.DUMMYFUNCTION("GOOGLETRANSLATE(A3849, ""nl"", ""en"")"),"santa")</f>
        <v>santa</v>
      </c>
    </row>
    <row r="3850">
      <c r="A3850" s="1" t="s">
        <v>3849</v>
      </c>
      <c r="B3850" s="2" t="str">
        <f>IFERROR(__xludf.DUMMYFUNCTION("GOOGLETRANSLATE(A3850, ""nl"", ""en"")"),"Japanese")</f>
        <v>Japanese</v>
      </c>
    </row>
    <row r="3851">
      <c r="A3851" s="1" t="s">
        <v>3850</v>
      </c>
      <c r="B3851" s="2" t="str">
        <f>IFERROR(__xludf.DUMMYFUNCTION("GOOGLETRANSLATE(A3851, ""nl"", ""en"")"),"advertisement")</f>
        <v>advertisement</v>
      </c>
    </row>
    <row r="3852">
      <c r="A3852" s="1" t="s">
        <v>3851</v>
      </c>
      <c r="B3852" s="2" t="str">
        <f>IFERROR(__xludf.DUMMYFUNCTION("GOOGLETRANSLATE(A3852, ""nl"", ""en"")"),"combination")</f>
        <v>combination</v>
      </c>
    </row>
    <row r="3853">
      <c r="A3853" s="1" t="s">
        <v>3852</v>
      </c>
      <c r="B3853" s="2" t="str">
        <f>IFERROR(__xludf.DUMMYFUNCTION("GOOGLETRANSLATE(A3853, ""nl"", ""en"")"),"preserve")</f>
        <v>preserve</v>
      </c>
    </row>
    <row r="3854">
      <c r="A3854" s="1" t="s">
        <v>3853</v>
      </c>
      <c r="B3854" s="2" t="str">
        <f>IFERROR(__xludf.DUMMYFUNCTION("GOOGLETRANSLATE(A3854, ""nl"", ""en"")"),"to dare")</f>
        <v>to dare</v>
      </c>
    </row>
    <row r="3855">
      <c r="A3855" s="1" t="s">
        <v>3854</v>
      </c>
      <c r="B3855" s="2" t="str">
        <f>IFERROR(__xludf.DUMMYFUNCTION("GOOGLETRANSLATE(A3855, ""nl"", ""en"")"),"buildings")</f>
        <v>buildings</v>
      </c>
    </row>
    <row r="3856">
      <c r="A3856" s="1" t="s">
        <v>3855</v>
      </c>
      <c r="B3856" s="2" t="str">
        <f>IFERROR(__xludf.DUMMYFUNCTION("GOOGLETRANSLATE(A3856, ""nl"", ""en"")"),"make up")</f>
        <v>make up</v>
      </c>
    </row>
    <row r="3857">
      <c r="A3857" s="1" t="s">
        <v>3856</v>
      </c>
      <c r="B3857" s="2" t="str">
        <f>IFERROR(__xludf.DUMMYFUNCTION("GOOGLETRANSLATE(A3857, ""nl"", ""en"")"),"philip")</f>
        <v>philip</v>
      </c>
    </row>
    <row r="3858">
      <c r="A3858" s="1" t="s">
        <v>3857</v>
      </c>
      <c r="B3858" s="2" t="str">
        <f>IFERROR(__xludf.DUMMYFUNCTION("GOOGLETRANSLATE(A3858, ""nl"", ""en"")"),"rape")</f>
        <v>rape</v>
      </c>
    </row>
    <row r="3859">
      <c r="A3859" s="1" t="s">
        <v>3858</v>
      </c>
      <c r="B3859" s="2" t="str">
        <f>IFERROR(__xludf.DUMMYFUNCTION("GOOGLETRANSLATE(A3859, ""nl"", ""en"")"),"Jersey")</f>
        <v>Jersey</v>
      </c>
    </row>
    <row r="3860">
      <c r="A3860" s="1" t="s">
        <v>3859</v>
      </c>
      <c r="B3860" s="2" t="str">
        <f>IFERROR(__xludf.DUMMYFUNCTION("GOOGLETRANSLATE(A3860, ""nl"", ""en"")"),"pure")</f>
        <v>pure</v>
      </c>
    </row>
    <row r="3861">
      <c r="A3861" s="1" t="s">
        <v>3860</v>
      </c>
      <c r="B3861" s="2" t="str">
        <f>IFERROR(__xludf.DUMMYFUNCTION("GOOGLETRANSLATE(A3861, ""nl"", ""en"")"),"walked away")</f>
        <v>walked away</v>
      </c>
    </row>
    <row r="3862">
      <c r="A3862" s="1" t="s">
        <v>3861</v>
      </c>
      <c r="B3862" s="2" t="str">
        <f>IFERROR(__xludf.DUMMYFUNCTION("GOOGLETRANSLATE(A3862, ""nl"", ""en"")"),"blown up")</f>
        <v>blown up</v>
      </c>
    </row>
    <row r="3863">
      <c r="A3863" s="1" t="s">
        <v>3862</v>
      </c>
      <c r="B3863" s="2" t="str">
        <f>IFERROR(__xludf.DUMMYFUNCTION("GOOGLETRANSLATE(A3863, ""nl"", ""en"")"),"trained")</f>
        <v>trained</v>
      </c>
    </row>
    <row r="3864">
      <c r="A3864" s="1" t="s">
        <v>3863</v>
      </c>
      <c r="B3864" s="2" t="str">
        <f>IFERROR(__xludf.DUMMYFUNCTION("GOOGLETRANSLATE(A3864, ""nl"", ""en"")"),"illegal")</f>
        <v>illegal</v>
      </c>
    </row>
    <row r="3865">
      <c r="A3865" s="1" t="s">
        <v>3864</v>
      </c>
      <c r="B3865" s="2" t="str">
        <f>IFERROR(__xludf.DUMMYFUNCTION("GOOGLETRANSLATE(A3865, ""nl"", ""en"")"),"website")</f>
        <v>website</v>
      </c>
    </row>
    <row r="3866">
      <c r="A3866" s="1" t="s">
        <v>3865</v>
      </c>
      <c r="B3866" s="2" t="str">
        <f>IFERROR(__xludf.DUMMYFUNCTION("GOOGLETRANSLATE(A3866, ""nl"", ""en"")"),"firm")</f>
        <v>firm</v>
      </c>
    </row>
    <row r="3867">
      <c r="A3867" s="1" t="s">
        <v>3866</v>
      </c>
      <c r="B3867" s="2" t="str">
        <f>IFERROR(__xludf.DUMMYFUNCTION("GOOGLETRANSLATE(A3867, ""nl"", ""en"")"),"bleed")</f>
        <v>bleed</v>
      </c>
    </row>
    <row r="3868">
      <c r="A3868" s="1" t="s">
        <v>3867</v>
      </c>
      <c r="B3868" s="2" t="str">
        <f>IFERROR(__xludf.DUMMYFUNCTION("GOOGLETRANSLATE(A3868, ""nl"", ""en"")"),"shovel")</f>
        <v>shovel</v>
      </c>
    </row>
    <row r="3869">
      <c r="A3869" s="1" t="s">
        <v>3868</v>
      </c>
      <c r="B3869" s="2" t="str">
        <f>IFERROR(__xludf.DUMMYFUNCTION("GOOGLETRANSLATE(A3869, ""nl"", ""en"")"),"math")</f>
        <v>math</v>
      </c>
    </row>
    <row r="3870">
      <c r="A3870" s="1" t="s">
        <v>3869</v>
      </c>
      <c r="B3870" s="2" t="str">
        <f>IFERROR(__xludf.DUMMYFUNCTION("GOOGLETRANSLATE(A3870, ""nl"", ""en"")"),"original")</f>
        <v>original</v>
      </c>
    </row>
    <row r="3871">
      <c r="A3871" s="1" t="s">
        <v>3870</v>
      </c>
      <c r="B3871" s="2" t="str">
        <f>IFERROR(__xludf.DUMMYFUNCTION("GOOGLETRANSLATE(A3871, ""nl"", ""en"")"),"ann")</f>
        <v>ann</v>
      </c>
    </row>
    <row r="3872">
      <c r="A3872" s="1" t="s">
        <v>3871</v>
      </c>
      <c r="B3872" s="2" t="str">
        <f>IFERROR(__xludf.DUMMYFUNCTION("GOOGLETRANSLATE(A3872, ""nl"", ""en"")"),"injuries")</f>
        <v>injuries</v>
      </c>
    </row>
    <row r="3873">
      <c r="A3873" s="1" t="s">
        <v>3872</v>
      </c>
      <c r="B3873" s="2" t="str">
        <f>IFERROR(__xludf.DUMMYFUNCTION("GOOGLETRANSLATE(A3873, ""nl"", ""en"")"),"nest")</f>
        <v>nest</v>
      </c>
    </row>
    <row r="3874">
      <c r="A3874" s="1" t="s">
        <v>3873</v>
      </c>
      <c r="B3874" s="2" t="str">
        <f>IFERROR(__xludf.DUMMYFUNCTION("GOOGLETRANSLATE(A3874, ""nl"", ""en"")"),"costume")</f>
        <v>costume</v>
      </c>
    </row>
    <row r="3875">
      <c r="A3875" s="1" t="s">
        <v>3874</v>
      </c>
      <c r="B3875" s="2" t="str">
        <f>IFERROR(__xludf.DUMMYFUNCTION("GOOGLETRANSLATE(A3875, ""nl"", ""en"")"),"Superintendent")</f>
        <v>Superintendent</v>
      </c>
    </row>
    <row r="3876">
      <c r="A3876" s="1" t="s">
        <v>3875</v>
      </c>
      <c r="B3876" s="2" t="str">
        <f>IFERROR(__xludf.DUMMYFUNCTION("GOOGLETRANSLATE(A3876, ""nl"", ""en"")"),"meg")</f>
        <v>meg</v>
      </c>
    </row>
    <row r="3877">
      <c r="A3877" s="1" t="s">
        <v>3876</v>
      </c>
      <c r="B3877" s="2" t="str">
        <f>IFERROR(__xludf.DUMMYFUNCTION("GOOGLETRANSLATE(A3877, ""nl"", ""en"")"),"standard")</f>
        <v>standard</v>
      </c>
    </row>
    <row r="3878">
      <c r="A3878" s="1" t="s">
        <v>3877</v>
      </c>
      <c r="B3878" s="2" t="str">
        <f>IFERROR(__xludf.DUMMYFUNCTION("GOOGLETRANSLATE(A3878, ""nl"", ""en"")"),"sought")</f>
        <v>sought</v>
      </c>
    </row>
    <row r="3879">
      <c r="A3879" s="1" t="s">
        <v>3878</v>
      </c>
      <c r="B3879" s="2" t="str">
        <f>IFERROR(__xludf.DUMMYFUNCTION("GOOGLETRANSLATE(A3879, ""nl"", ""en"")"),"stick")</f>
        <v>stick</v>
      </c>
    </row>
    <row r="3880">
      <c r="A3880" s="1" t="s">
        <v>3879</v>
      </c>
      <c r="B3880" s="2" t="str">
        <f>IFERROR(__xludf.DUMMYFUNCTION("GOOGLETRANSLATE(A3880, ""nl"", ""en"")"),"bladder")</f>
        <v>bladder</v>
      </c>
    </row>
    <row r="3881">
      <c r="A3881" s="1" t="s">
        <v>3880</v>
      </c>
      <c r="B3881" s="2" t="str">
        <f>IFERROR(__xludf.DUMMYFUNCTION("GOOGLETRANSLATE(A3881, ""nl"", ""en"")"),"gloria")</f>
        <v>gloria</v>
      </c>
    </row>
    <row r="3882">
      <c r="A3882" s="1" t="s">
        <v>3881</v>
      </c>
      <c r="B3882" s="2" t="str">
        <f>IFERROR(__xludf.DUMMYFUNCTION("GOOGLETRANSLATE(A3882, ""nl"", ""en"")"),"Batman")</f>
        <v>Batman</v>
      </c>
    </row>
    <row r="3883">
      <c r="A3883" s="1" t="s">
        <v>3882</v>
      </c>
      <c r="B3883" s="2" t="str">
        <f>IFERROR(__xludf.DUMMYFUNCTION("GOOGLETRANSLATE(A3883, ""nl"", ""en"")"),"refuses")</f>
        <v>refuses</v>
      </c>
    </row>
    <row r="3884">
      <c r="A3884" s="1" t="s">
        <v>3883</v>
      </c>
      <c r="B3884" s="2" t="str">
        <f>IFERROR(__xludf.DUMMYFUNCTION("GOOGLETRANSLATE(A3884, ""nl"", ""en"")"),"time")</f>
        <v>time</v>
      </c>
    </row>
    <row r="3885">
      <c r="A3885" s="1" t="s">
        <v>3884</v>
      </c>
      <c r="B3885" s="2" t="str">
        <f>IFERROR(__xludf.DUMMYFUNCTION("GOOGLETRANSLATE(A3885, ""nl"", ""en"")"),"arrange")</f>
        <v>arrange</v>
      </c>
    </row>
    <row r="3886">
      <c r="A3886" s="1" t="s">
        <v>3885</v>
      </c>
      <c r="B3886" s="2" t="str">
        <f>IFERROR(__xludf.DUMMYFUNCTION("GOOGLETRANSLATE(A3886, ""nl"", ""en"")"),"headquarters")</f>
        <v>headquarters</v>
      </c>
    </row>
    <row r="3887">
      <c r="A3887" s="1" t="s">
        <v>3886</v>
      </c>
      <c r="B3887" s="2" t="str">
        <f>IFERROR(__xludf.DUMMYFUNCTION("GOOGLETRANSLATE(A3887, ""nl"", ""en"")"),"heroin")</f>
        <v>heroin</v>
      </c>
    </row>
    <row r="3888">
      <c r="A3888" s="1" t="s">
        <v>3887</v>
      </c>
      <c r="B3888" s="2" t="str">
        <f>IFERROR(__xludf.DUMMYFUNCTION("GOOGLETRANSLATE(A3888, ""nl"", ""en"")"),"gus")</f>
        <v>gus</v>
      </c>
    </row>
    <row r="3889">
      <c r="A3889" s="1" t="s">
        <v>3888</v>
      </c>
      <c r="B3889" s="2" t="str">
        <f>IFERROR(__xludf.DUMMYFUNCTION("GOOGLETRANSLATE(A3889, ""nl"", ""en"")"),"woods")</f>
        <v>woods</v>
      </c>
    </row>
    <row r="3890">
      <c r="A3890" s="1" t="s">
        <v>3889</v>
      </c>
      <c r="B3890" s="2" t="str">
        <f>IFERROR(__xludf.DUMMYFUNCTION("GOOGLETRANSLATE(A3890, ""nl"", ""en"")"),"julian")</f>
        <v>julian</v>
      </c>
    </row>
    <row r="3891">
      <c r="A3891" s="1" t="s">
        <v>3890</v>
      </c>
      <c r="B3891" s="2" t="str">
        <f>IFERROR(__xludf.DUMMYFUNCTION("GOOGLETRANSLATE(A3891, ""nl"", ""en"")"),"insurable")</f>
        <v>insurable</v>
      </c>
    </row>
    <row r="3892">
      <c r="A3892" s="1" t="s">
        <v>3891</v>
      </c>
      <c r="B3892" s="2" t="str">
        <f>IFERROR(__xludf.DUMMYFUNCTION("GOOGLETRANSLATE(A3892, ""nl"", ""en"")"),"rex")</f>
        <v>rex</v>
      </c>
    </row>
    <row r="3893">
      <c r="A3893" s="1" t="s">
        <v>3892</v>
      </c>
      <c r="B3893" s="2" t="str">
        <f>IFERROR(__xludf.DUMMYFUNCTION("GOOGLETRANSLATE(A3893, ""nl"", ""en"")"),"nerves")</f>
        <v>nerves</v>
      </c>
    </row>
    <row r="3894">
      <c r="A3894" s="1" t="s">
        <v>3893</v>
      </c>
      <c r="B3894" s="2" t="str">
        <f>IFERROR(__xludf.DUMMYFUNCTION("GOOGLETRANSLATE(A3894, ""nl"", ""en"")"),"conjecture")</f>
        <v>conjecture</v>
      </c>
    </row>
    <row r="3895">
      <c r="A3895" s="1" t="s">
        <v>3894</v>
      </c>
      <c r="B3895" s="2" t="str">
        <f>IFERROR(__xludf.DUMMYFUNCTION("GOOGLETRANSLATE(A3895, ""nl"", ""en"")"),"noah")</f>
        <v>noah</v>
      </c>
    </row>
    <row r="3896">
      <c r="A3896" s="1" t="s">
        <v>3895</v>
      </c>
      <c r="B3896" s="2" t="str">
        <f>IFERROR(__xludf.DUMMYFUNCTION("GOOGLETRANSLATE(A3896, ""nl"", ""en"")"),"Jonathan")</f>
        <v>Jonathan</v>
      </c>
    </row>
    <row r="3897">
      <c r="A3897" s="1" t="s">
        <v>3896</v>
      </c>
      <c r="B3897" s="2" t="str">
        <f>IFERROR(__xludf.DUMMYFUNCTION("GOOGLETRANSLATE(A3897, ""nl"", ""en"")"),"chapter")</f>
        <v>chapter</v>
      </c>
    </row>
    <row r="3898">
      <c r="A3898" s="1" t="s">
        <v>3897</v>
      </c>
      <c r="B3898" s="2" t="str">
        <f>IFERROR(__xludf.DUMMYFUNCTION("GOOGLETRANSLATE(A3898, ""nl"", ""en"")"),"symptoms")</f>
        <v>symptoms</v>
      </c>
    </row>
    <row r="3899">
      <c r="A3899" s="1" t="s">
        <v>3898</v>
      </c>
      <c r="B3899" s="2" t="str">
        <f>IFERROR(__xludf.DUMMYFUNCTION("GOOGLETRANSLATE(A3899, ""nl"", ""en"")"),"samantha")</f>
        <v>samantha</v>
      </c>
    </row>
    <row r="3900">
      <c r="A3900" s="1" t="s">
        <v>3899</v>
      </c>
      <c r="B3900" s="2" t="str">
        <f>IFERROR(__xludf.DUMMYFUNCTION("GOOGLETRANSLATE(A3900, ""nl"", ""en"")"),"place")</f>
        <v>place</v>
      </c>
    </row>
    <row r="3901">
      <c r="A3901" s="1" t="s">
        <v>3900</v>
      </c>
      <c r="B3901" s="2" t="str">
        <f>IFERROR(__xludf.DUMMYFUNCTION("GOOGLETRANSLATE(A3901, ""nl"", ""en"")"),"interfere")</f>
        <v>interfere</v>
      </c>
    </row>
    <row r="3902">
      <c r="A3902" s="1" t="s">
        <v>3901</v>
      </c>
      <c r="B3902" s="2" t="str">
        <f>IFERROR(__xludf.DUMMYFUNCTION("GOOGLETRANSLATE(A3902, ""nl"", ""en"")"),"core")</f>
        <v>core</v>
      </c>
    </row>
    <row r="3903">
      <c r="A3903" s="1" t="s">
        <v>3902</v>
      </c>
      <c r="B3903" s="2" t="str">
        <f>IFERROR(__xludf.DUMMYFUNCTION("GOOGLETRANSLATE(A3903, ""nl"", ""en"")"),"b.")</f>
        <v>b.</v>
      </c>
    </row>
    <row r="3904">
      <c r="A3904" s="1" t="s">
        <v>3903</v>
      </c>
      <c r="B3904" s="2" t="str">
        <f>IFERROR(__xludf.DUMMYFUNCTION("GOOGLETRANSLATE(A3904, ""nl"", ""en"")"),"treats")</f>
        <v>treats</v>
      </c>
    </row>
    <row r="3905">
      <c r="A3905" s="1" t="s">
        <v>3904</v>
      </c>
      <c r="B3905" s="2" t="str">
        <f>IFERROR(__xludf.DUMMYFUNCTION("GOOGLETRANSLATE(A3905, ""nl"", ""en"")"),"luggage")</f>
        <v>luggage</v>
      </c>
    </row>
    <row r="3906">
      <c r="A3906" s="1" t="s">
        <v>3905</v>
      </c>
      <c r="B3906" s="2" t="str">
        <f>IFERROR(__xludf.DUMMYFUNCTION("GOOGLETRANSLATE(A3906, ""nl"", ""en"")"),"whole")</f>
        <v>whole</v>
      </c>
    </row>
    <row r="3907">
      <c r="A3907" s="1" t="s">
        <v>3906</v>
      </c>
      <c r="B3907" s="2" t="str">
        <f>IFERROR(__xludf.DUMMYFUNCTION("GOOGLETRANSLATE(A3907, ""nl"", ""en"")"),"bay")</f>
        <v>bay</v>
      </c>
    </row>
    <row r="3908">
      <c r="A3908" s="1" t="s">
        <v>3907</v>
      </c>
      <c r="B3908" s="2" t="str">
        <f>IFERROR(__xludf.DUMMYFUNCTION("GOOGLETRANSLATE(A3908, ""nl"", ""en"")"),"castle")</f>
        <v>castle</v>
      </c>
    </row>
    <row r="3909">
      <c r="A3909" s="1" t="s">
        <v>3908</v>
      </c>
      <c r="B3909" s="2" t="str">
        <f>IFERROR(__xludf.DUMMYFUNCTION("GOOGLETRANSLATE(A3909, ""nl"", ""en"")"),"proposed")</f>
        <v>proposed</v>
      </c>
    </row>
    <row r="3910">
      <c r="A3910" s="1" t="s">
        <v>3909</v>
      </c>
      <c r="B3910" s="2" t="str">
        <f>IFERROR(__xludf.DUMMYFUNCTION("GOOGLETRANSLATE(A3910, ""nl"", ""en"")"),"jacket")</f>
        <v>jacket</v>
      </c>
    </row>
    <row r="3911">
      <c r="A3911" s="1" t="s">
        <v>3910</v>
      </c>
      <c r="B3911" s="2" t="str">
        <f>IFERROR(__xludf.DUMMYFUNCTION("GOOGLETRANSLATE(A3911, ""nl"", ""en"")"),"understanding")</f>
        <v>understanding</v>
      </c>
    </row>
    <row r="3912">
      <c r="A3912" s="1" t="s">
        <v>3911</v>
      </c>
      <c r="B3912" s="2" t="str">
        <f>IFERROR(__xludf.DUMMYFUNCTION("GOOGLETRANSLATE(A3912, ""nl"", ""en"")"),"anyway")</f>
        <v>anyway</v>
      </c>
    </row>
    <row r="3913">
      <c r="A3913" s="1" t="s">
        <v>3912</v>
      </c>
      <c r="B3913" s="2" t="str">
        <f>IFERROR(__xludf.DUMMYFUNCTION("GOOGLETRANSLATE(A3913, ""nl"", ""en"")"),"Well behaved")</f>
        <v>Well behaved</v>
      </c>
    </row>
    <row r="3914">
      <c r="A3914" s="1" t="s">
        <v>3913</v>
      </c>
      <c r="B3914" s="2" t="str">
        <f>IFERROR(__xludf.DUMMYFUNCTION("GOOGLETRANSLATE(A3914, ""nl"", ""en"")"),"lock up")</f>
        <v>lock up</v>
      </c>
    </row>
    <row r="3915">
      <c r="A3915" s="1" t="s">
        <v>3914</v>
      </c>
      <c r="B3915" s="2" t="str">
        <f>IFERROR(__xludf.DUMMYFUNCTION("GOOGLETRANSLATE(A3915, ""nl"", ""en"")"),"thou")</f>
        <v>thou</v>
      </c>
    </row>
    <row r="3916">
      <c r="A3916" s="1" t="s">
        <v>3915</v>
      </c>
      <c r="B3916" s="2" t="str">
        <f>IFERROR(__xludf.DUMMYFUNCTION("GOOGLETRANSLATE(A3916, ""nl"", ""en"")"),"misunderstanding")</f>
        <v>misunderstanding</v>
      </c>
    </row>
    <row r="3917">
      <c r="A3917" s="1" t="s">
        <v>3916</v>
      </c>
      <c r="B3917" s="2" t="str">
        <f>IFERROR(__xludf.DUMMYFUNCTION("GOOGLETRANSLATE(A3917, ""nl"", ""en"")"),"damon")</f>
        <v>damon</v>
      </c>
    </row>
    <row r="3918">
      <c r="A3918" s="1" t="s">
        <v>3917</v>
      </c>
      <c r="B3918" s="2" t="str">
        <f>IFERROR(__xludf.DUMMYFUNCTION("GOOGLETRANSLATE(A3918, ""nl"", ""en"")"),"boots")</f>
        <v>boots</v>
      </c>
    </row>
    <row r="3919">
      <c r="A3919" s="1" t="s">
        <v>3918</v>
      </c>
      <c r="B3919" s="2" t="str">
        <f>IFERROR(__xludf.DUMMYFUNCTION("GOOGLETRANSLATE(A3919, ""nl"", ""en"")"),"dutch")</f>
        <v>dutch</v>
      </c>
    </row>
    <row r="3920">
      <c r="A3920" s="1" t="s">
        <v>3919</v>
      </c>
      <c r="B3920" s="2" t="str">
        <f>IFERROR(__xludf.DUMMYFUNCTION("GOOGLETRANSLATE(A3920, ""nl"", ""en"")"),"executed")</f>
        <v>executed</v>
      </c>
    </row>
    <row r="3921">
      <c r="A3921" s="1" t="s">
        <v>3920</v>
      </c>
      <c r="B3921" s="2" t="str">
        <f>IFERROR(__xludf.DUMMYFUNCTION("GOOGLETRANSLATE(A3921, ""nl"", ""en"")"),"deposit")</f>
        <v>deposit</v>
      </c>
    </row>
    <row r="3922">
      <c r="A3922" s="1" t="s">
        <v>3921</v>
      </c>
      <c r="B3922" s="2" t="str">
        <f>IFERROR(__xludf.DUMMYFUNCTION("GOOGLETRANSLATE(A3922, ""nl"", ""en"")"),"cause of death")</f>
        <v>cause of death</v>
      </c>
    </row>
    <row r="3923">
      <c r="A3923" s="1" t="s">
        <v>3922</v>
      </c>
      <c r="B3923" s="2" t="str">
        <f>IFERROR(__xludf.DUMMYFUNCTION("GOOGLETRANSLATE(A3923, ""nl"", ""en"")"),"football")</f>
        <v>football</v>
      </c>
    </row>
    <row r="3924">
      <c r="A3924" s="1" t="s">
        <v>3923</v>
      </c>
      <c r="B3924" s="2" t="str">
        <f>IFERROR(__xludf.DUMMYFUNCTION("GOOGLETRANSLATE(A3924, ""nl"", ""en"")"),"liberated")</f>
        <v>liberated</v>
      </c>
    </row>
    <row r="3925">
      <c r="A3925" s="1" t="s">
        <v>3924</v>
      </c>
      <c r="B3925" s="2" t="str">
        <f>IFERROR(__xludf.DUMMYFUNCTION("GOOGLETRANSLATE(A3925, ""nl"", ""en"")"),"habit")</f>
        <v>habit</v>
      </c>
    </row>
    <row r="3926">
      <c r="A3926" s="1" t="s">
        <v>3925</v>
      </c>
      <c r="B3926" s="2" t="str">
        <f>IFERROR(__xludf.DUMMYFUNCTION("GOOGLETRANSLATE(A3926, ""nl"", ""en"")"),"Dutch")</f>
        <v>Dutch</v>
      </c>
    </row>
    <row r="3927">
      <c r="A3927" s="1" t="s">
        <v>3926</v>
      </c>
      <c r="B3927" s="2" t="str">
        <f>IFERROR(__xludf.DUMMYFUNCTION("GOOGLETRANSLATE(A3927, ""nl"", ""en"")"),"circle")</f>
        <v>circle</v>
      </c>
    </row>
    <row r="3928">
      <c r="A3928" s="1" t="s">
        <v>3927</v>
      </c>
      <c r="B3928" s="2" t="str">
        <f>IFERROR(__xludf.DUMMYFUNCTION("GOOGLETRANSLATE(A3928, ""nl"", ""en"")"),"murder weapon")</f>
        <v>murder weapon</v>
      </c>
    </row>
    <row r="3929">
      <c r="A3929" s="1" t="s">
        <v>3928</v>
      </c>
      <c r="B3929" s="2" t="str">
        <f>IFERROR(__xludf.DUMMYFUNCTION("GOOGLETRANSLATE(A3929, ""nl"", ""en"")"),"Phones")</f>
        <v>Phones</v>
      </c>
    </row>
    <row r="3930">
      <c r="A3930" s="1" t="s">
        <v>3929</v>
      </c>
      <c r="B3930" s="2" t="str">
        <f>IFERROR(__xludf.DUMMYFUNCTION("GOOGLETRANSLATE(A3930, ""nl"", ""en"")"),"farmers")</f>
        <v>farmers</v>
      </c>
    </row>
    <row r="3931">
      <c r="A3931" s="1" t="s">
        <v>3930</v>
      </c>
      <c r="B3931" s="2" t="str">
        <f>IFERROR(__xludf.DUMMYFUNCTION("GOOGLETRANSLATE(A3931, ""nl"", ""en"")"),"rumor")</f>
        <v>rumor</v>
      </c>
    </row>
    <row r="3932">
      <c r="A3932" s="1" t="s">
        <v>3931</v>
      </c>
      <c r="B3932" s="2" t="str">
        <f>IFERROR(__xludf.DUMMYFUNCTION("GOOGLETRANSLATE(A3932, ""nl"", ""en"")"),"to bite")</f>
        <v>to bite</v>
      </c>
    </row>
    <row r="3933">
      <c r="A3933" s="1" t="s">
        <v>3932</v>
      </c>
      <c r="B3933" s="2" t="str">
        <f>IFERROR(__xludf.DUMMYFUNCTION("GOOGLETRANSLATE(A3933, ""nl"", ""en"")"),"stone")</f>
        <v>stone</v>
      </c>
    </row>
    <row r="3934">
      <c r="A3934" s="1" t="s">
        <v>3933</v>
      </c>
      <c r="B3934" s="2" t="str">
        <f>IFERROR(__xludf.DUMMYFUNCTION("GOOGLETRANSLATE(A3934, ""nl"", ""en"")"),"explosives")</f>
        <v>explosives</v>
      </c>
    </row>
    <row r="3935">
      <c r="A3935" s="1" t="s">
        <v>3934</v>
      </c>
      <c r="B3935" s="2" t="str">
        <f>IFERROR(__xludf.DUMMYFUNCTION("GOOGLETRANSLATE(A3935, ""nl"", ""en"")"),"engines")</f>
        <v>engines</v>
      </c>
    </row>
    <row r="3936">
      <c r="A3936" s="1" t="s">
        <v>3935</v>
      </c>
      <c r="B3936" s="2" t="str">
        <f>IFERROR(__xludf.DUMMYFUNCTION("GOOGLETRANSLATE(A3936, ""nl"", ""en"")"),"heather")</f>
        <v>heather</v>
      </c>
    </row>
    <row r="3937">
      <c r="A3937" s="1" t="s">
        <v>3936</v>
      </c>
      <c r="B3937" s="2" t="str">
        <f>IFERROR(__xludf.DUMMYFUNCTION("GOOGLETRANSLATE(A3937, ""nl"", ""en"")"),"miranda")</f>
        <v>miranda</v>
      </c>
    </row>
    <row r="3938">
      <c r="A3938" s="1" t="s">
        <v>3937</v>
      </c>
      <c r="B3938" s="2" t="str">
        <f>IFERROR(__xludf.DUMMYFUNCTION("GOOGLETRANSLATE(A3938, ""nl"", ""en"")"),"Setting up")</f>
        <v>Setting up</v>
      </c>
    </row>
    <row r="3939">
      <c r="A3939" s="1" t="s">
        <v>3938</v>
      </c>
      <c r="B3939" s="2" t="str">
        <f>IFERROR(__xludf.DUMMYFUNCTION("GOOGLETRANSLATE(A3939, ""nl"", ""en"")"),"tractor")</f>
        <v>tractor</v>
      </c>
    </row>
    <row r="3940">
      <c r="A3940" s="1" t="s">
        <v>3939</v>
      </c>
      <c r="B3940" s="2" t="str">
        <f>IFERROR(__xludf.DUMMYFUNCTION("GOOGLETRANSLATE(A3940, ""nl"", ""en"")"),"suspect")</f>
        <v>suspect</v>
      </c>
    </row>
    <row r="3941">
      <c r="A3941" s="1" t="s">
        <v>3940</v>
      </c>
      <c r="B3941" s="2" t="str">
        <f>IFERROR(__xludf.DUMMYFUNCTION("GOOGLETRANSLATE(A3941, ""nl"", ""en"")"),"von")</f>
        <v>von</v>
      </c>
    </row>
    <row r="3942">
      <c r="A3942" s="1" t="s">
        <v>3941</v>
      </c>
      <c r="B3942" s="2" t="str">
        <f>IFERROR(__xludf.DUMMYFUNCTION("GOOGLETRANSLATE(A3942, ""nl"", ""en"")"),"International")</f>
        <v>International</v>
      </c>
    </row>
    <row r="3943">
      <c r="A3943" s="1" t="s">
        <v>3942</v>
      </c>
      <c r="B3943" s="2" t="str">
        <f>IFERROR(__xludf.DUMMYFUNCTION("GOOGLETRANSLATE(A3943, ""nl"", ""en"")"),"lesson")</f>
        <v>lesson</v>
      </c>
    </row>
    <row r="3944">
      <c r="A3944" s="1" t="s">
        <v>3943</v>
      </c>
      <c r="B3944" s="2" t="str">
        <f>IFERROR(__xludf.DUMMYFUNCTION("GOOGLETRANSLATE(A3944, ""nl"", ""en"")"),"blue")</f>
        <v>blue</v>
      </c>
    </row>
    <row r="3945">
      <c r="A3945" s="1" t="s">
        <v>3944</v>
      </c>
      <c r="B3945" s="2" t="str">
        <f>IFERROR(__xludf.DUMMYFUNCTION("GOOGLETRANSLATE(A3945, ""nl"", ""en"")"),"getting away")</f>
        <v>getting away</v>
      </c>
    </row>
    <row r="3946">
      <c r="A3946" s="1" t="s">
        <v>3945</v>
      </c>
      <c r="B3946" s="2" t="str">
        <f>IFERROR(__xludf.DUMMYFUNCTION("GOOGLETRANSLATE(A3946, ""nl"", ""en"")"),"fagot")</f>
        <v>fagot</v>
      </c>
    </row>
    <row r="3947">
      <c r="A3947" s="1" t="s">
        <v>3946</v>
      </c>
      <c r="B3947" s="2" t="str">
        <f>IFERROR(__xludf.DUMMYFUNCTION("GOOGLETRANSLATE(A3947, ""nl"", ""en"")"),"collins")</f>
        <v>collins</v>
      </c>
    </row>
    <row r="3948">
      <c r="A3948" s="1" t="s">
        <v>3947</v>
      </c>
      <c r="B3948" s="2" t="str">
        <f>IFERROR(__xludf.DUMMYFUNCTION("GOOGLETRANSLATE(A3948, ""nl"", ""en"")"),"craig")</f>
        <v>craig</v>
      </c>
    </row>
    <row r="3949">
      <c r="A3949" s="1" t="s">
        <v>3948</v>
      </c>
      <c r="B3949" s="2" t="str">
        <f>IFERROR(__xludf.DUMMYFUNCTION("GOOGLETRANSLATE(A3949, ""nl"", ""en"")"),"lower")</f>
        <v>lower</v>
      </c>
    </row>
    <row r="3950">
      <c r="A3950" s="1" t="s">
        <v>3949</v>
      </c>
      <c r="B3950" s="2" t="str">
        <f>IFERROR(__xludf.DUMMYFUNCTION("GOOGLETRANSLATE(A3950, ""nl"", ""en"")"),"kick")</f>
        <v>kick</v>
      </c>
    </row>
    <row r="3951">
      <c r="A3951" s="1" t="s">
        <v>3950</v>
      </c>
      <c r="B3951" s="2" t="str">
        <f>IFERROR(__xludf.DUMMYFUNCTION("GOOGLETRANSLATE(A3951, ""nl"", ""en"")"),"fans")</f>
        <v>fans</v>
      </c>
    </row>
    <row r="3952">
      <c r="A3952" s="1" t="s">
        <v>3951</v>
      </c>
      <c r="B3952" s="2" t="str">
        <f>IFERROR(__xludf.DUMMYFUNCTION("GOOGLETRANSLATE(A3952, ""nl"", ""en"")"),"to operate")</f>
        <v>to operate</v>
      </c>
    </row>
    <row r="3953">
      <c r="A3953" s="1" t="s">
        <v>3952</v>
      </c>
      <c r="B3953" s="2" t="str">
        <f>IFERROR(__xludf.DUMMYFUNCTION("GOOGLETRANSLATE(A3953, ""nl"", ""en"")"),"a drink")</f>
        <v>a drink</v>
      </c>
    </row>
    <row r="3954">
      <c r="A3954" s="1" t="s">
        <v>3953</v>
      </c>
      <c r="B3954" s="2" t="str">
        <f>IFERROR(__xludf.DUMMYFUNCTION("GOOGLETRANSLATE(A3954, ""nl"", ""en"")"),"named")</f>
        <v>named</v>
      </c>
    </row>
    <row r="3955">
      <c r="A3955" s="1" t="s">
        <v>3954</v>
      </c>
      <c r="B3955" s="2" t="str">
        <f>IFERROR(__xludf.DUMMYFUNCTION("GOOGLETRANSLATE(A3955, ""nl"", ""en"")"),"vanessa")</f>
        <v>vanessa</v>
      </c>
    </row>
    <row r="3956">
      <c r="A3956" s="1" t="s">
        <v>3955</v>
      </c>
      <c r="B3956" s="2" t="str">
        <f>IFERROR(__xludf.DUMMYFUNCTION("GOOGLETRANSLATE(A3956, ""nl"", ""en"")"),"seth")</f>
        <v>seth</v>
      </c>
    </row>
    <row r="3957">
      <c r="A3957" s="1" t="s">
        <v>3956</v>
      </c>
      <c r="B3957" s="2" t="str">
        <f>IFERROR(__xludf.DUMMYFUNCTION("GOOGLETRANSLATE(A3957, ""nl"", ""en"")"),"cook")</f>
        <v>cook</v>
      </c>
    </row>
    <row r="3958">
      <c r="A3958" s="1" t="s">
        <v>3957</v>
      </c>
      <c r="B3958" s="2" t="str">
        <f>IFERROR(__xludf.DUMMYFUNCTION("GOOGLETRANSLATE(A3958, ""nl"", ""en"")"),"Boxes")</f>
        <v>Boxes</v>
      </c>
    </row>
    <row r="3959">
      <c r="A3959" s="1" t="s">
        <v>3958</v>
      </c>
      <c r="B3959" s="2" t="str">
        <f>IFERROR(__xludf.DUMMYFUNCTION("GOOGLETRANSLATE(A3959, ""nl"", ""en"")"),"harlots")</f>
        <v>harlots</v>
      </c>
    </row>
    <row r="3960">
      <c r="A3960" s="1" t="s">
        <v>3959</v>
      </c>
      <c r="B3960" s="2" t="str">
        <f>IFERROR(__xludf.DUMMYFUNCTION("GOOGLETRANSLATE(A3960, ""nl"", ""en"")"),"sandwich")</f>
        <v>sandwich</v>
      </c>
    </row>
    <row r="3961">
      <c r="A3961" s="1" t="s">
        <v>3960</v>
      </c>
      <c r="B3961" s="2" t="str">
        <f>IFERROR(__xludf.DUMMYFUNCTION("GOOGLETRANSLATE(A3961, ""nl"", ""en"")"),"sings")</f>
        <v>sings</v>
      </c>
    </row>
    <row r="3962">
      <c r="A3962" s="1" t="s">
        <v>3961</v>
      </c>
      <c r="B3962" s="2" t="str">
        <f>IFERROR(__xludf.DUMMYFUNCTION("GOOGLETRANSLATE(A3962, ""nl"", ""en"")"),"lower")</f>
        <v>lower</v>
      </c>
    </row>
    <row r="3963">
      <c r="A3963" s="1" t="s">
        <v>3962</v>
      </c>
      <c r="B3963" s="2" t="str">
        <f>IFERROR(__xludf.DUMMYFUNCTION("GOOGLETRANSLATE(A3963, ""nl"", ""en"")"),"halloween")</f>
        <v>halloween</v>
      </c>
    </row>
    <row r="3964">
      <c r="A3964" s="1" t="s">
        <v>3963</v>
      </c>
      <c r="B3964" s="2" t="str">
        <f>IFERROR(__xludf.DUMMYFUNCTION("GOOGLETRANSLATE(A3964, ""nl"", ""en"")"),"diego")</f>
        <v>diego</v>
      </c>
    </row>
    <row r="3965">
      <c r="A3965" s="1" t="s">
        <v>3964</v>
      </c>
      <c r="B3965" s="2" t="str">
        <f>IFERROR(__xludf.DUMMYFUNCTION("GOOGLETRANSLATE(A3965, ""nl"", ""en"")"),"appliance")</f>
        <v>appliance</v>
      </c>
    </row>
    <row r="3966">
      <c r="A3966" s="1" t="s">
        <v>3965</v>
      </c>
      <c r="B3966" s="2" t="str">
        <f>IFERROR(__xludf.DUMMYFUNCTION("GOOGLETRANSLATE(A3966, ""nl"", ""en"")"),"happy")</f>
        <v>happy</v>
      </c>
    </row>
    <row r="3967">
      <c r="A3967" s="1" t="s">
        <v>3966</v>
      </c>
      <c r="B3967" s="2" t="str">
        <f>IFERROR(__xludf.DUMMYFUNCTION("GOOGLETRANSLATE(A3967, ""nl"", ""en"")"),"important")</f>
        <v>important</v>
      </c>
    </row>
    <row r="3968">
      <c r="A3968" s="1" t="s">
        <v>3967</v>
      </c>
      <c r="B3968" s="2" t="str">
        <f>IFERROR(__xludf.DUMMYFUNCTION("GOOGLETRANSLATE(A3968, ""nl"", ""en"")"),"higher")</f>
        <v>higher</v>
      </c>
    </row>
    <row r="3969">
      <c r="A3969" s="1" t="s">
        <v>3968</v>
      </c>
      <c r="B3969" s="2" t="str">
        <f>IFERROR(__xludf.DUMMYFUNCTION("GOOGLETRANSLATE(A3969, ""nl"", ""en"")"),"firm")</f>
        <v>firm</v>
      </c>
    </row>
    <row r="3970">
      <c r="A3970" s="1" t="s">
        <v>3969</v>
      </c>
      <c r="B3970" s="2" t="str">
        <f>IFERROR(__xludf.DUMMYFUNCTION("GOOGLETRANSLATE(A3970, ""nl"", ""en"")"),"quantity")</f>
        <v>quantity</v>
      </c>
    </row>
    <row r="3971">
      <c r="A3971" s="1" t="s">
        <v>3970</v>
      </c>
      <c r="B3971" s="2" t="str">
        <f>IFERROR(__xludf.DUMMYFUNCTION("GOOGLETRANSLATE(A3971, ""nl"", ""en"")"),"to which")</f>
        <v>to which</v>
      </c>
    </row>
    <row r="3972">
      <c r="A3972" s="1" t="s">
        <v>3971</v>
      </c>
      <c r="B3972" s="2" t="str">
        <f>IFERROR(__xludf.DUMMYFUNCTION("GOOGLETRANSLATE(A3972, ""nl"", ""en"")"),"hufter")</f>
        <v>hufter</v>
      </c>
    </row>
    <row r="3973">
      <c r="A3973" s="1" t="s">
        <v>3972</v>
      </c>
      <c r="B3973" s="2" t="str">
        <f>IFERROR(__xludf.DUMMYFUNCTION("GOOGLETRANSLATE(A3973, ""nl"", ""en"")"),"designed")</f>
        <v>designed</v>
      </c>
    </row>
    <row r="3974">
      <c r="A3974" s="1" t="s">
        <v>3973</v>
      </c>
      <c r="B3974" s="2" t="str">
        <f>IFERROR(__xludf.DUMMYFUNCTION("GOOGLETRANSLATE(A3974, ""nl"", ""en"")"),"thank you")</f>
        <v>thank you</v>
      </c>
    </row>
    <row r="3975">
      <c r="A3975" s="1" t="s">
        <v>3974</v>
      </c>
      <c r="B3975" s="2" t="str">
        <f>IFERROR(__xludf.DUMMYFUNCTION("GOOGLETRANSLATE(A3975, ""nl"", ""en"")"),"mum")</f>
        <v>mum</v>
      </c>
    </row>
    <row r="3976">
      <c r="A3976" s="1" t="s">
        <v>3975</v>
      </c>
      <c r="B3976" s="2" t="str">
        <f>IFERROR(__xludf.DUMMYFUNCTION("GOOGLETRANSLATE(A3976, ""nl"", ""en"")"),"rock")</f>
        <v>rock</v>
      </c>
    </row>
    <row r="3977">
      <c r="A3977" s="1" t="s">
        <v>3976</v>
      </c>
      <c r="B3977" s="2" t="str">
        <f>IFERROR(__xludf.DUMMYFUNCTION("GOOGLETRANSLATE(A3977, ""nl"", ""en"")"),"farmer")</f>
        <v>farmer</v>
      </c>
    </row>
    <row r="3978">
      <c r="A3978" s="1" t="s">
        <v>3977</v>
      </c>
      <c r="B3978" s="2" t="str">
        <f>IFERROR(__xludf.DUMMYFUNCTION("GOOGLETRANSLATE(A3978, ""nl"", ""en"")"),"neighbour")</f>
        <v>neighbour</v>
      </c>
    </row>
    <row r="3979">
      <c r="A3979" s="1" t="s">
        <v>3978</v>
      </c>
      <c r="B3979" s="2" t="str">
        <f>IFERROR(__xludf.DUMMYFUNCTION("GOOGLETRANSLATE(A3979, ""nl"", ""en"")"),"construction")</f>
        <v>construction</v>
      </c>
    </row>
    <row r="3980">
      <c r="A3980" s="1" t="s">
        <v>3979</v>
      </c>
      <c r="B3980" s="2" t="str">
        <f>IFERROR(__xludf.DUMMYFUNCTION("GOOGLETRANSLATE(A3980, ""nl"", ""en"")"),"decorate")</f>
        <v>decorate</v>
      </c>
    </row>
    <row r="3981">
      <c r="A3981" s="1" t="s">
        <v>3980</v>
      </c>
      <c r="B3981" s="2" t="str">
        <f>IFERROR(__xludf.DUMMYFUNCTION("GOOGLETRANSLATE(A3981, ""nl"", ""en"")"),"trevor")</f>
        <v>trevor</v>
      </c>
    </row>
    <row r="3982">
      <c r="A3982" s="1" t="s">
        <v>3981</v>
      </c>
      <c r="B3982" s="2" t="str">
        <f>IFERROR(__xludf.DUMMYFUNCTION("GOOGLETRANSLATE(A3982, ""nl"", ""en"")"),"explode")</f>
        <v>explode</v>
      </c>
    </row>
    <row r="3983">
      <c r="A3983" s="1" t="s">
        <v>3982</v>
      </c>
      <c r="B3983" s="2" t="str">
        <f>IFERROR(__xludf.DUMMYFUNCTION("GOOGLETRANSLATE(A3983, ""nl"", ""en"")"),"morning")</f>
        <v>morning</v>
      </c>
    </row>
    <row r="3984">
      <c r="A3984" s="1" t="s">
        <v>3983</v>
      </c>
      <c r="B3984" s="2" t="str">
        <f>IFERROR(__xludf.DUMMYFUNCTION("GOOGLETRANSLATE(A3984, ""nl"", ""en"")"),"makeup")</f>
        <v>makeup</v>
      </c>
    </row>
    <row r="3985">
      <c r="A3985" s="1" t="s">
        <v>3984</v>
      </c>
      <c r="B3985" s="2" t="str">
        <f>IFERROR(__xludf.DUMMYFUNCTION("GOOGLETRANSLATE(A3985, ""nl"", ""en"")"),"to dump")</f>
        <v>to dump</v>
      </c>
    </row>
    <row r="3986">
      <c r="A3986" s="1" t="s">
        <v>3985</v>
      </c>
      <c r="B3986" s="2" t="str">
        <f>IFERROR(__xludf.DUMMYFUNCTION("GOOGLETRANSLATE(A3986, ""nl"", ""en"")"),"yesterday evening")</f>
        <v>yesterday evening</v>
      </c>
    </row>
    <row r="3987">
      <c r="A3987" s="1" t="s">
        <v>3986</v>
      </c>
      <c r="B3987" s="2" t="str">
        <f>IFERROR(__xludf.DUMMYFUNCTION("GOOGLETRANSLATE(A3987, ""nl"", ""en"")"),"stuffed")</f>
        <v>stuffed</v>
      </c>
    </row>
    <row r="3988">
      <c r="A3988" s="1" t="s">
        <v>3987</v>
      </c>
      <c r="B3988" s="2" t="str">
        <f>IFERROR(__xludf.DUMMYFUNCTION("GOOGLETRANSLATE(A3988, ""nl"", ""en"")"),"complaint")</f>
        <v>complaint</v>
      </c>
    </row>
    <row r="3989">
      <c r="A3989" s="1" t="s">
        <v>3988</v>
      </c>
      <c r="B3989" s="2" t="str">
        <f>IFERROR(__xludf.DUMMYFUNCTION("GOOGLETRANSLATE(A3989, ""nl"", ""en"")"),"existed")</f>
        <v>existed</v>
      </c>
    </row>
    <row r="3990">
      <c r="A3990" s="1" t="s">
        <v>3989</v>
      </c>
      <c r="B3990" s="2" t="str">
        <f>IFERROR(__xludf.DUMMYFUNCTION("GOOGLETRANSLATE(A3990, ""nl"", ""en"")"),"deadly")</f>
        <v>deadly</v>
      </c>
    </row>
    <row r="3991">
      <c r="A3991" s="1" t="s">
        <v>3990</v>
      </c>
      <c r="B3991" s="2" t="str">
        <f>IFERROR(__xludf.DUMMYFUNCTION("GOOGLETRANSLATE(A3991, ""nl"", ""en"")"),"strategy")</f>
        <v>strategy</v>
      </c>
    </row>
    <row r="3992">
      <c r="A3992" s="1" t="s">
        <v>3991</v>
      </c>
      <c r="B3992" s="2" t="str">
        <f>IFERROR(__xludf.DUMMYFUNCTION("GOOGLETRANSLATE(A3992, ""nl"", ""en"")"),"persevere")</f>
        <v>persevere</v>
      </c>
    </row>
    <row r="3993">
      <c r="A3993" s="1" t="s">
        <v>3992</v>
      </c>
      <c r="B3993" s="2" t="str">
        <f>IFERROR(__xludf.DUMMYFUNCTION("GOOGLETRANSLATE(A3993, ""nl"", ""en"")"),"to commit")</f>
        <v>to commit</v>
      </c>
    </row>
    <row r="3994">
      <c r="A3994" s="1" t="s">
        <v>3993</v>
      </c>
      <c r="B3994" s="2" t="str">
        <f>IFERROR(__xludf.DUMMYFUNCTION("GOOGLETRANSLATE(A3994, ""nl"", ""en"")"),"tie")</f>
        <v>tie</v>
      </c>
    </row>
    <row r="3995">
      <c r="A3995" s="1" t="s">
        <v>3994</v>
      </c>
      <c r="B3995" s="2" t="str">
        <f>IFERROR(__xludf.DUMMYFUNCTION("GOOGLETRANSLATE(A3995, ""nl"", ""en"")"),"informer")</f>
        <v>informer</v>
      </c>
    </row>
    <row r="3996">
      <c r="A3996" s="1" t="s">
        <v>3995</v>
      </c>
      <c r="B3996" s="2" t="str">
        <f>IFERROR(__xludf.DUMMYFUNCTION("GOOGLETRANSLATE(A3996, ""nl"", ""en"")"),"process")</f>
        <v>process</v>
      </c>
    </row>
    <row r="3997">
      <c r="A3997" s="1" t="s">
        <v>3996</v>
      </c>
      <c r="B3997" s="2" t="str">
        <f>IFERROR(__xludf.DUMMYFUNCTION("GOOGLETRANSLATE(A3997, ""nl"", ""en"")"),"married")</f>
        <v>married</v>
      </c>
    </row>
    <row r="3998">
      <c r="A3998" s="1" t="s">
        <v>3997</v>
      </c>
      <c r="B3998" s="2" t="str">
        <f>IFERROR(__xludf.DUMMYFUNCTION("GOOGLETRANSLATE(A3998, ""nl"", ""en"")"),"stop")</f>
        <v>stop</v>
      </c>
    </row>
    <row r="3999">
      <c r="A3999" s="1" t="s">
        <v>3998</v>
      </c>
      <c r="B3999" s="2" t="str">
        <f>IFERROR(__xludf.DUMMYFUNCTION("GOOGLETRANSLATE(A3999, ""nl"", ""en"")"),"audition")</f>
        <v>audition</v>
      </c>
    </row>
    <row r="4000">
      <c r="A4000" s="1" t="s">
        <v>3999</v>
      </c>
      <c r="B4000" s="2" t="str">
        <f>IFERROR(__xludf.DUMMYFUNCTION("GOOGLETRANSLATE(A4000, ""nl"", ""en"")"),"randy")</f>
        <v>randy</v>
      </c>
    </row>
    <row r="4001">
      <c r="A4001" s="1" t="s">
        <v>4000</v>
      </c>
      <c r="B4001" s="2" t="str">
        <f>IFERROR(__xludf.DUMMYFUNCTION("GOOGLETRANSLATE(A4001, ""nl"", ""en"")"),"suffer")</f>
        <v>suffer</v>
      </c>
    </row>
    <row r="4002">
      <c r="A4002" s="1" t="s">
        <v>4001</v>
      </c>
      <c r="B4002" s="2" t="str">
        <f>IFERROR(__xludf.DUMMYFUNCTION("GOOGLETRANSLATE(A4002, ""nl"", ""en"")"),"Canada")</f>
        <v>Canada</v>
      </c>
    </row>
    <row r="4003">
      <c r="A4003" s="1" t="s">
        <v>4002</v>
      </c>
      <c r="B4003" s="2" t="str">
        <f>IFERROR(__xludf.DUMMYFUNCTION("GOOGLETRANSLATE(A4003, ""nl"", ""en"")"),"wire")</f>
        <v>wire</v>
      </c>
    </row>
    <row r="4004">
      <c r="A4004" s="1" t="s">
        <v>4003</v>
      </c>
      <c r="B4004" s="2" t="str">
        <f>IFERROR(__xludf.DUMMYFUNCTION("GOOGLETRANSLATE(A4004, ""nl"", ""en"")"),"committed")</f>
        <v>committed</v>
      </c>
    </row>
    <row r="4005">
      <c r="A4005" s="1" t="s">
        <v>4004</v>
      </c>
      <c r="B4005" s="2" t="str">
        <f>IFERROR(__xludf.DUMMYFUNCTION("GOOGLETRANSLATE(A4005, ""nl"", ""en"")"),"south")</f>
        <v>south</v>
      </c>
    </row>
    <row r="4006">
      <c r="A4006" s="1" t="s">
        <v>4005</v>
      </c>
      <c r="B4006" s="2" t="str">
        <f>IFERROR(__xludf.DUMMYFUNCTION("GOOGLETRANSLATE(A4006, ""nl"", ""en"")"),"exhausted")</f>
        <v>exhausted</v>
      </c>
    </row>
    <row r="4007">
      <c r="A4007" s="1" t="s">
        <v>4006</v>
      </c>
      <c r="B4007" s="2" t="str">
        <f>IFERROR(__xludf.DUMMYFUNCTION("GOOGLETRANSLATE(A4007, ""nl"", ""en"")"),"peck")</f>
        <v>peck</v>
      </c>
    </row>
    <row r="4008">
      <c r="A4008" s="1" t="s">
        <v>4007</v>
      </c>
      <c r="B4008" s="2" t="str">
        <f>IFERROR(__xludf.DUMMYFUNCTION("GOOGLETRANSLATE(A4008, ""nl"", ""en"")"),"ellie")</f>
        <v>ellie</v>
      </c>
    </row>
    <row r="4009">
      <c r="A4009" s="1" t="s">
        <v>4008</v>
      </c>
      <c r="B4009" s="2" t="str">
        <f>IFERROR(__xludf.DUMMYFUNCTION("GOOGLETRANSLATE(A4009, ""nl"", ""en"")"),"reaming")</f>
        <v>reaming</v>
      </c>
    </row>
    <row r="4010">
      <c r="A4010" s="1" t="s">
        <v>4009</v>
      </c>
      <c r="B4010" s="2" t="str">
        <f>IFERROR(__xludf.DUMMYFUNCTION("GOOGLETRANSLATE(A4010, ""nl"", ""en"")"),"effort")</f>
        <v>effort</v>
      </c>
    </row>
    <row r="4011">
      <c r="A4011" s="1" t="s">
        <v>4010</v>
      </c>
      <c r="B4011" s="2" t="str">
        <f>IFERROR(__xludf.DUMMYFUNCTION("GOOGLETRANSLATE(A4011, ""nl"", ""en"")"),"hairs")</f>
        <v>hairs</v>
      </c>
    </row>
    <row r="4012">
      <c r="A4012" s="1" t="s">
        <v>4011</v>
      </c>
      <c r="B4012" s="2" t="str">
        <f>IFERROR(__xludf.DUMMYFUNCTION("GOOGLETRANSLATE(A4012, ""nl"", ""en"")"),"slave")</f>
        <v>slave</v>
      </c>
    </row>
    <row r="4013">
      <c r="A4013" s="1" t="s">
        <v>4012</v>
      </c>
      <c r="B4013" s="2" t="str">
        <f>IFERROR(__xludf.DUMMYFUNCTION("GOOGLETRANSLATE(A4013, ""nl"", ""en"")"),"tara")</f>
        <v>tara</v>
      </c>
    </row>
    <row r="4014">
      <c r="A4014" s="1" t="s">
        <v>4013</v>
      </c>
      <c r="B4014" s="2" t="str">
        <f>IFERROR(__xludf.DUMMYFUNCTION("GOOGLETRANSLATE(A4014, ""nl"", ""en"")"),"cry")</f>
        <v>cry</v>
      </c>
    </row>
    <row r="4015">
      <c r="A4015" s="1" t="s">
        <v>4014</v>
      </c>
      <c r="B4015" s="2" t="str">
        <f>IFERROR(__xludf.DUMMYFUNCTION("GOOGLETRANSLATE(A4015, ""nl"", ""en"")"),"royal")</f>
        <v>royal</v>
      </c>
    </row>
    <row r="4016">
      <c r="A4016" s="1" t="s">
        <v>4015</v>
      </c>
      <c r="B4016" s="2" t="str">
        <f>IFERROR(__xludf.DUMMYFUNCTION("GOOGLETRANSLATE(A4016, ""nl"", ""en"")"),"low")</f>
        <v>low</v>
      </c>
    </row>
    <row r="4017">
      <c r="A4017" s="1" t="s">
        <v>4016</v>
      </c>
      <c r="B4017" s="2" t="str">
        <f>IFERROR(__xludf.DUMMYFUNCTION("GOOGLETRANSLATE(A4017, ""nl"", ""en"")"),"walked")</f>
        <v>walked</v>
      </c>
    </row>
    <row r="4018">
      <c r="A4018" s="1" t="s">
        <v>4017</v>
      </c>
      <c r="B4018" s="2" t="str">
        <f>IFERROR(__xludf.DUMMYFUNCTION("GOOGLETRANSLATE(A4018, ""nl"", ""en"")"),"edited")</f>
        <v>edited</v>
      </c>
    </row>
    <row r="4019">
      <c r="A4019" s="1" t="s">
        <v>4018</v>
      </c>
      <c r="B4019" s="2" t="str">
        <f>IFERROR(__xludf.DUMMYFUNCTION("GOOGLETRANSLATE(A4019, ""nl"", ""en"")"),"concentrate")</f>
        <v>concentrate</v>
      </c>
    </row>
    <row r="4020">
      <c r="A4020" s="1" t="s">
        <v>4019</v>
      </c>
      <c r="B4020" s="2" t="str">
        <f>IFERROR(__xludf.DUMMYFUNCTION("GOOGLETRANSLATE(A4020, ""nl"", ""en"")"),"room")</f>
        <v>room</v>
      </c>
    </row>
    <row r="4021">
      <c r="A4021" s="1" t="s">
        <v>4020</v>
      </c>
      <c r="B4021" s="2" t="str">
        <f>IFERROR(__xludf.DUMMYFUNCTION("GOOGLETRANSLATE(A4021, ""nl"", ""en"")"),"birthday")</f>
        <v>birthday</v>
      </c>
    </row>
    <row r="4022">
      <c r="A4022" s="1" t="s">
        <v>4021</v>
      </c>
      <c r="B4022" s="2" t="str">
        <f>IFERROR(__xludf.DUMMYFUNCTION("GOOGLETRANSLATE(A4022, ""nl"", ""en"")"),"jokes")</f>
        <v>jokes</v>
      </c>
    </row>
    <row r="4023">
      <c r="A4023" s="1" t="s">
        <v>4022</v>
      </c>
      <c r="B4023" s="2" t="str">
        <f>IFERROR(__xludf.DUMMYFUNCTION("GOOGLETRANSLATE(A4023, ""nl"", ""en"")"),"piano")</f>
        <v>piano</v>
      </c>
    </row>
    <row r="4024">
      <c r="A4024" s="1" t="s">
        <v>4023</v>
      </c>
      <c r="B4024" s="2" t="str">
        <f>IFERROR(__xludf.DUMMYFUNCTION("GOOGLETRANSLATE(A4024, ""nl"", ""en"")"),"finn")</f>
        <v>finn</v>
      </c>
    </row>
    <row r="4025">
      <c r="A4025" s="1" t="s">
        <v>4024</v>
      </c>
      <c r="B4025" s="2" t="str">
        <f>IFERROR(__xludf.DUMMYFUNCTION("GOOGLETRANSLATE(A4025, ""nl"", ""en"")"),"developed")</f>
        <v>developed</v>
      </c>
    </row>
    <row r="4026">
      <c r="A4026" s="1" t="s">
        <v>4025</v>
      </c>
      <c r="B4026" s="2" t="str">
        <f>IFERROR(__xludf.DUMMYFUNCTION("GOOGLETRANSLATE(A4026, ""nl"", ""en"")"),"ronnie")</f>
        <v>ronnie</v>
      </c>
    </row>
    <row r="4027">
      <c r="A4027" s="1" t="s">
        <v>4026</v>
      </c>
      <c r="B4027" s="2" t="str">
        <f>IFERROR(__xludf.DUMMYFUNCTION("GOOGLETRANSLATE(A4027, ""nl"", ""en"")"),"la.")</f>
        <v>la.</v>
      </c>
    </row>
    <row r="4028">
      <c r="A4028" s="1" t="s">
        <v>4027</v>
      </c>
      <c r="B4028" s="2" t="str">
        <f>IFERROR(__xludf.DUMMYFUNCTION("GOOGLETRANSLATE(A4028, ""nl"", ""en"")"),"cold")</f>
        <v>cold</v>
      </c>
    </row>
    <row r="4029">
      <c r="A4029" s="1" t="s">
        <v>4028</v>
      </c>
      <c r="B4029" s="2" t="str">
        <f>IFERROR(__xludf.DUMMYFUNCTION("GOOGLETRANSLATE(A4029, ""nl"", ""en"")"),"skills")</f>
        <v>skills</v>
      </c>
    </row>
    <row r="4030">
      <c r="A4030" s="1" t="s">
        <v>4029</v>
      </c>
      <c r="B4030" s="2" t="str">
        <f>IFERROR(__xludf.DUMMYFUNCTION("GOOGLETRANSLATE(A4030, ""nl"", ""en"")"),"punished")</f>
        <v>punished</v>
      </c>
    </row>
    <row r="4031">
      <c r="A4031" s="1" t="s">
        <v>4030</v>
      </c>
      <c r="B4031" s="2" t="str">
        <f>IFERROR(__xludf.DUMMYFUNCTION("GOOGLETRANSLATE(A4031, ""nl"", ""en"")"),"turn around")</f>
        <v>turn around</v>
      </c>
    </row>
    <row r="4032">
      <c r="A4032" s="1" t="s">
        <v>4031</v>
      </c>
      <c r="B4032" s="2" t="str">
        <f>IFERROR(__xludf.DUMMYFUNCTION("GOOGLETRANSLATE(A4032, ""nl"", ""en"")"),"contaminated")</f>
        <v>contaminated</v>
      </c>
    </row>
    <row r="4033">
      <c r="A4033" s="1" t="s">
        <v>4032</v>
      </c>
      <c r="B4033" s="2" t="str">
        <f>IFERROR(__xludf.DUMMYFUNCTION("GOOGLETRANSLATE(A4033, ""nl"", ""en"")"),"soon")</f>
        <v>soon</v>
      </c>
    </row>
    <row r="4034">
      <c r="A4034" s="1" t="s">
        <v>4033</v>
      </c>
      <c r="B4034" s="2" t="str">
        <f>IFERROR(__xludf.DUMMYFUNCTION("GOOGLETRANSLATE(A4034, ""nl"", ""en"")"),"scholarship")</f>
        <v>scholarship</v>
      </c>
    </row>
    <row r="4035">
      <c r="A4035" s="1" t="s">
        <v>4034</v>
      </c>
      <c r="B4035" s="2" t="str">
        <f>IFERROR(__xludf.DUMMYFUNCTION("GOOGLETRANSLATE(A4035, ""nl"", ""en"")"),"shooting")</f>
        <v>shooting</v>
      </c>
    </row>
    <row r="4036">
      <c r="A4036" s="1" t="s">
        <v>4035</v>
      </c>
      <c r="B4036" s="2" t="str">
        <f>IFERROR(__xludf.DUMMYFUNCTION("GOOGLETRANSLATE(A4036, ""nl"", ""en"")"),"to blow up")</f>
        <v>to blow up</v>
      </c>
    </row>
    <row r="4037">
      <c r="A4037" s="1" t="s">
        <v>4036</v>
      </c>
      <c r="B4037" s="2" t="str">
        <f>IFERROR(__xludf.DUMMYFUNCTION("GOOGLETRANSLATE(A4037, ""nl"", ""en"")"),"up")</f>
        <v>up</v>
      </c>
    </row>
    <row r="4038">
      <c r="A4038" s="1" t="s">
        <v>4037</v>
      </c>
      <c r="B4038" s="2" t="str">
        <f>IFERROR(__xludf.DUMMYFUNCTION("GOOGLETRANSLATE(A4038, ""nl"", ""en"")"),"poisoned")</f>
        <v>poisoned</v>
      </c>
    </row>
    <row r="4039">
      <c r="A4039" s="1" t="s">
        <v>4038</v>
      </c>
      <c r="B4039" s="2" t="str">
        <f>IFERROR(__xludf.DUMMYFUNCTION("GOOGLETRANSLATE(A4039, ""nl"", ""en"")"),"pupil")</f>
        <v>pupil</v>
      </c>
    </row>
    <row r="4040">
      <c r="A4040" s="1" t="s">
        <v>4039</v>
      </c>
      <c r="B4040" s="2" t="str">
        <f>IFERROR(__xludf.DUMMYFUNCTION("GOOGLETRANSLATE(A4040, ""nl"", ""en"")"),"general")</f>
        <v>general</v>
      </c>
    </row>
    <row r="4041">
      <c r="A4041" s="1" t="s">
        <v>4040</v>
      </c>
      <c r="B4041" s="2" t="str">
        <f>IFERROR(__xludf.DUMMYFUNCTION("GOOGLETRANSLATE(A4041, ""nl"", ""en"")"),"sons")</f>
        <v>sons</v>
      </c>
    </row>
    <row r="4042">
      <c r="A4042" s="1" t="s">
        <v>4041</v>
      </c>
      <c r="B4042" s="2" t="str">
        <f>IFERROR(__xludf.DUMMYFUNCTION("GOOGLETRANSLATE(A4042, ""nl"", ""en"")"),"uncomfortable")</f>
        <v>uncomfortable</v>
      </c>
    </row>
    <row r="4043">
      <c r="A4043" s="1" t="s">
        <v>4042</v>
      </c>
      <c r="B4043" s="2" t="str">
        <f>IFERROR(__xludf.DUMMYFUNCTION("GOOGLETRANSLATE(A4043, ""nl"", ""en"")"),"in the event that")</f>
        <v>in the event that</v>
      </c>
    </row>
    <row r="4044">
      <c r="A4044" s="1" t="s">
        <v>4043</v>
      </c>
      <c r="B4044" s="2" t="str">
        <f>IFERROR(__xludf.DUMMYFUNCTION("GOOGLETRANSLATE(A4044, ""nl"", ""en"")"),"prey")</f>
        <v>prey</v>
      </c>
    </row>
    <row r="4045">
      <c r="A4045" s="1" t="s">
        <v>4044</v>
      </c>
      <c r="B4045" s="2" t="str">
        <f>IFERROR(__xludf.DUMMYFUNCTION("GOOGLETRANSLATE(A4045, ""nl"", ""en"")"),"is")</f>
        <v>is</v>
      </c>
    </row>
    <row r="4046">
      <c r="A4046" s="1" t="s">
        <v>4045</v>
      </c>
      <c r="B4046" s="2" t="str">
        <f>IFERROR(__xludf.DUMMYFUNCTION("GOOGLETRANSLATE(A4046, ""nl"", ""en"")"),"arrives")</f>
        <v>arrives</v>
      </c>
    </row>
    <row r="4047">
      <c r="A4047" s="1" t="s">
        <v>4046</v>
      </c>
      <c r="B4047" s="2" t="str">
        <f>IFERROR(__xludf.DUMMYFUNCTION("GOOGLETRANSLATE(A4047, ""nl"", ""en"")"),"Exit")</f>
        <v>Exit</v>
      </c>
    </row>
    <row r="4048">
      <c r="A4048" s="1" t="s">
        <v>4047</v>
      </c>
      <c r="B4048" s="2" t="str">
        <f>IFERROR(__xludf.DUMMYFUNCTION("GOOGLETRANSLATE(A4048, ""nl"", ""en"")"),"young lady")</f>
        <v>young lady</v>
      </c>
    </row>
    <row r="4049">
      <c r="A4049" s="1" t="s">
        <v>4048</v>
      </c>
      <c r="B4049" s="2" t="str">
        <f>IFERROR(__xludf.DUMMYFUNCTION("GOOGLETRANSLATE(A4049, ""nl"", ""en"")"),"cheap")</f>
        <v>cheap</v>
      </c>
    </row>
    <row r="4050">
      <c r="A4050" s="1" t="s">
        <v>4049</v>
      </c>
      <c r="B4050" s="2" t="str">
        <f>IFERROR(__xludf.DUMMYFUNCTION("GOOGLETRANSLATE(A4050, ""nl"", ""en"")"),"security")</f>
        <v>security</v>
      </c>
    </row>
    <row r="4051">
      <c r="A4051" s="1" t="s">
        <v>4050</v>
      </c>
      <c r="B4051" s="2" t="str">
        <f>IFERROR(__xludf.DUMMYFUNCTION("GOOGLETRANSLATE(A4051, ""nl"", ""en"")"),"franklin")</f>
        <v>franklin</v>
      </c>
    </row>
    <row r="4052">
      <c r="A4052" s="1" t="s">
        <v>4051</v>
      </c>
      <c r="B4052" s="2" t="str">
        <f>IFERROR(__xludf.DUMMYFUNCTION("GOOGLETRANSLATE(A4052, ""nl"", ""en"")"),"by")</f>
        <v>by</v>
      </c>
    </row>
    <row r="4053">
      <c r="A4053" s="1" t="s">
        <v>4052</v>
      </c>
      <c r="B4053" s="2" t="str">
        <f>IFERROR(__xludf.DUMMYFUNCTION("GOOGLETRANSLATE(A4053, ""nl"", ""en"")"),"cry")</f>
        <v>cry</v>
      </c>
    </row>
    <row r="4054">
      <c r="A4054" s="1" t="s">
        <v>4053</v>
      </c>
      <c r="B4054" s="2" t="str">
        <f>IFERROR(__xludf.DUMMYFUNCTION("GOOGLETRANSLATE(A4054, ""nl"", ""en"")"),"kurt")</f>
        <v>kurt</v>
      </c>
    </row>
    <row r="4055">
      <c r="A4055" s="1" t="s">
        <v>4054</v>
      </c>
      <c r="B4055" s="2" t="str">
        <f>IFERROR(__xludf.DUMMYFUNCTION("GOOGLETRANSLATE(A4055, ""nl"", ""en"")"),"lauren")</f>
        <v>lauren</v>
      </c>
    </row>
    <row r="4056">
      <c r="A4056" s="1" t="s">
        <v>4055</v>
      </c>
      <c r="B4056" s="2" t="str">
        <f>IFERROR(__xludf.DUMMYFUNCTION("GOOGLETRANSLATE(A4056, ""nl"", ""en"")"),"barney")</f>
        <v>barney</v>
      </c>
    </row>
    <row r="4057">
      <c r="A4057" s="1" t="s">
        <v>4056</v>
      </c>
      <c r="B4057" s="2" t="str">
        <f>IFERROR(__xludf.DUMMYFUNCTION("GOOGLETRANSLATE(A4057, ""nl"", ""en"")"),"to climb")</f>
        <v>to climb</v>
      </c>
    </row>
    <row r="4058">
      <c r="A4058" s="1" t="s">
        <v>4057</v>
      </c>
      <c r="B4058" s="2" t="str">
        <f>IFERROR(__xludf.DUMMYFUNCTION("GOOGLETRANSLATE(A4058, ""nl"", ""en"")"),"November")</f>
        <v>November</v>
      </c>
    </row>
    <row r="4059">
      <c r="A4059" s="1" t="s">
        <v>4058</v>
      </c>
      <c r="B4059" s="2" t="str">
        <f>IFERROR(__xludf.DUMMYFUNCTION("GOOGLETRANSLATE(A4059, ""nl"", ""en"")"),"opens")</f>
        <v>opens</v>
      </c>
    </row>
    <row r="4060">
      <c r="A4060" s="1" t="s">
        <v>4059</v>
      </c>
      <c r="B4060" s="2" t="str">
        <f>IFERROR(__xludf.DUMMYFUNCTION("GOOGLETRANSLATE(A4060, ""nl"", ""en"")"),"players")</f>
        <v>players</v>
      </c>
    </row>
    <row r="4061">
      <c r="A4061" s="1" t="s">
        <v>4060</v>
      </c>
      <c r="B4061" s="2" t="str">
        <f>IFERROR(__xludf.DUMMYFUNCTION("GOOGLETRANSLATE(A4061, ""nl"", ""en"")"),"bites")</f>
        <v>bites</v>
      </c>
    </row>
    <row r="4062">
      <c r="A4062" s="1" t="s">
        <v>4061</v>
      </c>
      <c r="B4062" s="2" t="str">
        <f>IFERROR(__xludf.DUMMYFUNCTION("GOOGLETRANSLATE(A4062, ""nl"", ""en"")"),"shouted")</f>
        <v>shouted</v>
      </c>
    </row>
    <row r="4063">
      <c r="A4063" s="1" t="s">
        <v>4062</v>
      </c>
      <c r="B4063" s="2" t="str">
        <f>IFERROR(__xludf.DUMMYFUNCTION("GOOGLETRANSLATE(A4063, ""nl"", ""en"")"),"professional")</f>
        <v>professional</v>
      </c>
    </row>
    <row r="4064">
      <c r="A4064" s="1" t="s">
        <v>4063</v>
      </c>
      <c r="B4064" s="2" t="str">
        <f>IFERROR(__xludf.DUMMYFUNCTION("GOOGLETRANSLATE(A4064, ""nl"", ""en"")"),"files")</f>
        <v>files</v>
      </c>
    </row>
    <row r="4065">
      <c r="A4065" s="1" t="s">
        <v>4064</v>
      </c>
      <c r="B4065" s="2" t="str">
        <f>IFERROR(__xludf.DUMMYFUNCTION("GOOGLETRANSLATE(A4065, ""nl"", ""en"")"),"joan")</f>
        <v>joan</v>
      </c>
    </row>
    <row r="4066">
      <c r="A4066" s="1" t="s">
        <v>4065</v>
      </c>
      <c r="B4066" s="2" t="str">
        <f>IFERROR(__xludf.DUMMYFUNCTION("GOOGLETRANSLATE(A4066, ""nl"", ""en"")"),"front door")</f>
        <v>front door</v>
      </c>
    </row>
    <row r="4067">
      <c r="A4067" s="1" t="s">
        <v>4066</v>
      </c>
      <c r="B4067" s="2" t="str">
        <f>IFERROR(__xludf.DUMMYFUNCTION("GOOGLETRANSLATE(A4067, ""nl"", ""en"")"),"slave")</f>
        <v>slave</v>
      </c>
    </row>
    <row r="4068">
      <c r="A4068" s="1" t="s">
        <v>4067</v>
      </c>
      <c r="B4068" s="2" t="str">
        <f>IFERROR(__xludf.DUMMYFUNCTION("GOOGLETRANSLATE(A4068, ""nl"", ""en"")"),"dana")</f>
        <v>dana</v>
      </c>
    </row>
    <row r="4069">
      <c r="A4069" s="1" t="s">
        <v>4068</v>
      </c>
      <c r="B4069" s="2" t="str">
        <f>IFERROR(__xludf.DUMMYFUNCTION("GOOGLETRANSLATE(A4069, ""nl"", ""en"")"),"regularly")</f>
        <v>regularly</v>
      </c>
    </row>
    <row r="4070">
      <c r="A4070" s="1" t="s">
        <v>4069</v>
      </c>
      <c r="B4070" s="2" t="str">
        <f>IFERROR(__xludf.DUMMYFUNCTION("GOOGLETRANSLATE(A4070, ""nl"", ""en"")"),"mysterious")</f>
        <v>mysterious</v>
      </c>
    </row>
    <row r="4071">
      <c r="A4071" s="1" t="s">
        <v>4070</v>
      </c>
      <c r="B4071" s="2" t="str">
        <f>IFERROR(__xludf.DUMMYFUNCTION("GOOGLETRANSLATE(A4071, ""nl"", ""en"")"),"pass around")</f>
        <v>pass around</v>
      </c>
    </row>
    <row r="4072">
      <c r="A4072" s="1" t="s">
        <v>4071</v>
      </c>
      <c r="B4072" s="2" t="str">
        <f>IFERROR(__xludf.DUMMYFUNCTION("GOOGLETRANSLATE(A4072, ""nl"", ""en"")"),"mud")</f>
        <v>mud</v>
      </c>
    </row>
    <row r="4073">
      <c r="A4073" s="1" t="s">
        <v>4072</v>
      </c>
      <c r="B4073" s="2" t="str">
        <f>IFERROR(__xludf.DUMMYFUNCTION("GOOGLETRANSLATE(A4073, ""nl"", ""en"")"),"ned")</f>
        <v>ned</v>
      </c>
    </row>
    <row r="4074">
      <c r="A4074" s="1" t="s">
        <v>4073</v>
      </c>
      <c r="B4074" s="2" t="str">
        <f>IFERROR(__xludf.DUMMYFUNCTION("GOOGLETRANSLATE(A4074, ""nl"", ""en"")"),"Crown")</f>
        <v>Crown</v>
      </c>
    </row>
    <row r="4075">
      <c r="A4075" s="1" t="s">
        <v>4074</v>
      </c>
      <c r="B4075" s="2" t="str">
        <f>IFERROR(__xludf.DUMMYFUNCTION("GOOGLETRANSLATE(A4075, ""nl"", ""en"")"),"mafia")</f>
        <v>mafia</v>
      </c>
    </row>
    <row r="4076">
      <c r="A4076" s="1" t="s">
        <v>4075</v>
      </c>
      <c r="B4076" s="2" t="str">
        <f>IFERROR(__xludf.DUMMYFUNCTION("GOOGLETRANSLATE(A4076, ""nl"", ""en"")"),"function")</f>
        <v>function</v>
      </c>
    </row>
    <row r="4077">
      <c r="A4077" s="1" t="s">
        <v>4076</v>
      </c>
      <c r="B4077" s="2" t="str">
        <f>IFERROR(__xludf.DUMMYFUNCTION("GOOGLETRANSLATE(A4077, ""nl"", ""en"")"),"confused")</f>
        <v>confused</v>
      </c>
    </row>
    <row r="4078">
      <c r="A4078" s="1" t="s">
        <v>4077</v>
      </c>
      <c r="B4078" s="2" t="str">
        <f>IFERROR(__xludf.DUMMYFUNCTION("GOOGLETRANSLATE(A4078, ""nl"", ""en"")"),"changes")</f>
        <v>changes</v>
      </c>
    </row>
    <row r="4079">
      <c r="A4079" s="1" t="s">
        <v>4078</v>
      </c>
      <c r="B4079" s="2" t="str">
        <f>IFERROR(__xludf.DUMMYFUNCTION("GOOGLETRANSLATE(A4079, ""nl"", ""en"")"),"section")</f>
        <v>section</v>
      </c>
    </row>
    <row r="4080">
      <c r="A4080" s="1" t="s">
        <v>4079</v>
      </c>
      <c r="B4080" s="2" t="str">
        <f>IFERROR(__xludf.DUMMYFUNCTION("GOOGLETRANSLATE(A4080, ""nl"", ""en"")"),"joy")</f>
        <v>joy</v>
      </c>
    </row>
    <row r="4081">
      <c r="A4081" s="1" t="s">
        <v>4080</v>
      </c>
      <c r="B4081" s="2" t="str">
        <f>IFERROR(__xludf.DUMMYFUNCTION("GOOGLETRANSLATE(A4081, ""nl"", ""en"")"),"serious")</f>
        <v>serious</v>
      </c>
    </row>
    <row r="4082">
      <c r="A4082" s="1" t="s">
        <v>4081</v>
      </c>
      <c r="B4082" s="2" t="str">
        <f>IFERROR(__xludf.DUMMYFUNCTION("GOOGLETRANSLATE(A4082, ""nl"", ""en"")"),"sober")</f>
        <v>sober</v>
      </c>
    </row>
    <row r="4083">
      <c r="A4083" s="1" t="s">
        <v>4082</v>
      </c>
      <c r="B4083" s="2" t="str">
        <f>IFERROR(__xludf.DUMMYFUNCTION("GOOGLETRANSLATE(A4083, ""nl"", ""en"")"),"typical")</f>
        <v>typical</v>
      </c>
    </row>
    <row r="4084">
      <c r="A4084" s="1" t="s">
        <v>4083</v>
      </c>
      <c r="B4084" s="2" t="str">
        <f>IFERROR(__xludf.DUMMYFUNCTION("GOOGLETRANSLATE(A4084, ""nl"", ""en"")"),"courtroom")</f>
        <v>courtroom</v>
      </c>
    </row>
    <row r="4085">
      <c r="A4085" s="1" t="s">
        <v>4084</v>
      </c>
      <c r="B4085" s="2" t="str">
        <f>IFERROR(__xludf.DUMMYFUNCTION("GOOGLETRANSLATE(A4085, ""nl"", ""en"")"),"overdone")</f>
        <v>overdone</v>
      </c>
    </row>
    <row r="4086">
      <c r="A4086" s="1" t="s">
        <v>4085</v>
      </c>
      <c r="B4086" s="2" t="str">
        <f>IFERROR(__xludf.DUMMYFUNCTION("GOOGLETRANSLATE(A4086, ""nl"", ""en"")"),"sick of")</f>
        <v>sick of</v>
      </c>
    </row>
    <row r="4087">
      <c r="A4087" s="1" t="s">
        <v>4086</v>
      </c>
      <c r="B4087" s="2" t="str">
        <f>IFERROR(__xludf.DUMMYFUNCTION("GOOGLETRANSLATE(A4087, ""nl"", ""en"")"),"alien")</f>
        <v>alien</v>
      </c>
    </row>
    <row r="4088">
      <c r="A4088" s="1" t="s">
        <v>4087</v>
      </c>
      <c r="B4088" s="2" t="str">
        <f>IFERROR(__xludf.DUMMYFUNCTION("GOOGLETRANSLATE(A4088, ""nl"", ""en"")"),"compare")</f>
        <v>compare</v>
      </c>
    </row>
    <row r="4089">
      <c r="A4089" s="1" t="s">
        <v>4088</v>
      </c>
      <c r="B4089" s="2" t="str">
        <f>IFERROR(__xludf.DUMMYFUNCTION("GOOGLETRANSLATE(A4089, ""nl"", ""en"")"),"gabriel")</f>
        <v>gabriel</v>
      </c>
    </row>
    <row r="4090">
      <c r="A4090" s="1" t="s">
        <v>4089</v>
      </c>
      <c r="B4090" s="2" t="str">
        <f>IFERROR(__xludf.DUMMYFUNCTION("GOOGLETRANSLATE(A4090, ""nl"", ""en"")"),"nails")</f>
        <v>nails</v>
      </c>
    </row>
    <row r="4091">
      <c r="A4091" s="1" t="s">
        <v>4090</v>
      </c>
      <c r="B4091" s="2" t="str">
        <f>IFERROR(__xludf.DUMMYFUNCTION("GOOGLETRANSLATE(A4091, ""nl"", ""en"")"),"neal")</f>
        <v>neal</v>
      </c>
    </row>
    <row r="4092">
      <c r="A4092" s="1" t="s">
        <v>4091</v>
      </c>
      <c r="B4092" s="2" t="str">
        <f>IFERROR(__xludf.DUMMYFUNCTION("GOOGLETRANSLATE(A4092, ""nl"", ""en"")"),"melissa")</f>
        <v>melissa</v>
      </c>
    </row>
    <row r="4093">
      <c r="A4093" s="1" t="s">
        <v>4092</v>
      </c>
      <c r="B4093" s="2" t="str">
        <f>IFERROR(__xludf.DUMMYFUNCTION("GOOGLETRANSLATE(A4093, ""nl"", ""en"")"),"mel")</f>
        <v>mel</v>
      </c>
    </row>
    <row r="4094">
      <c r="A4094" s="1" t="s">
        <v>4093</v>
      </c>
      <c r="B4094" s="2" t="str">
        <f>IFERROR(__xludf.DUMMYFUNCTION("GOOGLETRANSLATE(A4094, ""nl"", ""en"")"),"louise")</f>
        <v>louise</v>
      </c>
    </row>
    <row r="4095">
      <c r="A4095" s="1" t="s">
        <v>4094</v>
      </c>
      <c r="B4095" s="2" t="str">
        <f>IFERROR(__xludf.DUMMYFUNCTION("GOOGLETRANSLATE(A4095, ""nl"", ""en"")"),"telephone number")</f>
        <v>telephone number</v>
      </c>
    </row>
    <row r="4096">
      <c r="A4096" s="1" t="s">
        <v>4095</v>
      </c>
      <c r="B4096" s="2" t="str">
        <f>IFERROR(__xludf.DUMMYFUNCTION("GOOGLETRANSLATE(A4096, ""nl"", ""en"")"),"intersection")</f>
        <v>intersection</v>
      </c>
    </row>
    <row r="4097">
      <c r="A4097" s="1" t="s">
        <v>4096</v>
      </c>
      <c r="B4097" s="2" t="str">
        <f>IFERROR(__xludf.DUMMYFUNCTION("GOOGLETRANSLATE(A4097, ""nl"", ""en"")"),"rory")</f>
        <v>rory</v>
      </c>
    </row>
    <row r="4098">
      <c r="A4098" s="1" t="s">
        <v>4097</v>
      </c>
      <c r="B4098" s="2" t="str">
        <f>IFERROR(__xludf.DUMMYFUNCTION("GOOGLETRANSLATE(A4098, ""nl"", ""en"")"),"dreamed")</f>
        <v>dreamed</v>
      </c>
    </row>
    <row r="4099">
      <c r="A4099" s="1" t="s">
        <v>4098</v>
      </c>
      <c r="B4099" s="2" t="str">
        <f>IFERROR(__xludf.DUMMYFUNCTION("GOOGLETRANSLATE(A4099, ""nl"", ""en"")"),"soap")</f>
        <v>soap</v>
      </c>
    </row>
    <row r="4100">
      <c r="A4100" s="1" t="s">
        <v>4099</v>
      </c>
      <c r="B4100" s="2" t="str">
        <f>IFERROR(__xludf.DUMMYFUNCTION("GOOGLETRANSLATE(A4100, ""nl"", ""en"")"),"accent")</f>
        <v>accent</v>
      </c>
    </row>
    <row r="4101">
      <c r="A4101" s="1" t="s">
        <v>4100</v>
      </c>
      <c r="B4101" s="2" t="str">
        <f>IFERROR(__xludf.DUMMYFUNCTION("GOOGLETRANSLATE(A4101, ""nl"", ""en"")"),"failed")</f>
        <v>failed</v>
      </c>
    </row>
    <row r="4102">
      <c r="A4102" s="1" t="s">
        <v>4101</v>
      </c>
      <c r="B4102" s="2" t="str">
        <f>IFERROR(__xludf.DUMMYFUNCTION("GOOGLETRANSLATE(A4102, ""nl"", ""en"")"),"three")</f>
        <v>three</v>
      </c>
    </row>
    <row r="4103">
      <c r="A4103" s="1" t="s">
        <v>4102</v>
      </c>
      <c r="B4103" s="2" t="str">
        <f>IFERROR(__xludf.DUMMYFUNCTION("GOOGLETRANSLATE(A4103, ""nl"", ""en"")"),"employees")</f>
        <v>employees</v>
      </c>
    </row>
    <row r="4104">
      <c r="A4104" s="1" t="s">
        <v>4103</v>
      </c>
      <c r="B4104" s="2" t="str">
        <f>IFERROR(__xludf.DUMMYFUNCTION("GOOGLETRANSLATE(A4104, ""nl"", ""en"")"),"powerful")</f>
        <v>powerful</v>
      </c>
    </row>
    <row r="4105">
      <c r="A4105" s="1" t="s">
        <v>4104</v>
      </c>
      <c r="B4105" s="2" t="str">
        <f>IFERROR(__xludf.DUMMYFUNCTION("GOOGLETRANSLATE(A4105, ""nl"", ""en"")"),"clients")</f>
        <v>clients</v>
      </c>
    </row>
    <row r="4106">
      <c r="A4106" s="1" t="s">
        <v>4105</v>
      </c>
      <c r="B4106" s="2" t="str">
        <f>IFERROR(__xludf.DUMMYFUNCTION("GOOGLETRANSLATE(A4106, ""nl"", ""en"")"),"fucked")</f>
        <v>fucked</v>
      </c>
    </row>
    <row r="4107">
      <c r="A4107" s="1" t="s">
        <v>4106</v>
      </c>
      <c r="B4107" s="2" t="str">
        <f>IFERROR(__xludf.DUMMYFUNCTION("GOOGLETRANSLATE(A4107, ""nl"", ""en"")"),"sources")</f>
        <v>sources</v>
      </c>
    </row>
    <row r="4108">
      <c r="A4108" s="1" t="s">
        <v>4107</v>
      </c>
      <c r="B4108" s="2" t="str">
        <f>IFERROR(__xludf.DUMMYFUNCTION("GOOGLETRANSLATE(A4108, ""nl"", ""en"")"),"rarely")</f>
        <v>rarely</v>
      </c>
    </row>
    <row r="4109">
      <c r="A4109" s="1" t="s">
        <v>4108</v>
      </c>
      <c r="B4109" s="2" t="str">
        <f>IFERROR(__xludf.DUMMYFUNCTION("GOOGLETRANSLATE(A4109, ""nl"", ""en"")"),"to fail")</f>
        <v>to fail</v>
      </c>
    </row>
    <row r="4110">
      <c r="A4110" s="1" t="s">
        <v>4109</v>
      </c>
      <c r="B4110" s="2" t="str">
        <f>IFERROR(__xludf.DUMMYFUNCTION("GOOGLETRANSLATE(A4110, ""nl"", ""en"")"),"Congress")</f>
        <v>Congress</v>
      </c>
    </row>
    <row r="4111">
      <c r="A4111" s="1" t="s">
        <v>4110</v>
      </c>
      <c r="B4111" s="2" t="str">
        <f>IFERROR(__xludf.DUMMYFUNCTION("GOOGLETRANSLATE(A4111, ""nl"", ""en"")"),"leave of absence")</f>
        <v>leave of absence</v>
      </c>
    </row>
    <row r="4112">
      <c r="A4112" s="1" t="s">
        <v>4111</v>
      </c>
      <c r="B4112" s="2" t="str">
        <f>IFERROR(__xludf.DUMMYFUNCTION("GOOGLETRANSLATE(A4112, ""nl"", ""en"")"),"stefan")</f>
        <v>stefan</v>
      </c>
    </row>
    <row r="4113">
      <c r="A4113" s="1" t="s">
        <v>4112</v>
      </c>
      <c r="B4113" s="2" t="str">
        <f>IFERROR(__xludf.DUMMYFUNCTION("GOOGLETRANSLATE(A4113, ""nl"", ""en"")"),"secretary")</f>
        <v>secretary</v>
      </c>
    </row>
    <row r="4114">
      <c r="A4114" s="1" t="s">
        <v>4113</v>
      </c>
      <c r="B4114" s="2" t="str">
        <f>IFERROR(__xludf.DUMMYFUNCTION("GOOGLETRANSLATE(A4114, ""nl"", ""en"")"),"shoulders")</f>
        <v>shoulders</v>
      </c>
    </row>
    <row r="4115">
      <c r="A4115" s="1" t="s">
        <v>4114</v>
      </c>
      <c r="B4115" s="2" t="str">
        <f>IFERROR(__xludf.DUMMYFUNCTION("GOOGLETRANSLATE(A4115, ""nl"", ""en"")"),"That")</f>
        <v>That</v>
      </c>
    </row>
    <row r="4116">
      <c r="A4116" s="1" t="s">
        <v>4115</v>
      </c>
      <c r="B4116" s="2" t="str">
        <f>IFERROR(__xludf.DUMMYFUNCTION("GOOGLETRANSLATE(A4116, ""nl"", ""en"")"),"christopher")</f>
        <v>christopher</v>
      </c>
    </row>
    <row r="4117">
      <c r="A4117" s="1" t="s">
        <v>4116</v>
      </c>
      <c r="B4117" s="2" t="str">
        <f>IFERROR(__xludf.DUMMYFUNCTION("GOOGLETRANSLATE(A4117, ""nl"", ""en"")"),"diversion")</f>
        <v>diversion</v>
      </c>
    </row>
    <row r="4118">
      <c r="A4118" s="1" t="s">
        <v>4117</v>
      </c>
      <c r="B4118" s="2" t="str">
        <f>IFERROR(__xludf.DUMMYFUNCTION("GOOGLETRANSLATE(A4118, ""nl"", ""en"")"),"switch")</f>
        <v>switch</v>
      </c>
    </row>
    <row r="4119">
      <c r="A4119" s="1" t="s">
        <v>4118</v>
      </c>
      <c r="B4119" s="2" t="str">
        <f>IFERROR(__xludf.DUMMYFUNCTION("GOOGLETRANSLATE(A4119, ""nl"", ""en"")"),"impaired")</f>
        <v>impaired</v>
      </c>
    </row>
    <row r="4120">
      <c r="A4120" s="1" t="s">
        <v>4119</v>
      </c>
      <c r="B4120" s="2" t="str">
        <f>IFERROR(__xludf.DUMMYFUNCTION("GOOGLETRANSLATE(A4120, ""nl"", ""en"")"),"jungle")</f>
        <v>jungle</v>
      </c>
    </row>
    <row r="4121">
      <c r="A4121" s="1" t="s">
        <v>4120</v>
      </c>
      <c r="B4121" s="2" t="str">
        <f>IFERROR(__xludf.DUMMYFUNCTION("GOOGLETRANSLATE(A4121, ""nl"", ""en"")"),"jewellery")</f>
        <v>jewellery</v>
      </c>
    </row>
    <row r="4122">
      <c r="A4122" s="1" t="s">
        <v>4121</v>
      </c>
      <c r="B4122" s="2" t="str">
        <f>IFERROR(__xludf.DUMMYFUNCTION("GOOGLETRANSLATE(A4122, ""nl"", ""en"")"),"felix")</f>
        <v>felix</v>
      </c>
    </row>
    <row r="4123">
      <c r="A4123" s="1" t="s">
        <v>4122</v>
      </c>
      <c r="B4123" s="2" t="str">
        <f>IFERROR(__xludf.DUMMYFUNCTION("GOOGLETRANSLATE(A4123, ""nl"", ""en"")"),"Belt")</f>
        <v>Belt</v>
      </c>
    </row>
    <row r="4124">
      <c r="A4124" s="1" t="s">
        <v>4123</v>
      </c>
      <c r="B4124" s="2" t="str">
        <f>IFERROR(__xludf.DUMMYFUNCTION("GOOGLETRANSLATE(A4124, ""nl"", ""en"")"),"lived")</f>
        <v>lived</v>
      </c>
    </row>
    <row r="4125">
      <c r="A4125" s="1" t="s">
        <v>4124</v>
      </c>
      <c r="B4125" s="2" t="str">
        <f>IFERROR(__xludf.DUMMYFUNCTION("GOOGLETRANSLATE(A4125, ""nl"", ""en"")"),"call")</f>
        <v>call</v>
      </c>
    </row>
    <row r="4126">
      <c r="A4126" s="1" t="s">
        <v>4125</v>
      </c>
      <c r="B4126" s="2" t="str">
        <f>IFERROR(__xludf.DUMMYFUNCTION("GOOGLETRANSLATE(A4126, ""nl"", ""en"")"),"shoe")</f>
        <v>shoe</v>
      </c>
    </row>
    <row r="4127">
      <c r="A4127" s="1" t="s">
        <v>4126</v>
      </c>
      <c r="B4127" s="2" t="str">
        <f>IFERROR(__xludf.DUMMYFUNCTION("GOOGLETRANSLATE(A4127, ""nl"", ""en"")"),"colin")</f>
        <v>colin</v>
      </c>
    </row>
    <row r="4128">
      <c r="A4128" s="1" t="s">
        <v>4127</v>
      </c>
      <c r="B4128" s="2" t="str">
        <f>IFERROR(__xludf.DUMMYFUNCTION("GOOGLETRANSLATE(A4128, ""nl"", ""en"")"),"noticed")</f>
        <v>noticed</v>
      </c>
    </row>
    <row r="4129">
      <c r="A4129" s="1" t="s">
        <v>4128</v>
      </c>
      <c r="B4129" s="2" t="str">
        <f>IFERROR(__xludf.DUMMYFUNCTION("GOOGLETRANSLATE(A4129, ""nl"", ""en"")"),"Phoebe")</f>
        <v>Phoebe</v>
      </c>
    </row>
    <row r="4130">
      <c r="A4130" s="1" t="s">
        <v>4129</v>
      </c>
      <c r="B4130" s="2" t="str">
        <f>IFERROR(__xludf.DUMMYFUNCTION("GOOGLETRANSLATE(A4130, ""nl"", ""en"")"),"to repeat")</f>
        <v>to repeat</v>
      </c>
    </row>
    <row r="4131">
      <c r="A4131" s="1" t="s">
        <v>4130</v>
      </c>
      <c r="B4131" s="2" t="str">
        <f>IFERROR(__xludf.DUMMYFUNCTION("GOOGLETRANSLATE(A4131, ""nl"", ""en"")"),"relax")</f>
        <v>relax</v>
      </c>
    </row>
    <row r="4132">
      <c r="A4132" s="1" t="s">
        <v>4131</v>
      </c>
      <c r="B4132" s="2" t="str">
        <f>IFERROR(__xludf.DUMMYFUNCTION("GOOGLETRANSLATE(A4132, ""nl"", ""en"")"),"exact")</f>
        <v>exact</v>
      </c>
    </row>
    <row r="4133">
      <c r="A4133" s="1" t="s">
        <v>4132</v>
      </c>
      <c r="B4133" s="2" t="str">
        <f>IFERROR(__xludf.DUMMYFUNCTION("GOOGLETRANSLATE(A4133, ""nl"", ""en"")"),"scary")</f>
        <v>scary</v>
      </c>
    </row>
    <row r="4134">
      <c r="A4134" s="1" t="s">
        <v>4133</v>
      </c>
      <c r="B4134" s="2" t="str">
        <f>IFERROR(__xludf.DUMMYFUNCTION("GOOGLETRANSLATE(A4134, ""nl"", ""en"")"),"Caesar")</f>
        <v>Caesar</v>
      </c>
    </row>
    <row r="4135">
      <c r="A4135" s="1" t="s">
        <v>4134</v>
      </c>
      <c r="B4135" s="2" t="str">
        <f>IFERROR(__xludf.DUMMYFUNCTION("GOOGLETRANSLATE(A4135, ""nl"", ""en"")"),"alison")</f>
        <v>alison</v>
      </c>
    </row>
    <row r="4136">
      <c r="A4136" s="1" t="s">
        <v>4135</v>
      </c>
      <c r="B4136" s="2" t="str">
        <f>IFERROR(__xludf.DUMMYFUNCTION("GOOGLETRANSLATE(A4136, ""nl"", ""en"")"),"avenue")</f>
        <v>avenue</v>
      </c>
    </row>
    <row r="4137">
      <c r="A4137" s="1" t="s">
        <v>4136</v>
      </c>
      <c r="B4137" s="2" t="str">
        <f>IFERROR(__xludf.DUMMYFUNCTION("GOOGLETRANSLATE(A4137, ""nl"", ""en"")"),"consolation")</f>
        <v>consolation</v>
      </c>
    </row>
    <row r="4138">
      <c r="A4138" s="1" t="s">
        <v>4137</v>
      </c>
      <c r="B4138" s="2" t="str">
        <f>IFERROR(__xludf.DUMMYFUNCTION("GOOGLETRANSLATE(A4138, ""nl"", ""en"")"),"indicted")</f>
        <v>indicted</v>
      </c>
    </row>
    <row r="4139">
      <c r="A4139" s="1" t="s">
        <v>4138</v>
      </c>
      <c r="B4139" s="2" t="str">
        <f>IFERROR(__xludf.DUMMYFUNCTION("GOOGLETRANSLATE(A4139, ""nl"", ""en"")"),"shaw")</f>
        <v>shaw</v>
      </c>
    </row>
    <row r="4140">
      <c r="A4140" s="1" t="s">
        <v>4139</v>
      </c>
      <c r="B4140" s="2" t="str">
        <f>IFERROR(__xludf.DUMMYFUNCTION("GOOGLETRANSLATE(A4140, ""nl"", ""en"")"),"distant")</f>
        <v>distant</v>
      </c>
    </row>
    <row r="4141">
      <c r="A4141" s="1" t="s">
        <v>4140</v>
      </c>
      <c r="B4141" s="2" t="str">
        <f>IFERROR(__xludf.DUMMYFUNCTION("GOOGLETRANSLATE(A4141, ""nl"", ""en"")"),"Heels")</f>
        <v>Heels</v>
      </c>
    </row>
    <row r="4142">
      <c r="A4142" s="1" t="s">
        <v>4141</v>
      </c>
      <c r="B4142" s="2" t="str">
        <f>IFERROR(__xludf.DUMMYFUNCTION("GOOGLETRANSLATE(A4142, ""nl"", ""en"")"),"armed")</f>
        <v>armed</v>
      </c>
    </row>
    <row r="4143">
      <c r="A4143" s="1" t="s">
        <v>4142</v>
      </c>
      <c r="B4143" s="2" t="str">
        <f>IFERROR(__xludf.DUMMYFUNCTION("GOOGLETRANSLATE(A4143, ""nl"", ""en"")"),"October")</f>
        <v>October</v>
      </c>
    </row>
    <row r="4144">
      <c r="A4144" s="1" t="s">
        <v>4143</v>
      </c>
      <c r="B4144" s="2" t="str">
        <f>IFERROR(__xludf.DUMMYFUNCTION("GOOGLETRANSLATE(A4144, ""nl"", ""en"")"),"unique")</f>
        <v>unique</v>
      </c>
    </row>
    <row r="4145">
      <c r="A4145" s="1" t="s">
        <v>4144</v>
      </c>
      <c r="B4145" s="2" t="str">
        <f>IFERROR(__xludf.DUMMYFUNCTION("GOOGLETRANSLATE(A4145, ""nl"", ""en"")"),"professional")</f>
        <v>professional</v>
      </c>
    </row>
    <row r="4146">
      <c r="A4146" s="1" t="s">
        <v>4145</v>
      </c>
      <c r="B4146" s="2" t="str">
        <f>IFERROR(__xludf.DUMMYFUNCTION("GOOGLETRANSLATE(A4146, ""nl"", ""en"")"),"recent")</f>
        <v>recent</v>
      </c>
    </row>
    <row r="4147">
      <c r="A4147" s="1" t="s">
        <v>4146</v>
      </c>
      <c r="B4147" s="2" t="str">
        <f>IFERROR(__xludf.DUMMYFUNCTION("GOOGLETRANSLATE(A4147, ""nl"", ""en"")"),"push")</f>
        <v>push</v>
      </c>
    </row>
    <row r="4148">
      <c r="A4148" s="1" t="s">
        <v>4147</v>
      </c>
      <c r="B4148" s="2" t="str">
        <f>IFERROR(__xludf.DUMMYFUNCTION("GOOGLETRANSLATE(A4148, ""nl"", ""en"")"),"cocaine")</f>
        <v>cocaine</v>
      </c>
    </row>
    <row r="4149">
      <c r="A4149" s="1" t="s">
        <v>4148</v>
      </c>
      <c r="B4149" s="2" t="str">
        <f>IFERROR(__xludf.DUMMYFUNCTION("GOOGLETRANSLATE(A4149, ""nl"", ""en"")"),"track down")</f>
        <v>track down</v>
      </c>
    </row>
    <row r="4150">
      <c r="A4150" s="1" t="s">
        <v>4149</v>
      </c>
      <c r="B4150" s="2" t="str">
        <f>IFERROR(__xludf.DUMMYFUNCTION("GOOGLETRANSLATE(A4150, ""nl"", ""en"")"),"leak")</f>
        <v>leak</v>
      </c>
    </row>
    <row r="4151">
      <c r="A4151" s="1" t="s">
        <v>4150</v>
      </c>
      <c r="B4151" s="2" t="str">
        <f>IFERROR(__xludf.DUMMYFUNCTION("GOOGLETRANSLATE(A4151, ""nl"", ""en"")"),"ralph")</f>
        <v>ralph</v>
      </c>
    </row>
    <row r="4152">
      <c r="A4152" s="1" t="s">
        <v>4151</v>
      </c>
      <c r="B4152" s="2" t="str">
        <f>IFERROR(__xludf.DUMMYFUNCTION("GOOGLETRANSLATE(A4152, ""nl"", ""en"")"),"cells")</f>
        <v>cells</v>
      </c>
    </row>
    <row r="4153">
      <c r="A4153" s="1" t="s">
        <v>4152</v>
      </c>
      <c r="B4153" s="2" t="str">
        <f>IFERROR(__xludf.DUMMYFUNCTION("GOOGLETRANSLATE(A4153, ""nl"", ""en"")"),"teams")</f>
        <v>teams</v>
      </c>
    </row>
    <row r="4154">
      <c r="A4154" s="1" t="s">
        <v>4153</v>
      </c>
      <c r="B4154" s="2" t="str">
        <f>IFERROR(__xludf.DUMMYFUNCTION("GOOGLETRANSLATE(A4154, ""nl"", ""en"")"),"good gracious")</f>
        <v>good gracious</v>
      </c>
    </row>
    <row r="4155">
      <c r="A4155" s="1" t="s">
        <v>4154</v>
      </c>
      <c r="B4155" s="2" t="str">
        <f>IFERROR(__xludf.DUMMYFUNCTION("GOOGLETRANSLATE(A4155, ""nl"", ""en"")"),"knew")</f>
        <v>knew</v>
      </c>
    </row>
    <row r="4156">
      <c r="A4156" s="1" t="s">
        <v>4155</v>
      </c>
      <c r="B4156" s="2" t="str">
        <f>IFERROR(__xludf.DUMMYFUNCTION("GOOGLETRANSLATE(A4156, ""nl"", ""en"")"),"football")</f>
        <v>football</v>
      </c>
    </row>
    <row r="4157">
      <c r="A4157" s="1" t="s">
        <v>4156</v>
      </c>
      <c r="B4157" s="2" t="str">
        <f>IFERROR(__xludf.DUMMYFUNCTION("GOOGLETRANSLATE(A4157, ""nl"", ""en"")"),"last name")</f>
        <v>last name</v>
      </c>
    </row>
    <row r="4158">
      <c r="A4158" s="1" t="s">
        <v>4157</v>
      </c>
      <c r="B4158" s="2" t="str">
        <f>IFERROR(__xludf.DUMMYFUNCTION("GOOGLETRANSLATE(A4158, ""nl"", ""en"")"),"lifetime")</f>
        <v>lifetime</v>
      </c>
    </row>
    <row r="4159">
      <c r="A4159" s="1" t="s">
        <v>4158</v>
      </c>
      <c r="B4159" s="2" t="str">
        <f>IFERROR(__xludf.DUMMYFUNCTION("GOOGLETRANSLATE(A4159, ""nl"", ""en"")"),"defence")</f>
        <v>defence</v>
      </c>
    </row>
    <row r="4160">
      <c r="A4160" s="1" t="s">
        <v>4159</v>
      </c>
      <c r="B4160" s="2" t="str">
        <f>IFERROR(__xludf.DUMMYFUNCTION("GOOGLETRANSLATE(A4160, ""nl"", ""en"")"),"federation")</f>
        <v>federation</v>
      </c>
    </row>
    <row r="4161">
      <c r="A4161" s="1" t="s">
        <v>4160</v>
      </c>
      <c r="B4161" s="2" t="str">
        <f>IFERROR(__xludf.DUMMYFUNCTION("GOOGLETRANSLATE(A4161, ""nl"", ""en"")"),"turner")</f>
        <v>turner</v>
      </c>
    </row>
    <row r="4162">
      <c r="A4162" s="1" t="s">
        <v>4161</v>
      </c>
      <c r="B4162" s="2" t="str">
        <f>IFERROR(__xludf.DUMMYFUNCTION("GOOGLETRANSLATE(A4162, ""nl"", ""en"")"),"curtis")</f>
        <v>curtis</v>
      </c>
    </row>
    <row r="4163">
      <c r="A4163" s="1" t="s">
        <v>4162</v>
      </c>
      <c r="B4163" s="2" t="str">
        <f>IFERROR(__xludf.DUMMYFUNCTION("GOOGLETRANSLATE(A4163, ""nl"", ""en"")"),"earl")</f>
        <v>earl</v>
      </c>
    </row>
    <row r="4164">
      <c r="A4164" s="1" t="s">
        <v>4163</v>
      </c>
      <c r="B4164" s="2" t="str">
        <f>IFERROR(__xludf.DUMMYFUNCTION("GOOGLETRANSLATE(A4164, ""nl"", ""en"")"),"afghanistan")</f>
        <v>afghanistan</v>
      </c>
    </row>
    <row r="4165">
      <c r="A4165" s="1" t="s">
        <v>4164</v>
      </c>
      <c r="B4165" s="2" t="str">
        <f>IFERROR(__xludf.DUMMYFUNCTION("GOOGLETRANSLATE(A4165, ""nl"", ""en"")"),"opens")</f>
        <v>opens</v>
      </c>
    </row>
    <row r="4166">
      <c r="A4166" s="1" t="s">
        <v>4165</v>
      </c>
      <c r="B4166" s="2" t="str">
        <f>IFERROR(__xludf.DUMMYFUNCTION("GOOGLETRANSLATE(A4166, ""nl"", ""en"")"),"parking spot")</f>
        <v>parking spot</v>
      </c>
    </row>
    <row r="4167">
      <c r="A4167" s="1" t="s">
        <v>4166</v>
      </c>
      <c r="B4167" s="2" t="str">
        <f>IFERROR(__xludf.DUMMYFUNCTION("GOOGLETRANSLATE(A4167, ""nl"", ""en"")"),"graze")</f>
        <v>graze</v>
      </c>
    </row>
    <row r="4168">
      <c r="A4168" s="1" t="s">
        <v>4167</v>
      </c>
      <c r="B4168" s="2" t="str">
        <f>IFERROR(__xludf.DUMMYFUNCTION("GOOGLETRANSLATE(A4168, ""nl"", ""en"")"),"embassy")</f>
        <v>embassy</v>
      </c>
    </row>
    <row r="4169">
      <c r="A4169" s="1" t="s">
        <v>4168</v>
      </c>
      <c r="B4169" s="2" t="str">
        <f>IFERROR(__xludf.DUMMYFUNCTION("GOOGLETRANSLATE(A4169, ""nl"", ""en"")"),"endure")</f>
        <v>endure</v>
      </c>
    </row>
    <row r="4170">
      <c r="A4170" s="1" t="s">
        <v>4169</v>
      </c>
      <c r="B4170" s="2" t="str">
        <f>IFERROR(__xludf.DUMMYFUNCTION("GOOGLETRANSLATE(A4170, ""nl"", ""en"")"),"simpson")</f>
        <v>simpson</v>
      </c>
    </row>
    <row r="4171">
      <c r="A4171" s="1" t="s">
        <v>4170</v>
      </c>
      <c r="B4171" s="2" t="str">
        <f>IFERROR(__xludf.DUMMYFUNCTION("GOOGLETRANSLATE(A4171, ""nl"", ""en"")"),"flower")</f>
        <v>flower</v>
      </c>
    </row>
    <row r="4172">
      <c r="A4172" s="1" t="s">
        <v>4171</v>
      </c>
      <c r="B4172" s="2" t="str">
        <f>IFERROR(__xludf.DUMMYFUNCTION("GOOGLETRANSLATE(A4172, ""nl"", ""en"")"),"voluntary")</f>
        <v>voluntary</v>
      </c>
    </row>
    <row r="4173">
      <c r="A4173" s="1" t="s">
        <v>4172</v>
      </c>
      <c r="B4173" s="2" t="str">
        <f>IFERROR(__xludf.DUMMYFUNCTION("GOOGLETRANSLATE(A4173, ""nl"", ""en"")"),"obsessed")</f>
        <v>obsessed</v>
      </c>
    </row>
    <row r="4174">
      <c r="A4174" s="1" t="s">
        <v>4173</v>
      </c>
      <c r="B4174" s="2" t="str">
        <f>IFERROR(__xludf.DUMMYFUNCTION("GOOGLETRANSLATE(A4174, ""nl"", ""en"")"),"pierce")</f>
        <v>pierce</v>
      </c>
    </row>
    <row r="4175">
      <c r="A4175" s="1" t="s">
        <v>4174</v>
      </c>
      <c r="B4175" s="2" t="str">
        <f>IFERROR(__xludf.DUMMYFUNCTION("GOOGLETRANSLATE(A4175, ""nl"", ""en"")"),"committed")</f>
        <v>committed</v>
      </c>
    </row>
    <row r="4176">
      <c r="A4176" s="1" t="s">
        <v>4175</v>
      </c>
      <c r="B4176" s="2" t="str">
        <f>IFERROR(__xludf.DUMMYFUNCTION("GOOGLETRANSLATE(A4176, ""nl"", ""en"")"),"bleeds")</f>
        <v>bleeds</v>
      </c>
    </row>
    <row r="4177">
      <c r="A4177" s="1" t="s">
        <v>4176</v>
      </c>
      <c r="B4177" s="2" t="str">
        <f>IFERROR(__xludf.DUMMYFUNCTION("GOOGLETRANSLATE(A4177, ""nl"", ""en"")"),"Latvian")</f>
        <v>Latvian</v>
      </c>
    </row>
    <row r="4178">
      <c r="A4178" s="1" t="s">
        <v>4177</v>
      </c>
      <c r="B4178" s="2" t="str">
        <f>IFERROR(__xludf.DUMMYFUNCTION("GOOGLETRANSLATE(A4178, ""nl"", ""en"")"),"arranges")</f>
        <v>arranges</v>
      </c>
    </row>
    <row r="4179">
      <c r="A4179" s="1" t="s">
        <v>4178</v>
      </c>
      <c r="B4179" s="2" t="str">
        <f>IFERROR(__xludf.DUMMYFUNCTION("GOOGLETRANSLATE(A4179, ""nl"", ""en"")"),"accepted")</f>
        <v>accepted</v>
      </c>
    </row>
    <row r="4180">
      <c r="A4180" s="1" t="s">
        <v>4179</v>
      </c>
      <c r="B4180" s="2" t="str">
        <f>IFERROR(__xludf.DUMMYFUNCTION("GOOGLETRANSLATE(A4180, ""nl"", ""en"")"),"to calm down")</f>
        <v>to calm down</v>
      </c>
    </row>
    <row r="4181">
      <c r="A4181" s="1" t="s">
        <v>4180</v>
      </c>
      <c r="B4181" s="2" t="str">
        <f>IFERROR(__xludf.DUMMYFUNCTION("GOOGLETRANSLATE(A4181, ""nl"", ""en"")"),"restored")</f>
        <v>restored</v>
      </c>
    </row>
    <row r="4182">
      <c r="A4182" s="1" t="s">
        <v>4181</v>
      </c>
      <c r="B4182" s="2" t="str">
        <f>IFERROR(__xludf.DUMMYFUNCTION("GOOGLETRANSLATE(A4182, ""nl"", ""en"")"),"veronica")</f>
        <v>veronica</v>
      </c>
    </row>
    <row r="4183">
      <c r="A4183" s="1" t="s">
        <v>4182</v>
      </c>
      <c r="B4183" s="2" t="str">
        <f>IFERROR(__xludf.DUMMYFUNCTION("GOOGLETRANSLATE(A4183, ""nl"", ""en"")"),"Tiger")</f>
        <v>Tiger</v>
      </c>
    </row>
    <row r="4184">
      <c r="A4184" s="1" t="s">
        <v>4183</v>
      </c>
      <c r="B4184" s="2" t="str">
        <f>IFERROR(__xludf.DUMMYFUNCTION("GOOGLETRANSLATE(A4184, ""nl"", ""en"")"),"monsieur")</f>
        <v>monsieur</v>
      </c>
    </row>
    <row r="4185">
      <c r="A4185" s="1" t="s">
        <v>4184</v>
      </c>
      <c r="B4185" s="2" t="str">
        <f>IFERROR(__xludf.DUMMYFUNCTION("GOOGLETRANSLATE(A4185, ""nl"", ""en"")"),"up")</f>
        <v>up</v>
      </c>
    </row>
    <row r="4186">
      <c r="A4186" s="1" t="s">
        <v>4185</v>
      </c>
      <c r="B4186" s="2" t="str">
        <f>IFERROR(__xludf.DUMMYFUNCTION("GOOGLETRANSLATE(A4186, ""nl"", ""en"")"),"karl")</f>
        <v>karl</v>
      </c>
    </row>
    <row r="4187">
      <c r="A4187" s="1" t="s">
        <v>4186</v>
      </c>
      <c r="B4187" s="2" t="str">
        <f>IFERROR(__xludf.DUMMYFUNCTION("GOOGLETRANSLATE(A4187, ""nl"", ""en"")"),"knock")</f>
        <v>knock</v>
      </c>
    </row>
    <row r="4188">
      <c r="A4188" s="1" t="s">
        <v>4187</v>
      </c>
      <c r="B4188" s="2" t="str">
        <f>IFERROR(__xludf.DUMMYFUNCTION("GOOGLETRANSLATE(A4188, ""nl"", ""en"")"),"desired")</f>
        <v>desired</v>
      </c>
    </row>
    <row r="4189">
      <c r="A4189" s="1" t="s">
        <v>4188</v>
      </c>
      <c r="B4189" s="2" t="str">
        <f>IFERROR(__xludf.DUMMYFUNCTION("GOOGLETRANSLATE(A4189, ""nl"", ""en"")"),"brooke")</f>
        <v>brooke</v>
      </c>
    </row>
    <row r="4190">
      <c r="A4190" s="1" t="s">
        <v>4189</v>
      </c>
      <c r="B4190" s="2" t="str">
        <f>IFERROR(__xludf.DUMMYFUNCTION("GOOGLETRANSLATE(A4190, ""nl"", ""en"")"),"silent")</f>
        <v>silent</v>
      </c>
    </row>
    <row r="4191">
      <c r="A4191" s="1" t="s">
        <v>4190</v>
      </c>
      <c r="B4191" s="2" t="str">
        <f>IFERROR(__xludf.DUMMYFUNCTION("GOOGLETRANSLATE(A4191, ""nl"", ""en"")"),"Spanish")</f>
        <v>Spanish</v>
      </c>
    </row>
    <row r="4192">
      <c r="A4192" s="1" t="s">
        <v>4191</v>
      </c>
      <c r="B4192" s="2" t="str">
        <f>IFERROR(__xludf.DUMMYFUNCTION("GOOGLETRANSLATE(A4192, ""nl"", ""en"")"),"returned")</f>
        <v>returned</v>
      </c>
    </row>
    <row r="4193">
      <c r="A4193" s="1" t="s">
        <v>4192</v>
      </c>
      <c r="B4193" s="2" t="str">
        <f>IFERROR(__xludf.DUMMYFUNCTION("GOOGLETRANSLATE(A4193, ""nl"", ""en"")"),"cap")</f>
        <v>cap</v>
      </c>
    </row>
    <row r="4194">
      <c r="A4194" s="1" t="s">
        <v>4193</v>
      </c>
      <c r="B4194" s="2" t="str">
        <f>IFERROR(__xludf.DUMMYFUNCTION("GOOGLETRANSLATE(A4194, ""nl"", ""en"")"),"bud")</f>
        <v>bud</v>
      </c>
    </row>
    <row r="4195">
      <c r="A4195" s="1" t="s">
        <v>4194</v>
      </c>
      <c r="B4195" s="2" t="str">
        <f>IFERROR(__xludf.DUMMYFUNCTION("GOOGLETRANSLATE(A4195, ""nl"", ""en"")"),"Shorty")</f>
        <v>Shorty</v>
      </c>
    </row>
    <row r="4196">
      <c r="A4196" s="1" t="s">
        <v>4195</v>
      </c>
      <c r="B4196" s="2" t="str">
        <f>IFERROR(__xludf.DUMMYFUNCTION("GOOGLETRANSLATE(A4196, ""nl"", ""en"")"),"quarter")</f>
        <v>quarter</v>
      </c>
    </row>
    <row r="4197">
      <c r="A4197" s="1" t="s">
        <v>4196</v>
      </c>
      <c r="B4197" s="2" t="str">
        <f>IFERROR(__xludf.DUMMYFUNCTION("GOOGLETRANSLATE(A4197, ""nl"", ""en"")"),"American")</f>
        <v>American</v>
      </c>
    </row>
    <row r="4198">
      <c r="A4198" s="1" t="s">
        <v>4197</v>
      </c>
      <c r="B4198" s="2" t="str">
        <f>IFERROR(__xludf.DUMMYFUNCTION("GOOGLETRANSLATE(A4198, ""nl"", ""en"")"),"rita")</f>
        <v>rita</v>
      </c>
    </row>
    <row r="4199">
      <c r="A4199" s="1" t="s">
        <v>4198</v>
      </c>
      <c r="B4199" s="2" t="str">
        <f>IFERROR(__xludf.DUMMYFUNCTION("GOOGLETRANSLATE(A4199, ""nl"", ""en"")"),"continues")</f>
        <v>continues</v>
      </c>
    </row>
    <row r="4200">
      <c r="A4200" s="1" t="s">
        <v>4199</v>
      </c>
      <c r="B4200" s="2" t="str">
        <f>IFERROR(__xludf.DUMMYFUNCTION("GOOGLETRANSLATE(A4200, ""nl"", ""en"")"),"residence")</f>
        <v>residence</v>
      </c>
    </row>
    <row r="4201">
      <c r="A4201" s="1" t="s">
        <v>4200</v>
      </c>
      <c r="B4201" s="2" t="str">
        <f>IFERROR(__xludf.DUMMYFUNCTION("GOOGLETRANSLATE(A4201, ""nl"", ""en"")"),"script")</f>
        <v>script</v>
      </c>
    </row>
    <row r="4202">
      <c r="A4202" s="1" t="s">
        <v>4201</v>
      </c>
      <c r="B4202" s="2" t="str">
        <f>IFERROR(__xludf.DUMMYFUNCTION("GOOGLETRANSLATE(A4202, ""nl"", ""en"")"),"sandra")</f>
        <v>sandra</v>
      </c>
    </row>
    <row r="4203">
      <c r="A4203" s="1" t="s">
        <v>4202</v>
      </c>
      <c r="B4203" s="2" t="str">
        <f>IFERROR(__xludf.DUMMYFUNCTION("GOOGLETRANSLATE(A4203, ""nl"", ""en"")"),"chase")</f>
        <v>chase</v>
      </c>
    </row>
    <row r="4204">
      <c r="A4204" s="1" t="s">
        <v>4203</v>
      </c>
      <c r="B4204" s="2" t="str">
        <f>IFERROR(__xludf.DUMMYFUNCTION("GOOGLETRANSLATE(A4204, ""nl"", ""en"")"),"occupy")</f>
        <v>occupy</v>
      </c>
    </row>
    <row r="4205">
      <c r="A4205" s="1" t="s">
        <v>4204</v>
      </c>
      <c r="B4205" s="2" t="str">
        <f>IFERROR(__xludf.DUMMYFUNCTION("GOOGLETRANSLATE(A4205, ""nl"", ""en"")"),"shortage")</f>
        <v>shortage</v>
      </c>
    </row>
    <row r="4206">
      <c r="A4206" s="1" t="s">
        <v>4205</v>
      </c>
      <c r="B4206" s="2" t="str">
        <f>IFERROR(__xludf.DUMMYFUNCTION("GOOGLETRANSLATE(A4206, ""nl"", ""en"")"),"ride")</f>
        <v>ride</v>
      </c>
    </row>
    <row r="4207">
      <c r="A4207" s="1" t="s">
        <v>4206</v>
      </c>
      <c r="B4207" s="2" t="str">
        <f>IFERROR(__xludf.DUMMYFUNCTION("GOOGLETRANSLATE(A4207, ""nl"", ""en"")"),"porn")</f>
        <v>porn</v>
      </c>
    </row>
    <row r="4208">
      <c r="A4208" s="1" t="s">
        <v>4207</v>
      </c>
      <c r="B4208" s="2" t="str">
        <f>IFERROR(__xludf.DUMMYFUNCTION("GOOGLETRANSLATE(A4208, ""nl"", ""en"")"),"female")</f>
        <v>female</v>
      </c>
    </row>
    <row r="4209">
      <c r="A4209" s="1" t="s">
        <v>4208</v>
      </c>
      <c r="B4209" s="2" t="str">
        <f>IFERROR(__xludf.DUMMYFUNCTION("GOOGLETRANSLATE(A4209, ""nl"", ""en"")"),"cool")</f>
        <v>cool</v>
      </c>
    </row>
    <row r="4210">
      <c r="A4210" s="1" t="s">
        <v>4209</v>
      </c>
      <c r="B4210" s="2" t="str">
        <f>IFERROR(__xludf.DUMMYFUNCTION("GOOGLETRANSLATE(A4210, ""nl"", ""en"")"),"strict")</f>
        <v>strict</v>
      </c>
    </row>
    <row r="4211">
      <c r="A4211" s="1" t="s">
        <v>4210</v>
      </c>
      <c r="B4211" s="2" t="str">
        <f>IFERROR(__xludf.DUMMYFUNCTION("GOOGLETRANSLATE(A4211, ""nl"", ""en"")"),"grandmother")</f>
        <v>grandmother</v>
      </c>
    </row>
    <row r="4212">
      <c r="A4212" s="1" t="s">
        <v>4211</v>
      </c>
      <c r="B4212" s="2" t="str">
        <f>IFERROR(__xludf.DUMMYFUNCTION("GOOGLETRANSLATE(A4212, ""nl"", ""en"")"),"british")</f>
        <v>british</v>
      </c>
    </row>
    <row r="4213">
      <c r="A4213" s="1" t="s">
        <v>4212</v>
      </c>
      <c r="B4213" s="2" t="str">
        <f>IFERROR(__xludf.DUMMYFUNCTION("GOOGLETRANSLATE(A4213, ""nl"", ""en"")"),"clown")</f>
        <v>clown</v>
      </c>
    </row>
    <row r="4214">
      <c r="A4214" s="1" t="s">
        <v>4213</v>
      </c>
      <c r="B4214" s="2" t="str">
        <f>IFERROR(__xludf.DUMMYFUNCTION("GOOGLETRANSLATE(A4214, ""nl"", ""en"")"),"loyalty")</f>
        <v>loyalty</v>
      </c>
    </row>
    <row r="4215">
      <c r="A4215" s="1" t="s">
        <v>4214</v>
      </c>
      <c r="B4215" s="2" t="str">
        <f>IFERROR(__xludf.DUMMYFUNCTION("GOOGLETRANSLATE(A4215, ""nl"", ""en"")"),"ln")</f>
        <v>ln</v>
      </c>
    </row>
    <row r="4216">
      <c r="A4216" s="1" t="s">
        <v>4215</v>
      </c>
      <c r="B4216" s="2" t="str">
        <f>IFERROR(__xludf.DUMMYFUNCTION("GOOGLETRANSLATE(A4216, ""nl"", ""en"")"),"sweat")</f>
        <v>sweat</v>
      </c>
    </row>
    <row r="4217">
      <c r="A4217" s="1" t="s">
        <v>4216</v>
      </c>
      <c r="B4217" s="2" t="str">
        <f>IFERROR(__xludf.DUMMYFUNCTION("GOOGLETRANSLATE(A4217, ""nl"", ""en"")"),"culture")</f>
        <v>culture</v>
      </c>
    </row>
    <row r="4218">
      <c r="A4218" s="1" t="s">
        <v>4217</v>
      </c>
      <c r="B4218" s="2" t="str">
        <f>IFERROR(__xludf.DUMMYFUNCTION("GOOGLETRANSLATE(A4218, ""nl"", ""en"")"),"teen")</f>
        <v>teen</v>
      </c>
    </row>
    <row r="4219">
      <c r="A4219" s="1" t="s">
        <v>4218</v>
      </c>
      <c r="B4219" s="2" t="str">
        <f>IFERROR(__xludf.DUMMYFUNCTION("GOOGLETRANSLATE(A4219, ""nl"", ""en"")"),"woman")</f>
        <v>woman</v>
      </c>
    </row>
    <row r="4220">
      <c r="A4220" s="1" t="s">
        <v>4219</v>
      </c>
      <c r="B4220" s="2" t="str">
        <f>IFERROR(__xludf.DUMMYFUNCTION("GOOGLETRANSLATE(A4220, ""nl"", ""en"")"),"to endure")</f>
        <v>to endure</v>
      </c>
    </row>
    <row r="4221">
      <c r="A4221" s="1" t="s">
        <v>4220</v>
      </c>
      <c r="B4221" s="2" t="str">
        <f>IFERROR(__xludf.DUMMYFUNCTION("GOOGLETRANSLATE(A4221, ""nl"", ""en"")"),"gina")</f>
        <v>gina</v>
      </c>
    </row>
    <row r="4222">
      <c r="A4222" s="1" t="s">
        <v>4221</v>
      </c>
      <c r="B4222" s="2" t="str">
        <f>IFERROR(__xludf.DUMMYFUNCTION("GOOGLETRANSLATE(A4222, ""nl"", ""en"")"),"tracy")</f>
        <v>tracy</v>
      </c>
    </row>
    <row r="4223">
      <c r="A4223" s="1" t="s">
        <v>4222</v>
      </c>
      <c r="B4223" s="2" t="str">
        <f>IFERROR(__xludf.DUMMYFUNCTION("GOOGLETRANSLATE(A4223, ""nl"", ""en"")"),"float")</f>
        <v>float</v>
      </c>
    </row>
    <row r="4224">
      <c r="A4224" s="1" t="s">
        <v>4223</v>
      </c>
      <c r="B4224" s="2" t="str">
        <f>IFERROR(__xludf.DUMMYFUNCTION("GOOGLETRANSLATE(A4224, ""nl"", ""en"")"),"suddenly")</f>
        <v>suddenly</v>
      </c>
    </row>
    <row r="4225">
      <c r="A4225" s="1" t="s">
        <v>4224</v>
      </c>
      <c r="B4225" s="2" t="str">
        <f>IFERROR(__xludf.DUMMYFUNCTION("GOOGLETRANSLATE(A4225, ""nl"", ""en"")"),"ratio")</f>
        <v>ratio</v>
      </c>
    </row>
    <row r="4226">
      <c r="A4226" s="1" t="s">
        <v>4225</v>
      </c>
      <c r="B4226" s="2" t="str">
        <f>IFERROR(__xludf.DUMMYFUNCTION("GOOGLETRANSLATE(A4226, ""nl"", ""en"")"),"loaded")</f>
        <v>loaded</v>
      </c>
    </row>
    <row r="4227">
      <c r="A4227" s="1" t="s">
        <v>4226</v>
      </c>
      <c r="B4227" s="2" t="str">
        <f>IFERROR(__xludf.DUMMYFUNCTION("GOOGLETRANSLATE(A4227, ""nl"", ""en"")"),"overall")</f>
        <v>overall</v>
      </c>
    </row>
    <row r="4228">
      <c r="A4228" s="1" t="s">
        <v>4227</v>
      </c>
      <c r="B4228" s="2" t="str">
        <f>IFERROR(__xludf.DUMMYFUNCTION("GOOGLETRANSLATE(A4228, ""nl"", ""en"")"),"french")</f>
        <v>french</v>
      </c>
    </row>
    <row r="4229">
      <c r="A4229" s="1" t="s">
        <v>4228</v>
      </c>
      <c r="B4229" s="2" t="str">
        <f>IFERROR(__xludf.DUMMYFUNCTION("GOOGLETRANSLATE(A4229, ""nl"", ""en"")"),"to respect")</f>
        <v>to respect</v>
      </c>
    </row>
    <row r="4230">
      <c r="A4230" s="1" t="s">
        <v>4229</v>
      </c>
      <c r="B4230" s="2" t="str">
        <f>IFERROR(__xludf.DUMMYFUNCTION("GOOGLETRANSLATE(A4230, ""nl"", ""en"")"),"searched")</f>
        <v>searched</v>
      </c>
    </row>
    <row r="4231">
      <c r="A4231" s="1" t="s">
        <v>4230</v>
      </c>
      <c r="B4231" s="2" t="str">
        <f>IFERROR(__xludf.DUMMYFUNCTION("GOOGLETRANSLATE(A4231, ""nl"", ""en"")"),"offended")</f>
        <v>offended</v>
      </c>
    </row>
    <row r="4232">
      <c r="A4232" s="1" t="s">
        <v>4231</v>
      </c>
      <c r="B4232" s="2" t="str">
        <f>IFERROR(__xludf.DUMMYFUNCTION("GOOGLETRANSLATE(A4232, ""nl"", ""en"")"),"bitten")</f>
        <v>bitten</v>
      </c>
    </row>
    <row r="4233">
      <c r="A4233" s="1" t="s">
        <v>4232</v>
      </c>
      <c r="B4233" s="2" t="str">
        <f>IFERROR(__xludf.DUMMYFUNCTION("GOOGLETRANSLATE(A4233, ""nl"", ""en"")"),"hide")</f>
        <v>hide</v>
      </c>
    </row>
    <row r="4234">
      <c r="A4234" s="1" t="s">
        <v>4233</v>
      </c>
      <c r="B4234" s="2" t="str">
        <f>IFERROR(__xludf.DUMMYFUNCTION("GOOGLETRANSLATE(A4234, ""nl"", ""en"")"),"coordinates")</f>
        <v>coordinates</v>
      </c>
    </row>
    <row r="4235">
      <c r="A4235" s="1" t="s">
        <v>4234</v>
      </c>
      <c r="B4235" s="2" t="str">
        <f>IFERROR(__xludf.DUMMYFUNCTION("GOOGLETRANSLATE(A4235, ""nl"", ""en"")"),"complete")</f>
        <v>complete</v>
      </c>
    </row>
    <row r="4236">
      <c r="A4236" s="1" t="s">
        <v>4235</v>
      </c>
      <c r="B4236" s="2" t="str">
        <f>IFERROR(__xludf.DUMMYFUNCTION("GOOGLETRANSLATE(A4236, ""nl"", ""en"")"),"policy")</f>
        <v>policy</v>
      </c>
    </row>
    <row r="4237">
      <c r="A4237" s="1" t="s">
        <v>4236</v>
      </c>
      <c r="B4237" s="2" t="str">
        <f>IFERROR(__xludf.DUMMYFUNCTION("GOOGLETRANSLATE(A4237, ""nl"", ""en"")"),"detail")</f>
        <v>detail</v>
      </c>
    </row>
    <row r="4238">
      <c r="A4238" s="1" t="s">
        <v>4237</v>
      </c>
      <c r="B4238" s="2" t="str">
        <f>IFERROR(__xludf.DUMMYFUNCTION("GOOGLETRANSLATE(A4238, ""nl"", ""en"")"),"wallace")</f>
        <v>wallace</v>
      </c>
    </row>
    <row r="4239">
      <c r="A4239" s="1" t="s">
        <v>4238</v>
      </c>
      <c r="B4239" s="2" t="str">
        <f>IFERROR(__xludf.DUMMYFUNCTION("GOOGLETRANSLATE(A4239, ""nl"", ""en"")"),"equipment")</f>
        <v>equipment</v>
      </c>
    </row>
    <row r="4240">
      <c r="A4240" s="1" t="s">
        <v>4239</v>
      </c>
      <c r="B4240" s="2" t="str">
        <f>IFERROR(__xludf.DUMMYFUNCTION("GOOGLETRANSLATE(A4240, ""nl"", ""en"")"),"track down")</f>
        <v>track down</v>
      </c>
    </row>
    <row r="4241">
      <c r="A4241" s="1" t="s">
        <v>4240</v>
      </c>
      <c r="B4241" s="2" t="str">
        <f>IFERROR(__xludf.DUMMYFUNCTION("GOOGLETRANSLATE(A4241, ""nl"", ""en"")"),"constantly")</f>
        <v>constantly</v>
      </c>
    </row>
    <row r="4242">
      <c r="A4242" s="1" t="s">
        <v>4241</v>
      </c>
      <c r="B4242" s="2" t="str">
        <f>IFERROR(__xludf.DUMMYFUNCTION("GOOGLETRANSLATE(A4242, ""nl"", ""en"")"),"schools")</f>
        <v>schools</v>
      </c>
    </row>
    <row r="4243">
      <c r="A4243" s="1" t="s">
        <v>4242</v>
      </c>
      <c r="B4243" s="2" t="str">
        <f>IFERROR(__xludf.DUMMYFUNCTION("GOOGLETRANSLATE(A4243, ""nl"", ""en"")"),"tracking")</f>
        <v>tracking</v>
      </c>
    </row>
    <row r="4244">
      <c r="A4244" s="1" t="s">
        <v>4243</v>
      </c>
      <c r="B4244" s="2" t="str">
        <f>IFERROR(__xludf.DUMMYFUNCTION("GOOGLETRANSLATE(A4244, ""nl"", ""en"")"),"practice")</f>
        <v>practice</v>
      </c>
    </row>
    <row r="4245">
      <c r="A4245" s="1" t="s">
        <v>4244</v>
      </c>
      <c r="B4245" s="2" t="str">
        <f>IFERROR(__xludf.DUMMYFUNCTION("GOOGLETRANSLATE(A4245, ""nl"", ""en"")"),"evidence")</f>
        <v>evidence</v>
      </c>
    </row>
    <row r="4246">
      <c r="A4246" s="1" t="s">
        <v>4245</v>
      </c>
      <c r="B4246" s="2" t="str">
        <f>IFERROR(__xludf.DUMMYFUNCTION("GOOGLETRANSLATE(A4246, ""nl"", ""en"")"),"cop")</f>
        <v>cop</v>
      </c>
    </row>
    <row r="4247">
      <c r="A4247" s="1" t="s">
        <v>4246</v>
      </c>
      <c r="B4247" s="2" t="str">
        <f>IFERROR(__xludf.DUMMYFUNCTION("GOOGLETRANSLATE(A4247, ""nl"", ""en"")"),"sexual")</f>
        <v>sexual</v>
      </c>
    </row>
    <row r="4248">
      <c r="A4248" s="1" t="s">
        <v>4247</v>
      </c>
      <c r="B4248" s="2" t="str">
        <f>IFERROR(__xludf.DUMMYFUNCTION("GOOGLETRANSLATE(A4248, ""nl"", ""en"")"),"clap")</f>
        <v>clap</v>
      </c>
    </row>
    <row r="4249">
      <c r="A4249" s="1" t="s">
        <v>4248</v>
      </c>
      <c r="B4249" s="2" t="str">
        <f>IFERROR(__xludf.DUMMYFUNCTION("GOOGLETRANSLATE(A4249, ""nl"", ""en"")"),"watched")</f>
        <v>watched</v>
      </c>
    </row>
    <row r="4250">
      <c r="A4250" s="1" t="s">
        <v>4249</v>
      </c>
      <c r="B4250" s="2" t="str">
        <f>IFERROR(__xludf.DUMMYFUNCTION("GOOGLETRANSLATE(A4250, ""nl"", ""en"")"),"understand")</f>
        <v>understand</v>
      </c>
    </row>
    <row r="4251">
      <c r="A4251" s="1" t="s">
        <v>4250</v>
      </c>
      <c r="B4251" s="2" t="str">
        <f>IFERROR(__xludf.DUMMYFUNCTION("GOOGLETRANSLATE(A4251, ""nl"", ""en"")"),"throne")</f>
        <v>throne</v>
      </c>
    </row>
    <row r="4252">
      <c r="A4252" s="1" t="s">
        <v>4251</v>
      </c>
      <c r="B4252" s="2" t="str">
        <f>IFERROR(__xludf.DUMMYFUNCTION("GOOGLETRANSLATE(A4252, ""nl"", ""en"")"),"each other's")</f>
        <v>each other's</v>
      </c>
    </row>
    <row r="4253">
      <c r="A4253" s="1" t="s">
        <v>4252</v>
      </c>
      <c r="B4253" s="2" t="str">
        <f>IFERROR(__xludf.DUMMYFUNCTION("GOOGLETRANSLATE(A4253, ""nl"", ""en"")"),"to surprise")</f>
        <v>to surprise</v>
      </c>
    </row>
    <row r="4254">
      <c r="A4254" s="1" t="s">
        <v>4253</v>
      </c>
      <c r="B4254" s="2" t="str">
        <f>IFERROR(__xludf.DUMMYFUNCTION("GOOGLETRANSLATE(A4254, ""nl"", ""en"")"),"thank")</f>
        <v>thank</v>
      </c>
    </row>
    <row r="4255">
      <c r="A4255" s="1" t="s">
        <v>4254</v>
      </c>
      <c r="B4255" s="2" t="str">
        <f>IFERROR(__xludf.DUMMYFUNCTION("GOOGLETRANSLATE(A4255, ""nl"", ""en"")"),"lost")</f>
        <v>lost</v>
      </c>
    </row>
    <row r="4256">
      <c r="A4256" s="1" t="s">
        <v>4255</v>
      </c>
      <c r="B4256" s="2" t="str">
        <f>IFERROR(__xludf.DUMMYFUNCTION("GOOGLETRANSLATE(A4256, ""nl"", ""en"")"),"warren")</f>
        <v>warren</v>
      </c>
    </row>
    <row r="4257">
      <c r="A4257" s="1" t="s">
        <v>4256</v>
      </c>
      <c r="B4257" s="2" t="str">
        <f>IFERROR(__xludf.DUMMYFUNCTION("GOOGLETRANSLATE(A4257, ""nl"", ""en"")"),"up")</f>
        <v>up</v>
      </c>
    </row>
    <row r="4258">
      <c r="A4258" s="1" t="s">
        <v>4257</v>
      </c>
      <c r="B4258" s="2" t="str">
        <f>IFERROR(__xludf.DUMMYFUNCTION("GOOGLETRANSLATE(A4258, ""nl"", ""en"")"),"for")</f>
        <v>for</v>
      </c>
    </row>
    <row r="4259">
      <c r="A4259" s="1" t="s">
        <v>4258</v>
      </c>
      <c r="B4259" s="2" t="str">
        <f>IFERROR(__xludf.DUMMYFUNCTION("GOOGLETRANSLATE(A4259, ""nl"", ""en"")"),"se")</f>
        <v>se</v>
      </c>
    </row>
    <row r="4260">
      <c r="A4260" s="1" t="s">
        <v>4259</v>
      </c>
      <c r="B4260" s="2" t="str">
        <f>IFERROR(__xludf.DUMMYFUNCTION("GOOGLETRANSLATE(A4260, ""nl"", ""en"")"),"population")</f>
        <v>population</v>
      </c>
    </row>
    <row r="4261">
      <c r="A4261" s="1" t="s">
        <v>4260</v>
      </c>
      <c r="B4261" s="2" t="str">
        <f>IFERROR(__xludf.DUMMYFUNCTION("GOOGLETRANSLATE(A4261, ""nl"", ""en"")"),"improve")</f>
        <v>improve</v>
      </c>
    </row>
    <row r="4262">
      <c r="A4262" s="1" t="s">
        <v>4261</v>
      </c>
      <c r="B4262" s="2" t="str">
        <f>IFERROR(__xludf.DUMMYFUNCTION("GOOGLETRANSLATE(A4262, ""nl"", ""en"")"),"trauma")</f>
        <v>trauma</v>
      </c>
    </row>
    <row r="4263">
      <c r="A4263" s="1" t="s">
        <v>4262</v>
      </c>
      <c r="B4263" s="2" t="str">
        <f>IFERROR(__xludf.DUMMYFUNCTION("GOOGLETRANSLATE(A4263, ""nl"", ""en"")"),"electrical")</f>
        <v>electrical</v>
      </c>
    </row>
    <row r="4264">
      <c r="A4264" s="1" t="s">
        <v>4263</v>
      </c>
      <c r="B4264" s="2" t="str">
        <f>IFERROR(__xludf.DUMMYFUNCTION("GOOGLETRANSLATE(A4264, ""nl"", ""en"")"),"cowboy")</f>
        <v>cowboy</v>
      </c>
    </row>
    <row r="4265">
      <c r="A4265" s="1" t="s">
        <v>4264</v>
      </c>
      <c r="B4265" s="2" t="str">
        <f>IFERROR(__xludf.DUMMYFUNCTION("GOOGLETRANSLATE(A4265, ""nl"", ""en"")"),"angels")</f>
        <v>angels</v>
      </c>
    </row>
    <row r="4266">
      <c r="A4266" s="1" t="s">
        <v>4265</v>
      </c>
      <c r="B4266" s="2" t="str">
        <f>IFERROR(__xludf.DUMMYFUNCTION("GOOGLETRANSLATE(A4266, ""nl"", ""en"")"),"stuart")</f>
        <v>stuart</v>
      </c>
    </row>
    <row r="4267">
      <c r="A4267" s="1" t="s">
        <v>4266</v>
      </c>
      <c r="B4267" s="2" t="str">
        <f>IFERROR(__xludf.DUMMYFUNCTION("GOOGLETRANSLATE(A4267, ""nl"", ""en"")"),"bitch")</f>
        <v>bitch</v>
      </c>
    </row>
    <row r="4268">
      <c r="A4268" s="1" t="s">
        <v>4267</v>
      </c>
      <c r="B4268" s="2" t="str">
        <f>IFERROR(__xludf.DUMMYFUNCTION("GOOGLETRANSLATE(A4268, ""nl"", ""en"")"),"salary")</f>
        <v>salary</v>
      </c>
    </row>
    <row r="4269">
      <c r="A4269" s="1" t="s">
        <v>4268</v>
      </c>
      <c r="B4269" s="2" t="str">
        <f>IFERROR(__xludf.DUMMYFUNCTION("GOOGLETRANSLATE(A4269, ""nl"", ""en"")"),"from now on")</f>
        <v>from now on</v>
      </c>
    </row>
    <row r="4270">
      <c r="A4270" s="1" t="s">
        <v>4269</v>
      </c>
      <c r="B4270" s="2" t="str">
        <f>IFERROR(__xludf.DUMMYFUNCTION("GOOGLETRANSLATE(A4270, ""nl"", ""en"")"),"brown")</f>
        <v>brown</v>
      </c>
    </row>
    <row r="4271">
      <c r="A4271" s="1" t="s">
        <v>4270</v>
      </c>
      <c r="B4271" s="2" t="str">
        <f>IFERROR(__xludf.DUMMYFUNCTION("GOOGLETRANSLATE(A4271, ""nl"", ""en"")"),"emotional")</f>
        <v>emotional</v>
      </c>
    </row>
    <row r="4272">
      <c r="A4272" s="1" t="s">
        <v>4271</v>
      </c>
      <c r="B4272" s="2" t="str">
        <f>IFERROR(__xludf.DUMMYFUNCTION("GOOGLETRANSLATE(A4272, ""nl"", ""en"")"),"White")</f>
        <v>White</v>
      </c>
    </row>
    <row r="4273">
      <c r="A4273" s="1" t="s">
        <v>4272</v>
      </c>
      <c r="B4273" s="2" t="str">
        <f>IFERROR(__xludf.DUMMYFUNCTION("GOOGLETRANSLATE(A4273, ""nl"", ""en"")"),"lamp")</f>
        <v>lamp</v>
      </c>
    </row>
    <row r="4274">
      <c r="A4274" s="1" t="s">
        <v>4273</v>
      </c>
      <c r="B4274" s="2" t="str">
        <f>IFERROR(__xludf.DUMMYFUNCTION("GOOGLETRANSLATE(A4274, ""nl"", ""en"")"),"district")</f>
        <v>district</v>
      </c>
    </row>
    <row r="4275">
      <c r="A4275" s="1" t="s">
        <v>4274</v>
      </c>
      <c r="B4275" s="2" t="str">
        <f>IFERROR(__xludf.DUMMYFUNCTION("GOOGLETRANSLATE(A4275, ""nl"", ""en"")"),"murdered")</f>
        <v>murdered</v>
      </c>
    </row>
    <row r="4276">
      <c r="A4276" s="1" t="s">
        <v>4275</v>
      </c>
      <c r="B4276" s="2" t="str">
        <f>IFERROR(__xludf.DUMMYFUNCTION("GOOGLETRANSLATE(A4276, ""nl"", ""en"")"),"arrest")</f>
        <v>arrest</v>
      </c>
    </row>
    <row r="4277">
      <c r="A4277" s="1" t="s">
        <v>4276</v>
      </c>
      <c r="B4277" s="2" t="str">
        <f>IFERROR(__xludf.DUMMYFUNCTION("GOOGLETRANSLATE(A4277, ""nl"", ""en"")"),"bishop")</f>
        <v>bishop</v>
      </c>
    </row>
    <row r="4278">
      <c r="A4278" s="1" t="s">
        <v>4277</v>
      </c>
      <c r="B4278" s="2" t="str">
        <f>IFERROR(__xludf.DUMMYFUNCTION("GOOGLETRANSLATE(A4278, ""nl"", ""en"")"),"elliot")</f>
        <v>elliot</v>
      </c>
    </row>
    <row r="4279">
      <c r="A4279" s="1" t="s">
        <v>4278</v>
      </c>
      <c r="B4279" s="2" t="str">
        <f>IFERROR(__xludf.DUMMYFUNCTION("GOOGLETRANSLATE(A4279, ""nl"", ""en"")"),"cool")</f>
        <v>cool</v>
      </c>
    </row>
    <row r="4280">
      <c r="A4280" s="1" t="s">
        <v>4279</v>
      </c>
      <c r="B4280" s="2" t="str">
        <f>IFERROR(__xludf.DUMMYFUNCTION("GOOGLETRANSLATE(A4280, ""nl"", ""en"")"),"declare")</f>
        <v>declare</v>
      </c>
    </row>
    <row r="4281">
      <c r="A4281" s="1" t="s">
        <v>4280</v>
      </c>
      <c r="B4281" s="2" t="str">
        <f>IFERROR(__xludf.DUMMYFUNCTION("GOOGLETRANSLATE(A4281, ""nl"", ""en"")"),"jobs")</f>
        <v>jobs</v>
      </c>
    </row>
    <row r="4282">
      <c r="A4282" s="1" t="s">
        <v>4281</v>
      </c>
      <c r="B4282" s="2" t="str">
        <f>IFERROR(__xludf.DUMMYFUNCTION("GOOGLETRANSLATE(A4282, ""nl"", ""en"")"),"spring")</f>
        <v>spring</v>
      </c>
    </row>
    <row r="4283">
      <c r="A4283" s="1" t="s">
        <v>4282</v>
      </c>
      <c r="B4283" s="2" t="str">
        <f>IFERROR(__xludf.DUMMYFUNCTION("GOOGLETRANSLATE(A4283, ""nl"", ""en"")"),"palmer")</f>
        <v>palmer</v>
      </c>
    </row>
    <row r="4284">
      <c r="A4284" s="1" t="s">
        <v>4283</v>
      </c>
      <c r="B4284" s="2" t="str">
        <f>IFERROR(__xludf.DUMMYFUNCTION("GOOGLETRANSLATE(A4284, ""nl"", ""en"")"),"ingenious")</f>
        <v>ingenious</v>
      </c>
    </row>
    <row r="4285">
      <c r="A4285" s="1" t="s">
        <v>4284</v>
      </c>
      <c r="B4285" s="2" t="str">
        <f>IFERROR(__xludf.DUMMYFUNCTION("GOOGLETRANSLATE(A4285, ""nl"", ""en"")"),"to end")</f>
        <v>to end</v>
      </c>
    </row>
    <row r="4286">
      <c r="A4286" s="1" t="s">
        <v>4285</v>
      </c>
      <c r="B4286" s="2" t="str">
        <f>IFERROR(__xludf.DUMMYFUNCTION("GOOGLETRANSLATE(A4286, ""nl"", ""en"")"),"at the back")</f>
        <v>at the back</v>
      </c>
    </row>
    <row r="4287">
      <c r="A4287" s="1" t="s">
        <v>4286</v>
      </c>
      <c r="B4287" s="2" t="str">
        <f>IFERROR(__xludf.DUMMYFUNCTION("GOOGLETRANSLATE(A4287, ""nl"", ""en"")"),"cover")</f>
        <v>cover</v>
      </c>
    </row>
    <row r="4288">
      <c r="A4288" s="1" t="s">
        <v>4287</v>
      </c>
      <c r="B4288" s="2" t="str">
        <f>IFERROR(__xludf.DUMMYFUNCTION("GOOGLETRANSLATE(A4288, ""nl"", ""en"")"),"lake")</f>
        <v>lake</v>
      </c>
    </row>
    <row r="4289">
      <c r="A4289" s="1" t="s">
        <v>4288</v>
      </c>
      <c r="B4289" s="2" t="str">
        <f>IFERROR(__xludf.DUMMYFUNCTION("GOOGLETRANSLATE(A4289, ""nl"", ""en"")"),"rude")</f>
        <v>rude</v>
      </c>
    </row>
    <row r="4290">
      <c r="A4290" s="1" t="s">
        <v>4289</v>
      </c>
      <c r="B4290" s="2" t="str">
        <f>IFERROR(__xludf.DUMMYFUNCTION("GOOGLETRANSLATE(A4290, ""nl"", ""en"")"),"file")</f>
        <v>file</v>
      </c>
    </row>
    <row r="4291">
      <c r="A4291" s="1" t="s">
        <v>4290</v>
      </c>
      <c r="B4291" s="2" t="str">
        <f>IFERROR(__xludf.DUMMYFUNCTION("GOOGLETRANSLATE(A4291, ""nl"", ""en"")"),"machinery")</f>
        <v>machinery</v>
      </c>
    </row>
    <row r="4292">
      <c r="A4292" s="1" t="s">
        <v>4291</v>
      </c>
      <c r="B4292" s="2" t="str">
        <f>IFERROR(__xludf.DUMMYFUNCTION("GOOGLETRANSLATE(A4292, ""nl"", ""en"")"),"radar")</f>
        <v>radar</v>
      </c>
    </row>
    <row r="4293">
      <c r="A4293" s="1" t="s">
        <v>4292</v>
      </c>
      <c r="B4293" s="2" t="str">
        <f>IFERROR(__xludf.DUMMYFUNCTION("GOOGLETRANSLATE(A4293, ""nl"", ""en"")"),"anderson")</f>
        <v>anderson</v>
      </c>
    </row>
    <row r="4294">
      <c r="A4294" s="1" t="s">
        <v>4293</v>
      </c>
      <c r="B4294" s="2" t="str">
        <f>IFERROR(__xludf.DUMMYFUNCTION("GOOGLETRANSLATE(A4294, ""nl"", ""en"")"),"extreme")</f>
        <v>extreme</v>
      </c>
    </row>
    <row r="4295">
      <c r="A4295" s="1" t="s">
        <v>4294</v>
      </c>
      <c r="B4295" s="2" t="str">
        <f>IFERROR(__xludf.DUMMYFUNCTION("GOOGLETRANSLATE(A4295, ""nl"", ""en"")"),"broke into")</f>
        <v>broke into</v>
      </c>
    </row>
    <row r="4296">
      <c r="A4296" s="1" t="s">
        <v>4295</v>
      </c>
      <c r="B4296" s="2" t="str">
        <f>IFERROR(__xludf.DUMMYFUNCTION("GOOGLETRANSLATE(A4296, ""nl"", ""en"")"),"military")</f>
        <v>military</v>
      </c>
    </row>
    <row r="4297">
      <c r="A4297" s="1" t="s">
        <v>4296</v>
      </c>
      <c r="B4297" s="2" t="str">
        <f>IFERROR(__xludf.DUMMYFUNCTION("GOOGLETRANSLATE(A4297, ""nl"", ""en"")"),"used")</f>
        <v>used</v>
      </c>
    </row>
    <row r="4298">
      <c r="A4298" s="1" t="s">
        <v>4297</v>
      </c>
      <c r="B4298" s="2" t="str">
        <f>IFERROR(__xludf.DUMMYFUNCTION("GOOGLETRANSLATE(A4298, ""nl"", ""en"")"),"morning")</f>
        <v>morning</v>
      </c>
    </row>
    <row r="4299">
      <c r="A4299" s="1" t="s">
        <v>4298</v>
      </c>
      <c r="B4299" s="2" t="str">
        <f>IFERROR(__xludf.DUMMYFUNCTION("GOOGLETRANSLATE(A4299, ""nl"", ""en"")"),"testimony")</f>
        <v>testimony</v>
      </c>
    </row>
    <row r="4300">
      <c r="A4300" s="1" t="s">
        <v>4299</v>
      </c>
      <c r="B4300" s="2" t="str">
        <f>IFERROR(__xludf.DUMMYFUNCTION("GOOGLETRANSLATE(A4300, ""nl"", ""en"")"),"offer")</f>
        <v>offer</v>
      </c>
    </row>
    <row r="4301">
      <c r="A4301" s="1" t="s">
        <v>4300</v>
      </c>
      <c r="B4301" s="2" t="str">
        <f>IFERROR(__xludf.DUMMYFUNCTION("GOOGLETRANSLATE(A4301, ""nl"", ""en"")"),"fried")</f>
        <v>fried</v>
      </c>
    </row>
    <row r="4302">
      <c r="A4302" s="1" t="s">
        <v>4301</v>
      </c>
      <c r="B4302" s="2" t="str">
        <f>IFERROR(__xludf.DUMMYFUNCTION("GOOGLETRANSLATE(A4302, ""nl"", ""en"")"),"pile")</f>
        <v>pile</v>
      </c>
    </row>
    <row r="4303">
      <c r="A4303" s="1" t="s">
        <v>4302</v>
      </c>
      <c r="B4303" s="2" t="str">
        <f>IFERROR(__xludf.DUMMYFUNCTION("GOOGLETRANSLATE(A4303, ""nl"", ""en"")"),"jen")</f>
        <v>jen</v>
      </c>
    </row>
    <row r="4304">
      <c r="A4304" s="1" t="s">
        <v>4303</v>
      </c>
      <c r="B4304" s="2" t="str">
        <f>IFERROR(__xludf.DUMMYFUNCTION("GOOGLETRANSLATE(A4304, ""nl"", ""en"")"),"nauseous")</f>
        <v>nauseous</v>
      </c>
    </row>
    <row r="4305">
      <c r="A4305" s="1" t="s">
        <v>4304</v>
      </c>
      <c r="B4305" s="2" t="str">
        <f>IFERROR(__xludf.DUMMYFUNCTION("GOOGLETRANSLATE(A4305, ""nl"", ""en"")"),"front")</f>
        <v>front</v>
      </c>
    </row>
    <row r="4306">
      <c r="A4306" s="1" t="s">
        <v>4305</v>
      </c>
      <c r="B4306" s="2" t="str">
        <f>IFERROR(__xludf.DUMMYFUNCTION("GOOGLETRANSLATE(A4306, ""nl"", ""en"")"),"bingo")</f>
        <v>bingo</v>
      </c>
    </row>
    <row r="4307">
      <c r="A4307" s="1" t="s">
        <v>4306</v>
      </c>
      <c r="B4307" s="2" t="str">
        <f>IFERROR(__xludf.DUMMYFUNCTION("GOOGLETRANSLATE(A4307, ""nl"", ""en"")"),"wolves")</f>
        <v>wolves</v>
      </c>
    </row>
    <row r="4308">
      <c r="A4308" s="1" t="s">
        <v>4307</v>
      </c>
      <c r="B4308" s="2" t="str">
        <f>IFERROR(__xludf.DUMMYFUNCTION("GOOGLETRANSLATE(A4308, ""nl"", ""en"")"),"plate")</f>
        <v>plate</v>
      </c>
    </row>
    <row r="4309">
      <c r="A4309" s="1" t="s">
        <v>4308</v>
      </c>
      <c r="B4309" s="2" t="str">
        <f>IFERROR(__xludf.DUMMYFUNCTION("GOOGLETRANSLATE(A4309, ""nl"", ""en"")"),"seal")</f>
        <v>seal</v>
      </c>
    </row>
    <row r="4310">
      <c r="A4310" s="1" t="s">
        <v>4309</v>
      </c>
      <c r="B4310" s="2" t="str">
        <f>IFERROR(__xludf.DUMMYFUNCTION("GOOGLETRANSLATE(A4310, ""nl"", ""en"")"),"Pope")</f>
        <v>Pope</v>
      </c>
    </row>
    <row r="4311">
      <c r="A4311" s="1" t="s">
        <v>4310</v>
      </c>
      <c r="B4311" s="2" t="str">
        <f>IFERROR(__xludf.DUMMYFUNCTION("GOOGLETRANSLATE(A4311, ""nl"", ""en"")"),"during the day")</f>
        <v>during the day</v>
      </c>
    </row>
    <row r="4312">
      <c r="A4312" s="1" t="s">
        <v>4311</v>
      </c>
      <c r="B4312" s="2" t="str">
        <f>IFERROR(__xludf.DUMMYFUNCTION("GOOGLETRANSLATE(A4312, ""nl"", ""en"")"),"sandy")</f>
        <v>sandy</v>
      </c>
    </row>
    <row r="4313">
      <c r="A4313" s="1" t="s">
        <v>4312</v>
      </c>
      <c r="B4313" s="2" t="str">
        <f>IFERROR(__xludf.DUMMYFUNCTION("GOOGLETRANSLATE(A4313, ""nl"", ""en"")"),"to blame")</f>
        <v>to blame</v>
      </c>
    </row>
    <row r="4314">
      <c r="A4314" s="1" t="s">
        <v>4313</v>
      </c>
      <c r="B4314" s="2" t="str">
        <f>IFERROR(__xludf.DUMMYFUNCTION("GOOGLETRANSLATE(A4314, ""nl"", ""en"")"),"lex")</f>
        <v>lex</v>
      </c>
    </row>
    <row r="4315">
      <c r="A4315" s="1" t="s">
        <v>4314</v>
      </c>
      <c r="B4315" s="2" t="str">
        <f>IFERROR(__xludf.DUMMYFUNCTION("GOOGLETRANSLATE(A4315, ""nl"", ""en"")"),"tested")</f>
        <v>tested</v>
      </c>
    </row>
    <row r="4316">
      <c r="A4316" s="1" t="s">
        <v>4315</v>
      </c>
      <c r="B4316" s="2" t="str">
        <f>IFERROR(__xludf.DUMMYFUNCTION("GOOGLETRANSLATE(A4316, ""nl"", ""en"")"),"take")</f>
        <v>take</v>
      </c>
    </row>
    <row r="4317">
      <c r="A4317" s="1" t="s">
        <v>4316</v>
      </c>
      <c r="B4317" s="2" t="str">
        <f>IFERROR(__xludf.DUMMYFUNCTION("GOOGLETRANSLATE(A4317, ""nl"", ""en"")"),"successful")</f>
        <v>successful</v>
      </c>
    </row>
    <row r="4318">
      <c r="A4318" s="1" t="s">
        <v>4317</v>
      </c>
      <c r="B4318" s="2" t="str">
        <f>IFERROR(__xludf.DUMMYFUNCTION("GOOGLETRANSLATE(A4318, ""nl"", ""en"")"),"opening")</f>
        <v>opening</v>
      </c>
    </row>
    <row r="4319">
      <c r="A4319" s="1" t="s">
        <v>4318</v>
      </c>
      <c r="B4319" s="2" t="str">
        <f>IFERROR(__xludf.DUMMYFUNCTION("GOOGLETRANSLATE(A4319, ""nl"", ""en"")"),"terrorist")</f>
        <v>terrorist</v>
      </c>
    </row>
    <row r="4320">
      <c r="A4320" s="1" t="s">
        <v>4319</v>
      </c>
      <c r="B4320" s="2" t="str">
        <f>IFERROR(__xludf.DUMMYFUNCTION("GOOGLETRANSLATE(A4320, ""nl"", ""en"")"),"dale")</f>
        <v>dale</v>
      </c>
    </row>
    <row r="4321">
      <c r="A4321" s="1" t="s">
        <v>4320</v>
      </c>
      <c r="B4321" s="2" t="str">
        <f>IFERROR(__xludf.DUMMYFUNCTION("GOOGLETRANSLATE(A4321, ""nl"", ""en"")"),"witches")</f>
        <v>witches</v>
      </c>
    </row>
    <row r="4322">
      <c r="A4322" s="1" t="s">
        <v>4321</v>
      </c>
      <c r="B4322" s="2" t="str">
        <f>IFERROR(__xludf.DUMMYFUNCTION("GOOGLETRANSLATE(A4322, ""nl"", ""en"")"),"police station")</f>
        <v>police station</v>
      </c>
    </row>
    <row r="4323">
      <c r="A4323" s="1" t="s">
        <v>4322</v>
      </c>
      <c r="B4323" s="2" t="str">
        <f>IFERROR(__xludf.DUMMYFUNCTION("GOOGLETRANSLATE(A4323, ""nl"", ""en"")"),"to rob")</f>
        <v>to rob</v>
      </c>
    </row>
    <row r="4324">
      <c r="A4324" s="1" t="s">
        <v>4323</v>
      </c>
      <c r="B4324" s="2" t="str">
        <f>IFERROR(__xludf.DUMMYFUNCTION("GOOGLETRANSLATE(A4324, ""nl"", ""en"")"),"Scale")</f>
        <v>Scale</v>
      </c>
    </row>
    <row r="4325">
      <c r="A4325" s="1" t="s">
        <v>4324</v>
      </c>
      <c r="B4325" s="2" t="str">
        <f>IFERROR(__xludf.DUMMYFUNCTION("GOOGLETRANSLATE(A4325, ""nl"", ""en"")"),"responded")</f>
        <v>responded</v>
      </c>
    </row>
    <row r="4326">
      <c r="A4326" s="1" t="s">
        <v>4325</v>
      </c>
      <c r="B4326" s="2" t="str">
        <f>IFERROR(__xludf.DUMMYFUNCTION("GOOGLETRANSLATE(A4326, ""nl"", ""en"")"),"escaped")</f>
        <v>escaped</v>
      </c>
    </row>
    <row r="4327">
      <c r="A4327" s="1" t="s">
        <v>4326</v>
      </c>
      <c r="B4327" s="2" t="str">
        <f>IFERROR(__xludf.DUMMYFUNCTION("GOOGLETRANSLATE(A4327, ""nl"", ""en"")"),"to appear")</f>
        <v>to appear</v>
      </c>
    </row>
    <row r="4328">
      <c r="A4328" s="1" t="s">
        <v>4327</v>
      </c>
      <c r="B4328" s="2" t="str">
        <f>IFERROR(__xludf.DUMMYFUNCTION("GOOGLETRANSLATE(A4328, ""nl"", ""en"")"),"janet")</f>
        <v>janet</v>
      </c>
    </row>
    <row r="4329">
      <c r="A4329" s="1" t="s">
        <v>4328</v>
      </c>
      <c r="B4329" s="2" t="str">
        <f>IFERROR(__xludf.DUMMYFUNCTION("GOOGLETRANSLATE(A4329, ""nl"", ""en"")"),"March")</f>
        <v>March</v>
      </c>
    </row>
    <row r="4330">
      <c r="A4330" s="1" t="s">
        <v>4329</v>
      </c>
      <c r="B4330" s="2" t="str">
        <f>IFERROR(__xludf.DUMMYFUNCTION("GOOGLETRANSLATE(A4330, ""nl"", ""en"")"),"nicky")</f>
        <v>nicky</v>
      </c>
    </row>
    <row r="4331">
      <c r="A4331" s="1" t="s">
        <v>4330</v>
      </c>
      <c r="B4331" s="2" t="str">
        <f>IFERROR(__xludf.DUMMYFUNCTION("GOOGLETRANSLATE(A4331, ""nl"", ""en"")"),"insects")</f>
        <v>insects</v>
      </c>
    </row>
    <row r="4332">
      <c r="A4332" s="1" t="s">
        <v>4331</v>
      </c>
      <c r="B4332" s="2" t="str">
        <f>IFERROR(__xludf.DUMMYFUNCTION("GOOGLETRANSLATE(A4332, ""nl"", ""en"")"),"shock")</f>
        <v>shock</v>
      </c>
    </row>
    <row r="4333">
      <c r="A4333" s="1" t="s">
        <v>4332</v>
      </c>
      <c r="B4333" s="2" t="str">
        <f>IFERROR(__xludf.DUMMYFUNCTION("GOOGLETRANSLATE(A4333, ""nl"", ""en"")"),"rare")</f>
        <v>rare</v>
      </c>
    </row>
    <row r="4334">
      <c r="A4334" s="1" t="s">
        <v>4333</v>
      </c>
      <c r="B4334" s="2" t="str">
        <f>IFERROR(__xludf.DUMMYFUNCTION("GOOGLETRANSLATE(A4334, ""nl"", ""en"")"),"sydney")</f>
        <v>sydney</v>
      </c>
    </row>
    <row r="4335">
      <c r="A4335" s="1" t="s">
        <v>4334</v>
      </c>
      <c r="B4335" s="2" t="str">
        <f>IFERROR(__xludf.DUMMYFUNCTION("GOOGLETRANSLATE(A4335, ""nl"", ""en"")"),"ford")</f>
        <v>ford</v>
      </c>
    </row>
    <row r="4336">
      <c r="A4336" s="1" t="s">
        <v>4335</v>
      </c>
      <c r="B4336" s="2" t="str">
        <f>IFERROR(__xludf.DUMMYFUNCTION("GOOGLETRANSLATE(A4336, ""nl"", ""en"")"),"seattle")</f>
        <v>seattle</v>
      </c>
    </row>
    <row r="4337">
      <c r="A4337" s="1" t="s">
        <v>4336</v>
      </c>
      <c r="B4337" s="2" t="str">
        <f>IFERROR(__xludf.DUMMYFUNCTION("GOOGLETRANSLATE(A4337, ""nl"", ""en"")"),"criticism")</f>
        <v>criticism</v>
      </c>
    </row>
    <row r="4338">
      <c r="A4338" s="1" t="s">
        <v>4337</v>
      </c>
      <c r="B4338" s="2" t="str">
        <f>IFERROR(__xludf.DUMMYFUNCTION("GOOGLETRANSLATE(A4338, ""nl"", ""en"")"),"to beg")</f>
        <v>to beg</v>
      </c>
    </row>
    <row r="4339">
      <c r="A4339" s="1" t="s">
        <v>4338</v>
      </c>
      <c r="B4339" s="2" t="str">
        <f>IFERROR(__xludf.DUMMYFUNCTION("GOOGLETRANSLATE(A4339, ""nl"", ""en"")"),"well")</f>
        <v>well</v>
      </c>
    </row>
    <row r="4340">
      <c r="A4340" s="1" t="s">
        <v>4339</v>
      </c>
      <c r="B4340" s="2" t="str">
        <f>IFERROR(__xludf.DUMMYFUNCTION("GOOGLETRANSLATE(A4340, ""nl"", ""en"")"),"superman")</f>
        <v>superman</v>
      </c>
    </row>
    <row r="4341">
      <c r="A4341" s="1" t="s">
        <v>4340</v>
      </c>
      <c r="B4341" s="2" t="str">
        <f>IFERROR(__xludf.DUMMYFUNCTION("GOOGLETRANSLATE(A4341, ""nl"", ""en"")"),"is missing")</f>
        <v>is missing</v>
      </c>
    </row>
    <row r="4342">
      <c r="A4342" s="1" t="s">
        <v>4341</v>
      </c>
      <c r="B4342" s="2" t="str">
        <f>IFERROR(__xludf.DUMMYFUNCTION("GOOGLETRANSLATE(A4342, ""nl"", ""en"")"),"Vietnam")</f>
        <v>Vietnam</v>
      </c>
    </row>
    <row r="4343">
      <c r="A4343" s="1" t="s">
        <v>4342</v>
      </c>
      <c r="B4343" s="2" t="str">
        <f>IFERROR(__xludf.DUMMYFUNCTION("GOOGLETRANSLATE(A4343, ""nl"", ""en"")"),"together")</f>
        <v>together</v>
      </c>
    </row>
    <row r="4344">
      <c r="A4344" s="1" t="s">
        <v>4343</v>
      </c>
      <c r="B4344" s="2" t="str">
        <f>IFERROR(__xludf.DUMMYFUNCTION("GOOGLETRANSLATE(A4344, ""nl"", ""en"")"),"save")</f>
        <v>save</v>
      </c>
    </row>
    <row r="4345">
      <c r="A4345" s="1" t="s">
        <v>4344</v>
      </c>
      <c r="B4345" s="2" t="str">
        <f>IFERROR(__xludf.DUMMYFUNCTION("GOOGLETRANSLATE(A4345, ""nl"", ""en"")"),"sew")</f>
        <v>sew</v>
      </c>
    </row>
    <row r="4346">
      <c r="A4346" s="1" t="s">
        <v>4345</v>
      </c>
      <c r="B4346" s="2" t="str">
        <f>IFERROR(__xludf.DUMMYFUNCTION("GOOGLETRANSLATE(A4346, ""nl"", ""en"")"),"sacrifice")</f>
        <v>sacrifice</v>
      </c>
    </row>
    <row r="4347">
      <c r="A4347" s="1" t="s">
        <v>4346</v>
      </c>
      <c r="B4347" s="2" t="str">
        <f>IFERROR(__xludf.DUMMYFUNCTION("GOOGLETRANSLATE(A4347, ""nl"", ""en"")"),"mia")</f>
        <v>mia</v>
      </c>
    </row>
    <row r="4348">
      <c r="A4348" s="1" t="s">
        <v>4347</v>
      </c>
      <c r="B4348" s="2" t="str">
        <f>IFERROR(__xludf.DUMMYFUNCTION("GOOGLETRANSLATE(A4348, ""nl"", ""en"")"),"naomi")</f>
        <v>naomi</v>
      </c>
    </row>
    <row r="4349">
      <c r="A4349" s="1" t="s">
        <v>4348</v>
      </c>
      <c r="B4349" s="2" t="str">
        <f>IFERROR(__xludf.DUMMYFUNCTION("GOOGLETRANSLATE(A4349, ""nl"", ""en"")"),"autopsy")</f>
        <v>autopsy</v>
      </c>
    </row>
    <row r="4350">
      <c r="A4350" s="1" t="s">
        <v>4349</v>
      </c>
      <c r="B4350" s="2" t="str">
        <f>IFERROR(__xludf.DUMMYFUNCTION("GOOGLETRANSLATE(A4350, ""nl"", ""en"")"),"manny")</f>
        <v>manny</v>
      </c>
    </row>
    <row r="4351">
      <c r="A4351" s="1" t="s">
        <v>4350</v>
      </c>
      <c r="B4351" s="2" t="str">
        <f>IFERROR(__xludf.DUMMYFUNCTION("GOOGLETRANSLATE(A4351, ""nl"", ""en"")"),"about")</f>
        <v>about</v>
      </c>
    </row>
    <row r="4352">
      <c r="A4352" s="1" t="s">
        <v>4351</v>
      </c>
      <c r="B4352" s="2" t="str">
        <f>IFERROR(__xludf.DUMMYFUNCTION("GOOGLETRANSLATE(A4352, ""nl"", ""en"")"),"sebastian")</f>
        <v>sebastian</v>
      </c>
    </row>
    <row r="4353">
      <c r="A4353" s="1" t="s">
        <v>4352</v>
      </c>
      <c r="B4353" s="2" t="str">
        <f>IFERROR(__xludf.DUMMYFUNCTION("GOOGLETRANSLATE(A4353, ""nl"", ""en"")"),"eve")</f>
        <v>eve</v>
      </c>
    </row>
    <row r="4354">
      <c r="A4354" s="1" t="s">
        <v>4353</v>
      </c>
      <c r="B4354" s="2" t="str">
        <f>IFERROR(__xludf.DUMMYFUNCTION("GOOGLETRANSLATE(A4354, ""nl"", ""en"")"),"fresh")</f>
        <v>fresh</v>
      </c>
    </row>
    <row r="4355">
      <c r="A4355" s="1" t="s">
        <v>4354</v>
      </c>
      <c r="B4355" s="2" t="str">
        <f>IFERROR(__xludf.DUMMYFUNCTION("GOOGLETRANSLATE(A4355, ""nl"", ""en"")"),"gravity")</f>
        <v>gravity</v>
      </c>
    </row>
    <row r="4356">
      <c r="A4356" s="1" t="s">
        <v>4355</v>
      </c>
      <c r="B4356" s="2" t="str">
        <f>IFERROR(__xludf.DUMMYFUNCTION("GOOGLETRANSLATE(A4356, ""nl"", ""en"")"),"whence")</f>
        <v>whence</v>
      </c>
    </row>
    <row r="4357">
      <c r="A4357" s="1" t="s">
        <v>4356</v>
      </c>
      <c r="B4357" s="2" t="str">
        <f>IFERROR(__xludf.DUMMYFUNCTION("GOOGLETRANSLATE(A4357, ""nl"", ""en"")"),"stevie")</f>
        <v>stevie</v>
      </c>
    </row>
    <row r="4358">
      <c r="A4358" s="1" t="s">
        <v>4357</v>
      </c>
      <c r="B4358" s="2" t="str">
        <f>IFERROR(__xludf.DUMMYFUNCTION("GOOGLETRANSLATE(A4358, ""nl"", ""en"")"),"helmet")</f>
        <v>helmet</v>
      </c>
    </row>
    <row r="4359">
      <c r="A4359" s="1" t="s">
        <v>4358</v>
      </c>
      <c r="B4359" s="2" t="str">
        <f>IFERROR(__xludf.DUMMYFUNCTION("GOOGLETRANSLATE(A4359, ""nl"", ""en"")"),"Jill")</f>
        <v>Jill</v>
      </c>
    </row>
    <row r="4360">
      <c r="A4360" s="1" t="s">
        <v>4359</v>
      </c>
      <c r="B4360" s="2" t="str">
        <f>IFERROR(__xludf.DUMMYFUNCTION("GOOGLETRANSLATE(A4360, ""nl"", ""en"")"),"sliced")</f>
        <v>sliced</v>
      </c>
    </row>
    <row r="4361">
      <c r="A4361" s="1" t="s">
        <v>4360</v>
      </c>
      <c r="B4361" s="2" t="str">
        <f>IFERROR(__xludf.DUMMYFUNCTION("GOOGLETRANSLATE(A4361, ""nl"", ""en"")"),"sue")</f>
        <v>sue</v>
      </c>
    </row>
    <row r="4362">
      <c r="A4362" s="1" t="s">
        <v>4361</v>
      </c>
      <c r="B4362" s="2" t="str">
        <f>IFERROR(__xludf.DUMMYFUNCTION("GOOGLETRANSLATE(A4362, ""nl"", ""en"")"),"is raining")</f>
        <v>is raining</v>
      </c>
    </row>
    <row r="4363">
      <c r="A4363" s="1" t="s">
        <v>4362</v>
      </c>
      <c r="B4363" s="2" t="str">
        <f>IFERROR(__xludf.DUMMYFUNCTION("GOOGLETRANSLATE(A4363, ""nl"", ""en"")"),"hearing")</f>
        <v>hearing</v>
      </c>
    </row>
    <row r="4364">
      <c r="A4364" s="1" t="s">
        <v>4363</v>
      </c>
      <c r="B4364" s="2" t="str">
        <f>IFERROR(__xludf.DUMMYFUNCTION("GOOGLETRANSLATE(A4364, ""nl"", ""en"")"),"risky")</f>
        <v>risky</v>
      </c>
    </row>
    <row r="4365">
      <c r="A4365" s="1" t="s">
        <v>4364</v>
      </c>
      <c r="B4365" s="2" t="str">
        <f>IFERROR(__xludf.DUMMYFUNCTION("GOOGLETRANSLATE(A4365, ""nl"", ""en"")"),"thieves")</f>
        <v>thieves</v>
      </c>
    </row>
    <row r="4366">
      <c r="A4366" s="1" t="s">
        <v>4365</v>
      </c>
      <c r="B4366" s="2" t="str">
        <f>IFERROR(__xludf.DUMMYFUNCTION("GOOGLETRANSLATE(A4366, ""nl"", ""en"")"),"pupils")</f>
        <v>pupils</v>
      </c>
    </row>
    <row r="4367">
      <c r="A4367" s="1" t="s">
        <v>4366</v>
      </c>
      <c r="B4367" s="2" t="str">
        <f>IFERROR(__xludf.DUMMYFUNCTION("GOOGLETRANSLATE(A4367, ""nl"", ""en"")"),"natalie")</f>
        <v>natalie</v>
      </c>
    </row>
    <row r="4368">
      <c r="A4368" s="1" t="s">
        <v>4367</v>
      </c>
      <c r="B4368" s="2" t="str">
        <f>IFERROR(__xludf.DUMMYFUNCTION("GOOGLETRANSLATE(A4368, ""nl"", ""en"")"),"Bet")</f>
        <v>Bet</v>
      </c>
    </row>
    <row r="4369">
      <c r="A4369" s="1" t="s">
        <v>4368</v>
      </c>
      <c r="B4369" s="2" t="str">
        <f>IFERROR(__xludf.DUMMYFUNCTION("GOOGLETRANSLATE(A4369, ""nl"", ""en"")"),"rising")</f>
        <v>rising</v>
      </c>
    </row>
    <row r="4370">
      <c r="A4370" s="1" t="s">
        <v>4369</v>
      </c>
      <c r="B4370" s="2" t="str">
        <f>IFERROR(__xludf.DUMMYFUNCTION("GOOGLETRANSLATE(A4370, ""nl"", ""en"")"),"shield")</f>
        <v>shield</v>
      </c>
    </row>
    <row r="4371">
      <c r="A4371" s="1" t="s">
        <v>4370</v>
      </c>
      <c r="B4371" s="2" t="str">
        <f>IFERROR(__xludf.DUMMYFUNCTION("GOOGLETRANSLATE(A4371, ""nl"", ""en"")"),"losers")</f>
        <v>losers</v>
      </c>
    </row>
    <row r="4372">
      <c r="A4372" s="1" t="s">
        <v>4371</v>
      </c>
      <c r="B4372" s="2" t="str">
        <f>IFERROR(__xludf.DUMMYFUNCTION("GOOGLETRANSLATE(A4372, ""nl"", ""en"")"),"meaningless")</f>
        <v>meaningless</v>
      </c>
    </row>
    <row r="4373">
      <c r="A4373" s="1" t="s">
        <v>4372</v>
      </c>
      <c r="B4373" s="2" t="str">
        <f>IFERROR(__xludf.DUMMYFUNCTION("GOOGLETRANSLATE(A4373, ""nl"", ""en"")"),"reasonable")</f>
        <v>reasonable</v>
      </c>
    </row>
    <row r="4374">
      <c r="A4374" s="1" t="s">
        <v>4373</v>
      </c>
      <c r="B4374" s="2" t="str">
        <f>IFERROR(__xludf.DUMMYFUNCTION("GOOGLETRANSLATE(A4374, ""nl"", ""en"")"),"male")</f>
        <v>male</v>
      </c>
    </row>
    <row r="4375">
      <c r="A4375" s="1" t="s">
        <v>4374</v>
      </c>
      <c r="B4375" s="2" t="str">
        <f>IFERROR(__xludf.DUMMYFUNCTION("GOOGLETRANSLATE(A4375, ""nl"", ""en"")"),"elections")</f>
        <v>elections</v>
      </c>
    </row>
    <row r="4376">
      <c r="A4376" s="1" t="s">
        <v>4375</v>
      </c>
      <c r="B4376" s="2" t="str">
        <f>IFERROR(__xludf.DUMMYFUNCTION("GOOGLETRANSLATE(A4376, ""nl"", ""en"")"),"physical")</f>
        <v>physical</v>
      </c>
    </row>
    <row r="4377">
      <c r="A4377" s="1" t="s">
        <v>4376</v>
      </c>
      <c r="B4377" s="2" t="str">
        <f>IFERROR(__xludf.DUMMYFUNCTION("GOOGLETRANSLATE(A4377, ""nl"", ""en"")"),"paradise")</f>
        <v>paradise</v>
      </c>
    </row>
    <row r="4378">
      <c r="A4378" s="1" t="s">
        <v>4377</v>
      </c>
      <c r="B4378" s="2" t="str">
        <f>IFERROR(__xludf.DUMMYFUNCTION("GOOGLETRANSLATE(A4378, ""nl"", ""en"")"),"actress")</f>
        <v>actress</v>
      </c>
    </row>
    <row r="4379">
      <c r="A4379" s="1" t="s">
        <v>4378</v>
      </c>
      <c r="B4379" s="2" t="str">
        <f>IFERROR(__xludf.DUMMYFUNCTION("GOOGLETRANSLATE(A4379, ""nl"", ""en"")"),"Hunter")</f>
        <v>Hunter</v>
      </c>
    </row>
    <row r="4380">
      <c r="A4380" s="1" t="s">
        <v>4379</v>
      </c>
      <c r="B4380" s="2" t="str">
        <f>IFERROR(__xludf.DUMMYFUNCTION("GOOGLETRANSLATE(A4380, ""nl"", ""en"")"),"leaders")</f>
        <v>leaders</v>
      </c>
    </row>
    <row r="4381">
      <c r="A4381" s="1" t="s">
        <v>4380</v>
      </c>
      <c r="B4381" s="2" t="str">
        <f>IFERROR(__xludf.DUMMYFUNCTION("GOOGLETRANSLATE(A4381, ""nl"", ""en"")"),"katherine")</f>
        <v>katherine</v>
      </c>
    </row>
    <row r="4382">
      <c r="A4382" s="1" t="s">
        <v>4381</v>
      </c>
      <c r="B4382" s="2" t="str">
        <f>IFERROR(__xludf.DUMMYFUNCTION("GOOGLETRANSLATE(A4382, ""nl"", ""en"")"),"staff")</f>
        <v>staff</v>
      </c>
    </row>
    <row r="4383">
      <c r="A4383" s="1" t="s">
        <v>4382</v>
      </c>
      <c r="B4383" s="2" t="str">
        <f>IFERROR(__xludf.DUMMYFUNCTION("GOOGLETRANSLATE(A4383, ""nl"", ""en"")"),"to sue")</f>
        <v>to sue</v>
      </c>
    </row>
    <row r="4384">
      <c r="A4384" s="1" t="s">
        <v>4383</v>
      </c>
      <c r="B4384" s="2" t="str">
        <f>IFERROR(__xludf.DUMMYFUNCTION("GOOGLETRANSLATE(A4384, ""nl"", ""en"")"),"oversight")</f>
        <v>oversight</v>
      </c>
    </row>
    <row r="4385">
      <c r="A4385" s="1" t="s">
        <v>4384</v>
      </c>
      <c r="B4385" s="2" t="str">
        <f>IFERROR(__xludf.DUMMYFUNCTION("GOOGLETRANSLATE(A4385, ""nl"", ""en"")"),"listened")</f>
        <v>listened</v>
      </c>
    </row>
    <row r="4386">
      <c r="A4386" s="1" t="s">
        <v>4385</v>
      </c>
      <c r="B4386" s="2" t="str">
        <f>IFERROR(__xludf.DUMMYFUNCTION("GOOGLETRANSLATE(A4386, ""nl"", ""en"")"),"light")</f>
        <v>light</v>
      </c>
    </row>
    <row r="4387">
      <c r="A4387" s="1" t="s">
        <v>4386</v>
      </c>
      <c r="B4387" s="2" t="str">
        <f>IFERROR(__xludf.DUMMYFUNCTION("GOOGLETRANSLATE(A4387, ""nl"", ""en"")"),"activities")</f>
        <v>activities</v>
      </c>
    </row>
    <row r="4388">
      <c r="A4388" s="1" t="s">
        <v>4387</v>
      </c>
      <c r="B4388" s="2" t="str">
        <f>IFERROR(__xludf.DUMMYFUNCTION("GOOGLETRANSLATE(A4388, ""nl"", ""en"")"),"useless")</f>
        <v>useless</v>
      </c>
    </row>
    <row r="4389">
      <c r="A4389" s="1" t="s">
        <v>4388</v>
      </c>
      <c r="B4389" s="2" t="str">
        <f>IFERROR(__xludf.DUMMYFUNCTION("GOOGLETRANSLATE(A4389, ""nl"", ""en"")"),"monkeys")</f>
        <v>monkeys</v>
      </c>
    </row>
    <row r="4390">
      <c r="A4390" s="1" t="s">
        <v>4389</v>
      </c>
      <c r="B4390" s="2" t="str">
        <f>IFERROR(__xludf.DUMMYFUNCTION("GOOGLETRANSLATE(A4390, ""nl"", ""en"")"),"Moscow")</f>
        <v>Moscow</v>
      </c>
    </row>
    <row r="4391">
      <c r="A4391" s="1" t="s">
        <v>4390</v>
      </c>
      <c r="B4391" s="2" t="str">
        <f>IFERROR(__xludf.DUMMYFUNCTION("GOOGLETRANSLATE(A4391, ""nl"", ""en"")"),"socks")</f>
        <v>socks</v>
      </c>
    </row>
    <row r="4392">
      <c r="A4392" s="1" t="s">
        <v>4391</v>
      </c>
      <c r="B4392" s="2" t="str">
        <f>IFERROR(__xludf.DUMMYFUNCTION("GOOGLETRANSLATE(A4392, ""nl"", ""en"")"),"launched")</f>
        <v>launched</v>
      </c>
    </row>
    <row r="4393">
      <c r="A4393" s="1" t="s">
        <v>4392</v>
      </c>
      <c r="B4393" s="2" t="str">
        <f>IFERROR(__xludf.DUMMYFUNCTION("GOOGLETRANSLATE(A4393, ""nl"", ""en"")"),"bailey")</f>
        <v>bailey</v>
      </c>
    </row>
    <row r="4394">
      <c r="A4394" s="1" t="s">
        <v>4393</v>
      </c>
      <c r="B4394" s="2" t="str">
        <f>IFERROR(__xludf.DUMMYFUNCTION("GOOGLETRANSLATE(A4394, ""nl"", ""en"")"),"invisible")</f>
        <v>invisible</v>
      </c>
    </row>
    <row r="4395">
      <c r="A4395" s="1" t="s">
        <v>4394</v>
      </c>
      <c r="B4395" s="2" t="str">
        <f>IFERROR(__xludf.DUMMYFUNCTION("GOOGLETRANSLATE(A4395, ""nl"", ""en"")"),"echo")</f>
        <v>echo</v>
      </c>
    </row>
    <row r="4396">
      <c r="A4396" s="1" t="s">
        <v>4395</v>
      </c>
      <c r="B4396" s="2" t="str">
        <f>IFERROR(__xludf.DUMMYFUNCTION("GOOGLETRANSLATE(A4396, ""nl"", ""en"")"),"wonders")</f>
        <v>wonders</v>
      </c>
    </row>
    <row r="4397">
      <c r="A4397" s="1" t="s">
        <v>4396</v>
      </c>
      <c r="B4397" s="2" t="str">
        <f>IFERROR(__xludf.DUMMYFUNCTION("GOOGLETRANSLATE(A4397, ""nl"", ""en"")"),"loud")</f>
        <v>loud</v>
      </c>
    </row>
    <row r="4398">
      <c r="A4398" s="1" t="s">
        <v>4397</v>
      </c>
      <c r="B4398" s="2" t="str">
        <f>IFERROR(__xludf.DUMMYFUNCTION("GOOGLETRANSLATE(A4398, ""nl"", ""en"")"),"radiation")</f>
        <v>radiation</v>
      </c>
    </row>
    <row r="4399">
      <c r="A4399" s="1" t="s">
        <v>4398</v>
      </c>
      <c r="B4399" s="2" t="str">
        <f>IFERROR(__xludf.DUMMYFUNCTION("GOOGLETRANSLATE(A4399, ""nl"", ""en"")"),"jenna")</f>
        <v>jenna</v>
      </c>
    </row>
    <row r="4400">
      <c r="A4400" s="1" t="s">
        <v>4399</v>
      </c>
      <c r="B4400" s="2" t="str">
        <f>IFERROR(__xludf.DUMMYFUNCTION("GOOGLETRANSLATE(A4400, ""nl"", ""en"")"),"realize")</f>
        <v>realize</v>
      </c>
    </row>
    <row r="4401">
      <c r="A4401" s="1" t="s">
        <v>4400</v>
      </c>
      <c r="B4401" s="2" t="str">
        <f>IFERROR(__xludf.DUMMYFUNCTION("GOOGLETRANSLATE(A4401, ""nl"", ""en"")"),"niece")</f>
        <v>niece</v>
      </c>
    </row>
    <row r="4402">
      <c r="A4402" s="1" t="s">
        <v>4401</v>
      </c>
      <c r="B4402" s="2" t="str">
        <f>IFERROR(__xludf.DUMMYFUNCTION("GOOGLETRANSLATE(A4402, ""nl"", ""en"")"),"shackles")</f>
        <v>shackles</v>
      </c>
    </row>
    <row r="4403">
      <c r="A4403" s="1" t="s">
        <v>4402</v>
      </c>
      <c r="B4403" s="2" t="str">
        <f>IFERROR(__xludf.DUMMYFUNCTION("GOOGLETRANSLATE(A4403, ""nl"", ""en"")"),"belongs")</f>
        <v>belongs</v>
      </c>
    </row>
    <row r="4404">
      <c r="A4404" s="1" t="s">
        <v>4403</v>
      </c>
      <c r="B4404" s="2" t="str">
        <f>IFERROR(__xludf.DUMMYFUNCTION("GOOGLETRANSLATE(A4404, ""nl"", ""en"")"),"charming")</f>
        <v>charming</v>
      </c>
    </row>
    <row r="4405">
      <c r="A4405" s="1" t="s">
        <v>4404</v>
      </c>
      <c r="B4405" s="2" t="str">
        <f>IFERROR(__xludf.DUMMYFUNCTION("GOOGLETRANSLATE(A4405, ""nl"", ""en"")"),"planets")</f>
        <v>planets</v>
      </c>
    </row>
    <row r="4406">
      <c r="A4406" s="1" t="s">
        <v>4405</v>
      </c>
      <c r="B4406" s="2" t="str">
        <f>IFERROR(__xludf.DUMMYFUNCTION("GOOGLETRANSLATE(A4406, ""nl"", ""en"")"),"bye")</f>
        <v>bye</v>
      </c>
    </row>
    <row r="4407">
      <c r="A4407" s="1" t="s">
        <v>4406</v>
      </c>
      <c r="B4407" s="2" t="str">
        <f>IFERROR(__xludf.DUMMYFUNCTION("GOOGLETRANSLATE(A4407, ""nl"", ""en"")"),"addicted")</f>
        <v>addicted</v>
      </c>
    </row>
    <row r="4408">
      <c r="A4408" s="1" t="s">
        <v>4407</v>
      </c>
      <c r="B4408" s="2" t="str">
        <f>IFERROR(__xludf.DUMMYFUNCTION("GOOGLETRANSLATE(A4408, ""nl"", ""en"")"),"preference")</f>
        <v>preference</v>
      </c>
    </row>
    <row r="4409">
      <c r="A4409" s="1" t="s">
        <v>4408</v>
      </c>
      <c r="B4409" s="2" t="str">
        <f>IFERROR(__xludf.DUMMYFUNCTION("GOOGLETRANSLATE(A4409, ""nl"", ""en"")"),"sewn")</f>
        <v>sewn</v>
      </c>
    </row>
    <row r="4410">
      <c r="A4410" s="1" t="s">
        <v>4409</v>
      </c>
      <c r="B4410" s="2" t="str">
        <f>IFERROR(__xludf.DUMMYFUNCTION("GOOGLETRANSLATE(A4410, ""nl"", ""en"")"),"hell")</f>
        <v>hell</v>
      </c>
    </row>
    <row r="4411">
      <c r="A4411" s="1" t="s">
        <v>4410</v>
      </c>
      <c r="B4411" s="2" t="str">
        <f>IFERROR(__xludf.DUMMYFUNCTION("GOOGLETRANSLATE(A4411, ""nl"", ""en"")"),"evil")</f>
        <v>evil</v>
      </c>
    </row>
    <row r="4412">
      <c r="A4412" s="1" t="s">
        <v>4411</v>
      </c>
      <c r="B4412" s="2" t="str">
        <f>IFERROR(__xludf.DUMMYFUNCTION("GOOGLETRANSLATE(A4412, ""nl"", ""en"")"),"brandon")</f>
        <v>brandon</v>
      </c>
    </row>
    <row r="4413">
      <c r="A4413" s="1" t="s">
        <v>4412</v>
      </c>
      <c r="B4413" s="2" t="str">
        <f>IFERROR(__xludf.DUMMYFUNCTION("GOOGLETRANSLATE(A4413, ""nl"", ""en"")"),"necessary")</f>
        <v>necessary</v>
      </c>
    </row>
    <row r="4414">
      <c r="A4414" s="1" t="s">
        <v>4413</v>
      </c>
      <c r="B4414" s="2" t="str">
        <f>IFERROR(__xludf.DUMMYFUNCTION("GOOGLETRANSLATE(A4414, ""nl"", ""en"")"),"vic")</f>
        <v>vic</v>
      </c>
    </row>
    <row r="4415">
      <c r="A4415" s="1" t="s">
        <v>4414</v>
      </c>
      <c r="B4415" s="2" t="str">
        <f>IFERROR(__xludf.DUMMYFUNCTION("GOOGLETRANSLATE(A4415, ""nl"", ""en"")"),"prayers")</f>
        <v>prayers</v>
      </c>
    </row>
    <row r="4416">
      <c r="A4416" s="1" t="s">
        <v>4415</v>
      </c>
      <c r="B4416" s="2" t="str">
        <f>IFERROR(__xludf.DUMMYFUNCTION("GOOGLETRANSLATE(A4416, ""nl"", ""en"")"),"magician")</f>
        <v>magician</v>
      </c>
    </row>
    <row r="4417">
      <c r="A4417" s="1" t="s">
        <v>4416</v>
      </c>
      <c r="B4417" s="2" t="str">
        <f>IFERROR(__xludf.DUMMYFUNCTION("GOOGLETRANSLATE(A4417, ""nl"", ""en"")"),"Prices")</f>
        <v>Prices</v>
      </c>
    </row>
    <row r="4418">
      <c r="A4418" s="1" t="s">
        <v>4417</v>
      </c>
      <c r="B4418" s="2" t="str">
        <f>IFERROR(__xludf.DUMMYFUNCTION("GOOGLETRANSLATE(A4418, ""nl"", ""en"")"),"vicious")</f>
        <v>vicious</v>
      </c>
    </row>
    <row r="4419">
      <c r="A4419" s="1" t="s">
        <v>4418</v>
      </c>
      <c r="B4419" s="2" t="str">
        <f>IFERROR(__xludf.DUMMYFUNCTION("GOOGLETRANSLATE(A4419, ""nl"", ""en"")"),"le")</f>
        <v>le</v>
      </c>
    </row>
    <row r="4420">
      <c r="A4420" s="1" t="s">
        <v>4419</v>
      </c>
      <c r="B4420" s="2" t="str">
        <f>IFERROR(__xludf.DUMMYFUNCTION("GOOGLETRANSLATE(A4420, ""nl"", ""en"")"),"develop")</f>
        <v>develop</v>
      </c>
    </row>
    <row r="4421">
      <c r="A4421" s="1" t="s">
        <v>4420</v>
      </c>
      <c r="B4421" s="2" t="str">
        <f>IFERROR(__xludf.DUMMYFUNCTION("GOOGLETRANSLATE(A4421, ""nl"", ""en"")"),"boyd")</f>
        <v>boyd</v>
      </c>
    </row>
    <row r="4422">
      <c r="A4422" s="1" t="s">
        <v>4421</v>
      </c>
      <c r="B4422" s="2" t="str">
        <f>IFERROR(__xludf.DUMMYFUNCTION("GOOGLETRANSLATE(A4422, ""nl"", ""en"")"),"breathe")</f>
        <v>breathe</v>
      </c>
    </row>
    <row r="4423">
      <c r="A4423" s="1" t="s">
        <v>4422</v>
      </c>
      <c r="B4423" s="2" t="str">
        <f>IFERROR(__xludf.DUMMYFUNCTION("GOOGLETRANSLATE(A4423, ""nl"", ""en"")"),"stepped")</f>
        <v>stepped</v>
      </c>
    </row>
    <row r="4424">
      <c r="A4424" s="1" t="s">
        <v>4423</v>
      </c>
      <c r="B4424" s="2" t="str">
        <f>IFERROR(__xludf.DUMMYFUNCTION("GOOGLETRANSLATE(A4424, ""nl"", ""en"")"),"technical")</f>
        <v>technical</v>
      </c>
    </row>
    <row r="4425">
      <c r="A4425" s="1" t="s">
        <v>4424</v>
      </c>
      <c r="B4425" s="2" t="str">
        <f>IFERROR(__xludf.DUMMYFUNCTION("GOOGLETRANSLATE(A4425, ""nl"", ""en"")"),"dawson")</f>
        <v>dawson</v>
      </c>
    </row>
    <row r="4426">
      <c r="A4426" s="1" t="s">
        <v>4425</v>
      </c>
      <c r="B4426" s="2" t="str">
        <f>IFERROR(__xludf.DUMMYFUNCTION("GOOGLETRANSLATE(A4426, ""nl"", ""en"")"),"practical")</f>
        <v>practical</v>
      </c>
    </row>
    <row r="4427">
      <c r="A4427" s="1" t="s">
        <v>4426</v>
      </c>
      <c r="B4427" s="2" t="str">
        <f>IFERROR(__xludf.DUMMYFUNCTION("GOOGLETRANSLATE(A4427, ""nl"", ""en"")"),"circus")</f>
        <v>circus</v>
      </c>
    </row>
    <row r="4428">
      <c r="A4428" s="1" t="s">
        <v>4427</v>
      </c>
      <c r="B4428" s="2" t="str">
        <f>IFERROR(__xludf.DUMMYFUNCTION("GOOGLETRANSLATE(A4428, ""nl"", ""en"")"),"accident")</f>
        <v>accident</v>
      </c>
    </row>
    <row r="4429">
      <c r="A4429" s="1" t="s">
        <v>4428</v>
      </c>
      <c r="B4429" s="2" t="str">
        <f>IFERROR(__xludf.DUMMYFUNCTION("GOOGLETRANSLATE(A4429, ""nl"", ""en"")"),"return")</f>
        <v>return</v>
      </c>
    </row>
    <row r="4430">
      <c r="A4430" s="1" t="s">
        <v>4429</v>
      </c>
      <c r="B4430" s="2" t="str">
        <f>IFERROR(__xludf.DUMMYFUNCTION("GOOGLETRANSLATE(A4430, ""nl"", ""en"")"),"protocol")</f>
        <v>protocol</v>
      </c>
    </row>
    <row r="4431">
      <c r="A4431" s="1" t="s">
        <v>4430</v>
      </c>
      <c r="B4431" s="2" t="str">
        <f>IFERROR(__xludf.DUMMYFUNCTION("GOOGLETRANSLATE(A4431, ""nl"", ""en"")"),"bracts")</f>
        <v>bracts</v>
      </c>
    </row>
    <row r="4432">
      <c r="A4432" s="1" t="s">
        <v>4431</v>
      </c>
      <c r="B4432" s="2" t="str">
        <f>IFERROR(__xludf.DUMMYFUNCTION("GOOGLETRANSLATE(A4432, ""nl"", ""en"")"),"organic")</f>
        <v>organic</v>
      </c>
    </row>
    <row r="4433">
      <c r="A4433" s="1" t="s">
        <v>4432</v>
      </c>
      <c r="B4433" s="2" t="str">
        <f>IFERROR(__xludf.DUMMYFUNCTION("GOOGLETRANSLATE(A4433, ""nl"", ""en"")"),"clearness")</f>
        <v>clearness</v>
      </c>
    </row>
    <row r="4434">
      <c r="A4434" s="1" t="s">
        <v>4433</v>
      </c>
      <c r="B4434" s="2" t="str">
        <f>IFERROR(__xludf.DUMMYFUNCTION("GOOGLETRANSLATE(A4434, ""nl"", ""en"")"),"round")</f>
        <v>round</v>
      </c>
    </row>
    <row r="4435">
      <c r="A4435" s="1" t="s">
        <v>4434</v>
      </c>
      <c r="B4435" s="2" t="str">
        <f>IFERROR(__xludf.DUMMYFUNCTION("GOOGLETRANSLATE(A4435, ""nl"", ""en"")"),"check")</f>
        <v>check</v>
      </c>
    </row>
    <row r="4436">
      <c r="A4436" s="1" t="s">
        <v>4435</v>
      </c>
      <c r="B4436" s="2" t="str">
        <f>IFERROR(__xludf.DUMMYFUNCTION("GOOGLETRANSLATE(A4436, ""nl"", ""en"")"),"ai")</f>
        <v>ai</v>
      </c>
    </row>
    <row r="4437">
      <c r="A4437" s="1" t="s">
        <v>4436</v>
      </c>
      <c r="B4437" s="2" t="str">
        <f>IFERROR(__xludf.DUMMYFUNCTION("GOOGLETRANSLATE(A4437, ""nl"", ""en"")"),"because")</f>
        <v>because</v>
      </c>
    </row>
    <row r="4438">
      <c r="A4438" s="1" t="s">
        <v>4437</v>
      </c>
      <c r="B4438" s="2" t="str">
        <f>IFERROR(__xludf.DUMMYFUNCTION("GOOGLETRANSLATE(A4438, ""nl"", ""en"")"),"blair")</f>
        <v>blair</v>
      </c>
    </row>
    <row r="4439">
      <c r="A4439" s="1" t="s">
        <v>4438</v>
      </c>
      <c r="B4439" s="2" t="str">
        <f>IFERROR(__xludf.DUMMYFUNCTION("GOOGLETRANSLATE(A4439, ""nl"", ""en"")"),"brown")</f>
        <v>brown</v>
      </c>
    </row>
    <row r="4440">
      <c r="A4440" s="1" t="s">
        <v>4439</v>
      </c>
      <c r="B4440" s="2" t="str">
        <f>IFERROR(__xludf.DUMMYFUNCTION("GOOGLETRANSLATE(A4440, ""nl"", ""en"")"),"prepare")</f>
        <v>prepare</v>
      </c>
    </row>
    <row r="4441">
      <c r="A4441" s="1" t="s">
        <v>4440</v>
      </c>
      <c r="B4441" s="2" t="str">
        <f>IFERROR(__xludf.DUMMYFUNCTION("GOOGLETRANSLATE(A4441, ""nl"", ""en"")"),"sorrow")</f>
        <v>sorrow</v>
      </c>
    </row>
    <row r="4442">
      <c r="A4442" s="1" t="s">
        <v>4441</v>
      </c>
      <c r="B4442" s="2" t="str">
        <f>IFERROR(__xludf.DUMMYFUNCTION("GOOGLETRANSLATE(A4442, ""nl"", ""en"")"),"margin")</f>
        <v>margin</v>
      </c>
    </row>
    <row r="4443">
      <c r="A4443" s="1" t="s">
        <v>4442</v>
      </c>
      <c r="B4443" s="2" t="str">
        <f>IFERROR(__xludf.DUMMYFUNCTION("GOOGLETRANSLATE(A4443, ""nl"", ""en"")"),"appearance")</f>
        <v>appearance</v>
      </c>
    </row>
    <row r="4444">
      <c r="A4444" s="1" t="s">
        <v>4443</v>
      </c>
      <c r="B4444" s="2" t="str">
        <f>IFERROR(__xludf.DUMMYFUNCTION("GOOGLETRANSLATE(A4444, ""nl"", ""en"")"),"brooklyn")</f>
        <v>brooklyn</v>
      </c>
    </row>
    <row r="4445">
      <c r="A4445" s="1" t="s">
        <v>4444</v>
      </c>
      <c r="B4445" s="2" t="str">
        <f>IFERROR(__xludf.DUMMYFUNCTION("GOOGLETRANSLATE(A4445, ""nl"", ""en"")"),"infection")</f>
        <v>infection</v>
      </c>
    </row>
    <row r="4446">
      <c r="A4446" s="1" t="s">
        <v>4445</v>
      </c>
      <c r="B4446" s="2" t="str">
        <f>IFERROR(__xludf.DUMMYFUNCTION("GOOGLETRANSLATE(A4446, ""nl"", ""en"")"),"zack")</f>
        <v>zack</v>
      </c>
    </row>
    <row r="4447">
      <c r="A4447" s="1" t="s">
        <v>4446</v>
      </c>
      <c r="B4447" s="2" t="str">
        <f>IFERROR(__xludf.DUMMYFUNCTION("GOOGLETRANSLATE(A4447, ""nl"", ""en"")"),"daily")</f>
        <v>daily</v>
      </c>
    </row>
    <row r="4448">
      <c r="A4448" s="1" t="s">
        <v>4447</v>
      </c>
      <c r="B4448" s="2" t="str">
        <f>IFERROR(__xludf.DUMMYFUNCTION("GOOGLETRANSLATE(A4448, ""nl"", ""en"")"),"conducts")</f>
        <v>conducts</v>
      </c>
    </row>
    <row r="4449">
      <c r="A4449" s="1" t="s">
        <v>4448</v>
      </c>
      <c r="B4449" s="2" t="str">
        <f>IFERROR(__xludf.DUMMYFUNCTION("GOOGLETRANSLATE(A4449, ""nl"", ""en"")"),"failed")</f>
        <v>failed</v>
      </c>
    </row>
    <row r="4450">
      <c r="A4450" s="1" t="s">
        <v>4449</v>
      </c>
      <c r="B4450" s="2" t="str">
        <f>IFERROR(__xludf.DUMMYFUNCTION("GOOGLETRANSLATE(A4450, ""nl"", ""en"")"),"German")</f>
        <v>German</v>
      </c>
    </row>
    <row r="4451">
      <c r="A4451" s="1" t="s">
        <v>4450</v>
      </c>
      <c r="B4451" s="2" t="str">
        <f>IFERROR(__xludf.DUMMYFUNCTION("GOOGLETRANSLATE(A4451, ""nl"", ""en"")"),"steps")</f>
        <v>steps</v>
      </c>
    </row>
    <row r="4452">
      <c r="A4452" s="1" t="s">
        <v>4451</v>
      </c>
      <c r="B4452" s="2" t="str">
        <f>IFERROR(__xludf.DUMMYFUNCTION("GOOGLETRANSLATE(A4452, ""nl"", ""en"")"),"just now")</f>
        <v>just now</v>
      </c>
    </row>
    <row r="4453">
      <c r="A4453" s="1" t="s">
        <v>4452</v>
      </c>
      <c r="B4453" s="2" t="str">
        <f>IFERROR(__xludf.DUMMYFUNCTION("GOOGLETRANSLATE(A4453, ""nl"", ""en"")"),"covered")</f>
        <v>covered</v>
      </c>
    </row>
    <row r="4454">
      <c r="A4454" s="1" t="s">
        <v>4453</v>
      </c>
      <c r="B4454" s="2" t="str">
        <f>IFERROR(__xludf.DUMMYFUNCTION("GOOGLETRANSLATE(A4454, ""nl"", ""en"")"),"becky")</f>
        <v>becky</v>
      </c>
    </row>
    <row r="4455">
      <c r="A4455" s="1" t="s">
        <v>4454</v>
      </c>
      <c r="B4455" s="2" t="str">
        <f>IFERROR(__xludf.DUMMYFUNCTION("GOOGLETRANSLATE(A4455, ""nl"", ""en"")"),"exciting")</f>
        <v>exciting</v>
      </c>
    </row>
    <row r="4456">
      <c r="A4456" s="1" t="s">
        <v>4455</v>
      </c>
      <c r="B4456" s="2" t="str">
        <f>IFERROR(__xludf.DUMMYFUNCTION("GOOGLETRANSLATE(A4456, ""nl"", ""en"")"),"so-called")</f>
        <v>so-called</v>
      </c>
    </row>
    <row r="4457">
      <c r="A4457" s="1" t="s">
        <v>4456</v>
      </c>
      <c r="B4457" s="2" t="str">
        <f>IFERROR(__xludf.DUMMYFUNCTION("GOOGLETRANSLATE(A4457, ""nl"", ""en"")"),"nurse")</f>
        <v>nurse</v>
      </c>
    </row>
    <row r="4458">
      <c r="A4458" s="1" t="s">
        <v>4457</v>
      </c>
      <c r="B4458" s="2" t="str">
        <f>IFERROR(__xludf.DUMMYFUNCTION("GOOGLETRANSLATE(A4458, ""nl"", ""en"")"),"just a moment")</f>
        <v>just a moment</v>
      </c>
    </row>
    <row r="4459">
      <c r="A4459" s="1" t="s">
        <v>4458</v>
      </c>
      <c r="B4459" s="2" t="str">
        <f>IFERROR(__xludf.DUMMYFUNCTION("GOOGLETRANSLATE(A4459, ""nl"", ""en"")"),"amber")</f>
        <v>amber</v>
      </c>
    </row>
    <row r="4460">
      <c r="A4460" s="1" t="s">
        <v>4459</v>
      </c>
      <c r="B4460" s="2" t="str">
        <f>IFERROR(__xludf.DUMMYFUNCTION("GOOGLETRANSLATE(A4460, ""nl"", ""en"")"),"authorities")</f>
        <v>authorities</v>
      </c>
    </row>
    <row r="4461">
      <c r="A4461" s="1" t="s">
        <v>4460</v>
      </c>
      <c r="B4461" s="2" t="str">
        <f>IFERROR(__xludf.DUMMYFUNCTION("GOOGLETRANSLATE(A4461, ""nl"", ""en"")"),"medication")</f>
        <v>medication</v>
      </c>
    </row>
    <row r="4462">
      <c r="A4462" s="1" t="s">
        <v>4461</v>
      </c>
      <c r="B4462" s="2" t="str">
        <f>IFERROR(__xludf.DUMMYFUNCTION("GOOGLETRANSLATE(A4462, ""nl"", ""en"")"),"explodes")</f>
        <v>explodes</v>
      </c>
    </row>
    <row r="4463">
      <c r="A4463" s="1" t="s">
        <v>4462</v>
      </c>
      <c r="B4463" s="2" t="str">
        <f>IFERROR(__xludf.DUMMYFUNCTION("GOOGLETRANSLATE(A4463, ""nl"", ""en"")"),"contacts")</f>
        <v>contacts</v>
      </c>
    </row>
    <row r="4464">
      <c r="A4464" s="1" t="s">
        <v>4463</v>
      </c>
      <c r="B4464" s="2" t="str">
        <f>IFERROR(__xludf.DUMMYFUNCTION("GOOGLETRANSLATE(A4464, ""nl"", ""en"")"),"operations")</f>
        <v>operations</v>
      </c>
    </row>
    <row r="4465">
      <c r="A4465" s="1" t="s">
        <v>4464</v>
      </c>
      <c r="B4465" s="2" t="str">
        <f>IFERROR(__xludf.DUMMYFUNCTION("GOOGLETRANSLATE(A4465, ""nl"", ""en"")"),"Manhattan")</f>
        <v>Manhattan</v>
      </c>
    </row>
    <row r="4466">
      <c r="A4466" s="1" t="s">
        <v>4465</v>
      </c>
      <c r="B4466" s="2" t="str">
        <f>IFERROR(__xludf.DUMMYFUNCTION("GOOGLETRANSLATE(A4466, ""nl"", ""en"")"),"missiles")</f>
        <v>missiles</v>
      </c>
    </row>
    <row r="4467">
      <c r="A4467" s="1" t="s">
        <v>4466</v>
      </c>
      <c r="B4467" s="2" t="str">
        <f>IFERROR(__xludf.DUMMYFUNCTION("GOOGLETRANSLATE(A4467, ""nl"", ""en"")"),"priority")</f>
        <v>priority</v>
      </c>
    </row>
    <row r="4468">
      <c r="A4468" s="1" t="s">
        <v>4467</v>
      </c>
      <c r="B4468" s="2" t="str">
        <f>IFERROR(__xludf.DUMMYFUNCTION("GOOGLETRANSLATE(A4468, ""nl"", ""en"")"),"special")</f>
        <v>special</v>
      </c>
    </row>
    <row r="4469">
      <c r="A4469" s="1" t="s">
        <v>4468</v>
      </c>
      <c r="B4469" s="2" t="str">
        <f>IFERROR(__xludf.DUMMYFUNCTION("GOOGLETRANSLATE(A4469, ""nl"", ""en"")"),"intelligent")</f>
        <v>intelligent</v>
      </c>
    </row>
    <row r="4470">
      <c r="A4470" s="1" t="s">
        <v>4469</v>
      </c>
      <c r="B4470" s="2" t="str">
        <f>IFERROR(__xludf.DUMMYFUNCTION("GOOGLETRANSLATE(A4470, ""nl"", ""en"")"),"lawrence")</f>
        <v>lawrence</v>
      </c>
    </row>
    <row r="4471">
      <c r="A4471" s="1" t="s">
        <v>4470</v>
      </c>
      <c r="B4471" s="2" t="str">
        <f>IFERROR(__xludf.DUMMYFUNCTION("GOOGLETRANSLATE(A4471, ""nl"", ""en"")"),"therapist")</f>
        <v>therapist</v>
      </c>
    </row>
    <row r="4472">
      <c r="A4472" s="1" t="s">
        <v>4471</v>
      </c>
      <c r="B4472" s="2" t="str">
        <f>IFERROR(__xludf.DUMMYFUNCTION("GOOGLETRANSLATE(A4472, ""nl"", ""en"")"),"howls")</f>
        <v>howls</v>
      </c>
    </row>
    <row r="4473">
      <c r="A4473" s="1" t="s">
        <v>4472</v>
      </c>
      <c r="B4473" s="2" t="str">
        <f>IFERROR(__xludf.DUMMYFUNCTION("GOOGLETRANSLATE(A4473, ""nl"", ""en"")"),"copper")</f>
        <v>copper</v>
      </c>
    </row>
    <row r="4474">
      <c r="A4474" s="1" t="s">
        <v>4473</v>
      </c>
      <c r="B4474" s="2" t="str">
        <f>IFERROR(__xludf.DUMMYFUNCTION("GOOGLETRANSLATE(A4474, ""nl"", ""en"")"),"accursed")</f>
        <v>accursed</v>
      </c>
    </row>
    <row r="4475">
      <c r="A4475" s="1" t="s">
        <v>4474</v>
      </c>
      <c r="B4475" s="2" t="str">
        <f>IFERROR(__xludf.DUMMYFUNCTION("GOOGLETRANSLATE(A4475, ""nl"", ""en"")"),"opponent")</f>
        <v>opponent</v>
      </c>
    </row>
    <row r="4476">
      <c r="A4476" s="1" t="s">
        <v>4475</v>
      </c>
      <c r="B4476" s="2" t="str">
        <f>IFERROR(__xludf.DUMMYFUNCTION("GOOGLETRANSLATE(A4476, ""nl"", ""en"")"),"au")</f>
        <v>au</v>
      </c>
    </row>
    <row r="4477">
      <c r="A4477" s="1" t="s">
        <v>4476</v>
      </c>
      <c r="B4477" s="2" t="str">
        <f>IFERROR(__xludf.DUMMYFUNCTION("GOOGLETRANSLATE(A4477, ""nl"", ""en"")"),"satellite")</f>
        <v>satellite</v>
      </c>
    </row>
    <row r="4478">
      <c r="A4478" s="1" t="s">
        <v>4477</v>
      </c>
      <c r="B4478" s="2" t="str">
        <f>IFERROR(__xludf.DUMMYFUNCTION("GOOGLETRANSLATE(A4478, ""nl"", ""en"")"),"decrease")</f>
        <v>decrease</v>
      </c>
    </row>
    <row r="4479">
      <c r="A4479" s="1" t="s">
        <v>4478</v>
      </c>
      <c r="B4479" s="2" t="str">
        <f>IFERROR(__xludf.DUMMYFUNCTION("GOOGLETRANSLATE(A4479, ""nl"", ""en"")"),"explanation")</f>
        <v>explanation</v>
      </c>
    </row>
    <row r="4480">
      <c r="A4480" s="1" t="s">
        <v>4479</v>
      </c>
      <c r="B4480" s="2" t="str">
        <f>IFERROR(__xludf.DUMMYFUNCTION("GOOGLETRANSLATE(A4480, ""nl"", ""en"")"),"trunk")</f>
        <v>trunk</v>
      </c>
    </row>
    <row r="4481">
      <c r="A4481" s="1" t="s">
        <v>4480</v>
      </c>
      <c r="B4481" s="2" t="str">
        <f>IFERROR(__xludf.DUMMYFUNCTION("GOOGLETRANSLATE(A4481, ""nl"", ""en"")"),"fascinating")</f>
        <v>fascinating</v>
      </c>
    </row>
    <row r="4482">
      <c r="A4482" s="1" t="s">
        <v>4481</v>
      </c>
      <c r="B4482" s="2" t="str">
        <f>IFERROR(__xludf.DUMMYFUNCTION("GOOGLETRANSLATE(A4482, ""nl"", ""en"")"),"grand")</f>
        <v>grand</v>
      </c>
    </row>
    <row r="4483">
      <c r="A4483" s="1" t="s">
        <v>4482</v>
      </c>
      <c r="B4483" s="2" t="str">
        <f>IFERROR(__xludf.DUMMYFUNCTION("GOOGLETRANSLATE(A4483, ""nl"", ""en"")"),"service")</f>
        <v>service</v>
      </c>
    </row>
    <row r="4484">
      <c r="A4484" s="1" t="s">
        <v>4483</v>
      </c>
      <c r="B4484" s="2" t="str">
        <f>IFERROR(__xludf.DUMMYFUNCTION("GOOGLETRANSLATE(A4484, ""nl"", ""en"")"),"hideout")</f>
        <v>hideout</v>
      </c>
    </row>
    <row r="4485">
      <c r="A4485" s="1" t="s">
        <v>4484</v>
      </c>
      <c r="B4485" s="2" t="str">
        <f>IFERROR(__xludf.DUMMYFUNCTION("GOOGLETRANSLATE(A4485, ""nl"", ""en"")"),"Paint")</f>
        <v>Paint</v>
      </c>
    </row>
    <row r="4486">
      <c r="A4486" s="1" t="s">
        <v>4485</v>
      </c>
      <c r="B4486" s="2" t="str">
        <f>IFERROR(__xludf.DUMMYFUNCTION("GOOGLETRANSLATE(A4486, ""nl"", ""en"")"),"eachother")</f>
        <v>eachother</v>
      </c>
    </row>
    <row r="4487">
      <c r="A4487" s="1" t="s">
        <v>4486</v>
      </c>
      <c r="B4487" s="2" t="str">
        <f>IFERROR(__xludf.DUMMYFUNCTION("GOOGLETRANSLATE(A4487, ""nl"", ""en"")"),"booklet")</f>
        <v>booklet</v>
      </c>
    </row>
    <row r="4488">
      <c r="A4488" s="1" t="s">
        <v>4487</v>
      </c>
      <c r="B4488" s="2" t="str">
        <f>IFERROR(__xludf.DUMMYFUNCTION("GOOGLETRANSLATE(A4488, ""nl"", ""en"")"),"hope")</f>
        <v>hope</v>
      </c>
    </row>
    <row r="4489">
      <c r="A4489" s="1" t="s">
        <v>4488</v>
      </c>
      <c r="B4489" s="2" t="str">
        <f>IFERROR(__xludf.DUMMYFUNCTION("GOOGLETRANSLATE(A4489, ""nl"", ""en"")"),"to crawl")</f>
        <v>to crawl</v>
      </c>
    </row>
    <row r="4490">
      <c r="A4490" s="1" t="s">
        <v>4489</v>
      </c>
      <c r="B4490" s="2" t="str">
        <f>IFERROR(__xludf.DUMMYFUNCTION("GOOGLETRANSLATE(A4490, ""nl"", ""en"")"),"pace")</f>
        <v>pace</v>
      </c>
    </row>
    <row r="4491">
      <c r="A4491" s="1" t="s">
        <v>4490</v>
      </c>
      <c r="B4491" s="2" t="str">
        <f>IFERROR(__xludf.DUMMYFUNCTION("GOOGLETRANSLATE(A4491, ""nl"", ""en"")"),"depressed")</f>
        <v>depressed</v>
      </c>
    </row>
    <row r="4492">
      <c r="A4492" s="1" t="s">
        <v>4491</v>
      </c>
      <c r="B4492" s="2" t="str">
        <f>IFERROR(__xludf.DUMMYFUNCTION("GOOGLETRANSLATE(A4492, ""nl"", ""en"")"),"cottage")</f>
        <v>cottage</v>
      </c>
    </row>
    <row r="4493">
      <c r="A4493" s="1" t="s">
        <v>4492</v>
      </c>
      <c r="B4493" s="2" t="str">
        <f>IFERROR(__xludf.DUMMYFUNCTION("GOOGLETRANSLATE(A4493, ""nl"", ""en"")"),"cameron")</f>
        <v>cameron</v>
      </c>
    </row>
    <row r="4494">
      <c r="A4494" s="1" t="s">
        <v>4493</v>
      </c>
      <c r="B4494" s="2" t="str">
        <f>IFERROR(__xludf.DUMMYFUNCTION("GOOGLETRANSLATE(A4494, ""nl"", ""en"")"),"shock")</f>
        <v>shock</v>
      </c>
    </row>
    <row r="4495">
      <c r="A4495" s="1" t="s">
        <v>4494</v>
      </c>
      <c r="B4495" s="2" t="str">
        <f>IFERROR(__xludf.DUMMYFUNCTION("GOOGLETRANSLATE(A4495, ""nl"", ""en"")"),"Jewish")</f>
        <v>Jewish</v>
      </c>
    </row>
    <row r="4496">
      <c r="A4496" s="1" t="s">
        <v>4495</v>
      </c>
      <c r="B4496" s="2" t="str">
        <f>IFERROR(__xludf.DUMMYFUNCTION("GOOGLETRANSLATE(A4496, ""nl"", ""en"")"),"distracted")</f>
        <v>distracted</v>
      </c>
    </row>
    <row r="4497">
      <c r="A4497" s="1" t="s">
        <v>4496</v>
      </c>
      <c r="B4497" s="2" t="str">
        <f>IFERROR(__xludf.DUMMYFUNCTION("GOOGLETRANSLATE(A4497, ""nl"", ""en"")"),"product")</f>
        <v>product</v>
      </c>
    </row>
    <row r="4498">
      <c r="A4498" s="1" t="s">
        <v>4497</v>
      </c>
      <c r="B4498" s="2" t="str">
        <f>IFERROR(__xludf.DUMMYFUNCTION("GOOGLETRANSLATE(A4498, ""nl"", ""en"")"),"passengers")</f>
        <v>passengers</v>
      </c>
    </row>
    <row r="4499">
      <c r="A4499" s="1" t="s">
        <v>4498</v>
      </c>
      <c r="B4499" s="2" t="str">
        <f>IFERROR(__xludf.DUMMYFUNCTION("GOOGLETRANSLATE(A4499, ""nl"", ""en"")"),"To adjust")</f>
        <v>To adjust</v>
      </c>
    </row>
    <row r="4500">
      <c r="A4500" s="1" t="s">
        <v>4499</v>
      </c>
      <c r="B4500" s="2" t="str">
        <f>IFERROR(__xludf.DUMMYFUNCTION("GOOGLETRANSLATE(A4500, ""nl"", ""en"")"),"paranoid")</f>
        <v>paranoid</v>
      </c>
    </row>
    <row r="4501">
      <c r="A4501" s="1" t="s">
        <v>4500</v>
      </c>
      <c r="B4501" s="2" t="str">
        <f>IFERROR(__xludf.DUMMYFUNCTION("GOOGLETRANSLATE(A4501, ""nl"", ""en"")"),"part")</f>
        <v>part</v>
      </c>
    </row>
    <row r="4502">
      <c r="A4502" s="1" t="s">
        <v>4501</v>
      </c>
      <c r="B4502" s="2" t="str">
        <f>IFERROR(__xludf.DUMMYFUNCTION("GOOGLETRANSLATE(A4502, ""nl"", ""en"")"),"doubtless")</f>
        <v>doubtless</v>
      </c>
    </row>
    <row r="4503">
      <c r="A4503" s="1" t="s">
        <v>4502</v>
      </c>
      <c r="B4503" s="2" t="str">
        <f>IFERROR(__xludf.DUMMYFUNCTION("GOOGLETRANSLATE(A4503, ""nl"", ""en"")"),"arrived")</f>
        <v>arrived</v>
      </c>
    </row>
    <row r="4504">
      <c r="A4504" s="1" t="s">
        <v>4503</v>
      </c>
      <c r="B4504" s="2" t="str">
        <f>IFERROR(__xludf.DUMMYFUNCTION("GOOGLETRANSLATE(A4504, ""nl"", ""en"")"),"survivors")</f>
        <v>survivors</v>
      </c>
    </row>
    <row r="4505">
      <c r="A4505" s="1" t="s">
        <v>4504</v>
      </c>
      <c r="B4505" s="2" t="str">
        <f>IFERROR(__xludf.DUMMYFUNCTION("GOOGLETRANSLATE(A4505, ""nl"", ""en"")"),"destination")</f>
        <v>destination</v>
      </c>
    </row>
    <row r="4506">
      <c r="A4506" s="1" t="s">
        <v>4505</v>
      </c>
      <c r="B4506" s="2" t="str">
        <f>IFERROR(__xludf.DUMMYFUNCTION("GOOGLETRANSLATE(A4506, ""nl"", ""en"")"),"violent")</f>
        <v>violent</v>
      </c>
    </row>
    <row r="4507">
      <c r="A4507" s="1" t="s">
        <v>4506</v>
      </c>
      <c r="B4507" s="2" t="str">
        <f>IFERROR(__xludf.DUMMYFUNCTION("GOOGLETRANSLATE(A4507, ""nl"", ""en"")"),"mall")</f>
        <v>mall</v>
      </c>
    </row>
    <row r="4508">
      <c r="A4508" s="1" t="s">
        <v>4507</v>
      </c>
      <c r="B4508" s="2" t="str">
        <f>IFERROR(__xludf.DUMMYFUNCTION("GOOGLETRANSLATE(A4508, ""nl"", ""en"")"),"doyle")</f>
        <v>doyle</v>
      </c>
    </row>
    <row r="4509">
      <c r="A4509" s="1" t="s">
        <v>4508</v>
      </c>
      <c r="B4509" s="2" t="str">
        <f>IFERROR(__xludf.DUMMYFUNCTION("GOOGLETRANSLATE(A4509, ""nl"", ""en"")"),"save")</f>
        <v>save</v>
      </c>
    </row>
    <row r="4510">
      <c r="A4510" s="1" t="s">
        <v>4509</v>
      </c>
      <c r="B4510" s="2" t="str">
        <f>IFERROR(__xludf.DUMMYFUNCTION("GOOGLETRANSLATE(A4510, ""nl"", ""en"")"),"saying")</f>
        <v>saying</v>
      </c>
    </row>
    <row r="4511">
      <c r="A4511" s="1" t="s">
        <v>4510</v>
      </c>
      <c r="B4511" s="2" t="str">
        <f>IFERROR(__xludf.DUMMYFUNCTION("GOOGLETRANSLATE(A4511, ""nl"", ""en"")"),"paperwork")</f>
        <v>paperwork</v>
      </c>
    </row>
    <row r="4512">
      <c r="A4512" s="1" t="s">
        <v>4511</v>
      </c>
      <c r="B4512" s="2" t="str">
        <f>IFERROR(__xludf.DUMMYFUNCTION("GOOGLETRANSLATE(A4512, ""nl"", ""en"")"),"burke")</f>
        <v>burke</v>
      </c>
    </row>
    <row r="4513">
      <c r="A4513" s="1" t="s">
        <v>4512</v>
      </c>
      <c r="B4513" s="2" t="str">
        <f>IFERROR(__xludf.DUMMYFUNCTION("GOOGLETRANSLATE(A4513, ""nl"", ""en"")"),"dentist")</f>
        <v>dentist</v>
      </c>
    </row>
    <row r="4514">
      <c r="A4514" s="1" t="s">
        <v>4513</v>
      </c>
      <c r="B4514" s="2" t="str">
        <f>IFERROR(__xludf.DUMMYFUNCTION("GOOGLETRANSLATE(A4514, ""nl"", ""en"")"),"analysis")</f>
        <v>analysis</v>
      </c>
    </row>
    <row r="4515">
      <c r="A4515" s="1" t="s">
        <v>4514</v>
      </c>
      <c r="B4515" s="2" t="str">
        <f>IFERROR(__xludf.DUMMYFUNCTION("GOOGLETRANSLATE(A4515, ""nl"", ""en"")"),"crowd")</f>
        <v>crowd</v>
      </c>
    </row>
    <row r="4516">
      <c r="A4516" s="1" t="s">
        <v>4515</v>
      </c>
      <c r="B4516" s="2" t="str">
        <f>IFERROR(__xludf.DUMMYFUNCTION("GOOGLETRANSLATE(A4516, ""nl"", ""en"")"),"beard")</f>
        <v>beard</v>
      </c>
    </row>
    <row r="4517">
      <c r="A4517" s="1" t="s">
        <v>4516</v>
      </c>
      <c r="B4517" s="2" t="str">
        <f>IFERROR(__xludf.DUMMYFUNCTION("GOOGLETRANSLATE(A4517, ""nl"", ""en"")"),"babysit")</f>
        <v>babysit</v>
      </c>
    </row>
    <row r="4518">
      <c r="A4518" s="1" t="s">
        <v>4517</v>
      </c>
      <c r="B4518" s="2" t="str">
        <f>IFERROR(__xludf.DUMMYFUNCTION("GOOGLETRANSLATE(A4518, ""nl"", ""en"")"),"good morning")</f>
        <v>good morning</v>
      </c>
    </row>
    <row r="4519">
      <c r="A4519" s="1" t="s">
        <v>4518</v>
      </c>
      <c r="B4519" s="2" t="str">
        <f>IFERROR(__xludf.DUMMYFUNCTION("GOOGLETRANSLATE(A4519, ""nl"", ""en"")"),"ceremony")</f>
        <v>ceremony</v>
      </c>
    </row>
    <row r="4520">
      <c r="A4520" s="1" t="s">
        <v>4519</v>
      </c>
      <c r="B4520" s="2" t="str">
        <f>IFERROR(__xludf.DUMMYFUNCTION("GOOGLETRANSLATE(A4520, ""nl"", ""en"")"),"killed")</f>
        <v>killed</v>
      </c>
    </row>
    <row r="4521">
      <c r="A4521" s="1" t="s">
        <v>4520</v>
      </c>
      <c r="B4521" s="2" t="str">
        <f>IFERROR(__xludf.DUMMYFUNCTION("GOOGLETRANSLATE(A4521, ""nl"", ""en"")"),"baking")</f>
        <v>baking</v>
      </c>
    </row>
    <row r="4522">
      <c r="A4522" s="1" t="s">
        <v>4521</v>
      </c>
      <c r="B4522" s="2" t="str">
        <f>IFERROR(__xludf.DUMMYFUNCTION("GOOGLETRANSLATE(A4522, ""nl"", ""en"")"),"kennedy")</f>
        <v>kennedy</v>
      </c>
    </row>
    <row r="4523">
      <c r="A4523" s="1" t="s">
        <v>4522</v>
      </c>
      <c r="B4523" s="2" t="str">
        <f>IFERROR(__xludf.DUMMYFUNCTION("GOOGLETRANSLATE(A4523, ""nl"", ""en"")"),"officers")</f>
        <v>officers</v>
      </c>
    </row>
    <row r="4524">
      <c r="A4524" s="1" t="s">
        <v>4523</v>
      </c>
      <c r="B4524" s="2" t="str">
        <f>IFERROR(__xludf.DUMMYFUNCTION("GOOGLETRANSLATE(A4524, ""nl"", ""en"")"),"messed up")</f>
        <v>messed up</v>
      </c>
    </row>
    <row r="4525">
      <c r="A4525" s="1" t="s">
        <v>4524</v>
      </c>
      <c r="B4525" s="2" t="str">
        <f>IFERROR(__xludf.DUMMYFUNCTION("GOOGLETRANSLATE(A4525, ""nl"", ""en"")"),"almost")</f>
        <v>almost</v>
      </c>
    </row>
    <row r="4526">
      <c r="A4526" s="1" t="s">
        <v>4525</v>
      </c>
      <c r="B4526" s="2" t="str">
        <f>IFERROR(__xludf.DUMMYFUNCTION("GOOGLETRANSLATE(A4526, ""nl"", ""en"")"),"hanna")</f>
        <v>hanna</v>
      </c>
    </row>
    <row r="4527">
      <c r="A4527" s="1" t="s">
        <v>4526</v>
      </c>
      <c r="B4527" s="2" t="str">
        <f>IFERROR(__xludf.DUMMYFUNCTION("GOOGLETRANSLATE(A4527, ""nl"", ""en"")"),"poison")</f>
        <v>poison</v>
      </c>
    </row>
    <row r="4528">
      <c r="A4528" s="1" t="s">
        <v>4527</v>
      </c>
      <c r="B4528" s="2" t="str">
        <f>IFERROR(__xludf.DUMMYFUNCTION("GOOGLETRANSLATE(A4528, ""nl"", ""en"")"),"marines")</f>
        <v>marines</v>
      </c>
    </row>
    <row r="4529">
      <c r="A4529" s="1" t="s">
        <v>4528</v>
      </c>
      <c r="B4529" s="2" t="str">
        <f>IFERROR(__xludf.DUMMYFUNCTION("GOOGLETRANSLATE(A4529, ""nl"", ""en"")"),"scan")</f>
        <v>scan</v>
      </c>
    </row>
    <row r="4530">
      <c r="A4530" s="1" t="s">
        <v>4529</v>
      </c>
      <c r="B4530" s="2" t="str">
        <f>IFERROR(__xludf.DUMMYFUNCTION("GOOGLETRANSLATE(A4530, ""nl"", ""en"")"),"toes")</f>
        <v>toes</v>
      </c>
    </row>
    <row r="4531">
      <c r="A4531" s="1" t="s">
        <v>4530</v>
      </c>
      <c r="B4531" s="2" t="str">
        <f>IFERROR(__xludf.DUMMYFUNCTION("GOOGLETRANSLATE(A4531, ""nl"", ""en"")"),"at the same time")</f>
        <v>at the same time</v>
      </c>
    </row>
    <row r="4532">
      <c r="A4532" s="1" t="s">
        <v>4531</v>
      </c>
      <c r="B4532" s="2" t="str">
        <f>IFERROR(__xludf.DUMMYFUNCTION("GOOGLETRANSLATE(A4532, ""nl"", ""en"")"),"gene")</f>
        <v>gene</v>
      </c>
    </row>
    <row r="4533">
      <c r="A4533" s="1" t="s">
        <v>4532</v>
      </c>
      <c r="B4533" s="2" t="str">
        <f>IFERROR(__xludf.DUMMYFUNCTION("GOOGLETRANSLATE(A4533, ""nl"", ""en"")"),"describe")</f>
        <v>describe</v>
      </c>
    </row>
    <row r="4534">
      <c r="A4534" s="1" t="s">
        <v>4533</v>
      </c>
      <c r="B4534" s="2" t="str">
        <f>IFERROR(__xludf.DUMMYFUNCTION("GOOGLETRANSLATE(A4534, ""nl"", ""en"")"),"daphne")</f>
        <v>daphne</v>
      </c>
    </row>
    <row r="4535">
      <c r="A4535" s="1" t="s">
        <v>4534</v>
      </c>
      <c r="B4535" s="2" t="str">
        <f>IFERROR(__xludf.DUMMYFUNCTION("GOOGLETRANSLATE(A4535, ""nl"", ""en"")"),"beach")</f>
        <v>beach</v>
      </c>
    </row>
    <row r="4536">
      <c r="A4536" s="1" t="s">
        <v>4535</v>
      </c>
      <c r="B4536" s="2" t="str">
        <f>IFERROR(__xludf.DUMMYFUNCTION("GOOGLETRANSLATE(A4536, ""nl"", ""en"")"),"shawn")</f>
        <v>shawn</v>
      </c>
    </row>
    <row r="4537">
      <c r="A4537" s="1" t="s">
        <v>4536</v>
      </c>
      <c r="B4537" s="2" t="str">
        <f>IFERROR(__xludf.DUMMYFUNCTION("GOOGLETRANSLATE(A4537, ""nl"", ""en"")"),"east")</f>
        <v>east</v>
      </c>
    </row>
    <row r="4538">
      <c r="A4538" s="1" t="s">
        <v>4537</v>
      </c>
      <c r="B4538" s="2" t="str">
        <f>IFERROR(__xludf.DUMMYFUNCTION("GOOGLETRANSLATE(A4538, ""nl"", ""en"")"),"lonely")</f>
        <v>lonely</v>
      </c>
    </row>
    <row r="4539">
      <c r="A4539" s="1" t="s">
        <v>4538</v>
      </c>
      <c r="B4539" s="2" t="str">
        <f>IFERROR(__xludf.DUMMYFUNCTION("GOOGLETRANSLATE(A4539, ""nl"", ""en"")"),"potato chips")</f>
        <v>potato chips</v>
      </c>
    </row>
    <row r="4540">
      <c r="A4540" s="1" t="s">
        <v>4539</v>
      </c>
      <c r="B4540" s="2" t="str">
        <f>IFERROR(__xludf.DUMMYFUNCTION("GOOGLETRANSLATE(A4540, ""nl"", ""en"")"),"size")</f>
        <v>size</v>
      </c>
    </row>
    <row r="4541">
      <c r="A4541" s="1" t="s">
        <v>4540</v>
      </c>
      <c r="B4541" s="2" t="str">
        <f>IFERROR(__xludf.DUMMYFUNCTION("GOOGLETRANSLATE(A4541, ""nl"", ""en"")"),"freddy")</f>
        <v>freddy</v>
      </c>
    </row>
    <row r="4542">
      <c r="A4542" s="1" t="s">
        <v>4541</v>
      </c>
      <c r="B4542" s="2" t="str">
        <f>IFERROR(__xludf.DUMMYFUNCTION("GOOGLETRANSLATE(A4542, ""nl"", ""en"")"),"rotten")</f>
        <v>rotten</v>
      </c>
    </row>
    <row r="4543">
      <c r="A4543" s="1" t="s">
        <v>4542</v>
      </c>
      <c r="B4543" s="2" t="str">
        <f>IFERROR(__xludf.DUMMYFUNCTION("GOOGLETRANSLATE(A4543, ""nl"", ""en"")"),"healthy")</f>
        <v>healthy</v>
      </c>
    </row>
    <row r="4544">
      <c r="A4544" s="1" t="s">
        <v>4543</v>
      </c>
      <c r="B4544" s="2" t="str">
        <f>IFERROR(__xludf.DUMMYFUNCTION("GOOGLETRANSLATE(A4544, ""nl"", ""en"")"),"luxury")</f>
        <v>luxury</v>
      </c>
    </row>
    <row r="4545">
      <c r="A4545" s="1" t="s">
        <v>4544</v>
      </c>
      <c r="B4545" s="2" t="str">
        <f>IFERROR(__xludf.DUMMYFUNCTION("GOOGLETRANSLATE(A4545, ""nl"", ""en"")"),"pipe")</f>
        <v>pipe</v>
      </c>
    </row>
    <row r="4546">
      <c r="A4546" s="1" t="s">
        <v>4545</v>
      </c>
      <c r="B4546" s="2" t="str">
        <f>IFERROR(__xludf.DUMMYFUNCTION("GOOGLETRANSLATE(A4546, ""nl"", ""en"")"),"caleb")</f>
        <v>caleb</v>
      </c>
    </row>
    <row r="4547">
      <c r="A4547" s="1" t="s">
        <v>4546</v>
      </c>
      <c r="B4547" s="2" t="str">
        <f>IFERROR(__xludf.DUMMYFUNCTION("GOOGLETRANSLATE(A4547, ""nl"", ""en"")"),"duncan")</f>
        <v>duncan</v>
      </c>
    </row>
    <row r="4548">
      <c r="A4548" s="1" t="s">
        <v>4547</v>
      </c>
      <c r="B4548" s="2" t="str">
        <f>IFERROR(__xludf.DUMMYFUNCTION("GOOGLETRANSLATE(A4548, ""nl"", ""en"")"),"decreased")</f>
        <v>decreased</v>
      </c>
    </row>
    <row r="4549">
      <c r="A4549" s="1" t="s">
        <v>4548</v>
      </c>
      <c r="B4549" s="2" t="str">
        <f>IFERROR(__xludf.DUMMYFUNCTION("GOOGLETRANSLATE(A4549, ""nl"", ""en"")"),"nikki")</f>
        <v>nikki</v>
      </c>
    </row>
    <row r="4550">
      <c r="A4550" s="1" t="s">
        <v>4549</v>
      </c>
      <c r="B4550" s="2" t="str">
        <f>IFERROR(__xludf.DUMMYFUNCTION("GOOGLETRANSLATE(A4550, ""nl"", ""en"")"),"cried")</f>
        <v>cried</v>
      </c>
    </row>
    <row r="4551">
      <c r="A4551" s="1" t="s">
        <v>4550</v>
      </c>
      <c r="B4551" s="2" t="str">
        <f>IFERROR(__xludf.DUMMYFUNCTION("GOOGLETRANSLATE(A4551, ""nl"", ""en"")"),"vampires")</f>
        <v>vampires</v>
      </c>
    </row>
    <row r="4552">
      <c r="A4552" s="1" t="s">
        <v>4551</v>
      </c>
      <c r="B4552" s="2" t="str">
        <f>IFERROR(__xludf.DUMMYFUNCTION("GOOGLETRANSLATE(A4552, ""nl"", ""en"")"),"played")</f>
        <v>played</v>
      </c>
    </row>
    <row r="4553">
      <c r="A4553" s="1" t="s">
        <v>4552</v>
      </c>
      <c r="B4553" s="2" t="str">
        <f>IFERROR(__xludf.DUMMYFUNCTION("GOOGLETRANSLATE(A4553, ""nl"", ""en"")"),"am")</f>
        <v>am</v>
      </c>
    </row>
    <row r="4554">
      <c r="A4554" s="1" t="s">
        <v>4553</v>
      </c>
      <c r="B4554" s="2" t="str">
        <f>IFERROR(__xludf.DUMMYFUNCTION("GOOGLETRANSLATE(A4554, ""nl"", ""en"")"),"viewing")</f>
        <v>viewing</v>
      </c>
    </row>
    <row r="4555">
      <c r="A4555" s="1" t="s">
        <v>4554</v>
      </c>
      <c r="B4555" s="2" t="str">
        <f>IFERROR(__xludf.DUMMYFUNCTION("GOOGLETRANSLATE(A4555, ""nl"", ""en"")"),"forty")</f>
        <v>forty</v>
      </c>
    </row>
    <row r="4556">
      <c r="A4556" s="1" t="s">
        <v>4555</v>
      </c>
      <c r="B4556" s="2" t="str">
        <f>IFERROR(__xludf.DUMMYFUNCTION("GOOGLETRANSLATE(A4556, ""nl"", ""en"")"),"return")</f>
        <v>return</v>
      </c>
    </row>
    <row r="4557">
      <c r="A4557" s="1" t="s">
        <v>4556</v>
      </c>
      <c r="B4557" s="2" t="str">
        <f>IFERROR(__xludf.DUMMYFUNCTION("GOOGLETRANSLATE(A4557, ""nl"", ""en"")"),"sincerely")</f>
        <v>sincerely</v>
      </c>
    </row>
    <row r="4558">
      <c r="A4558" s="1" t="s">
        <v>4557</v>
      </c>
      <c r="B4558" s="2" t="str">
        <f>IFERROR(__xludf.DUMMYFUNCTION("GOOGLETRANSLATE(A4558, ""nl"", ""en"")"),"sizes")</f>
        <v>sizes</v>
      </c>
    </row>
    <row r="4559">
      <c r="A4559" s="1" t="s">
        <v>4558</v>
      </c>
      <c r="B4559" s="2" t="str">
        <f>IFERROR(__xludf.DUMMYFUNCTION("GOOGLETRANSLATE(A4559, ""nl"", ""en"")"),"situated")</f>
        <v>situated</v>
      </c>
    </row>
    <row r="4560">
      <c r="A4560" s="1" t="s">
        <v>4559</v>
      </c>
      <c r="B4560" s="2" t="str">
        <f>IFERROR(__xludf.DUMMYFUNCTION("GOOGLETRANSLATE(A4560, ""nl"", ""en"")"),"to ensure")</f>
        <v>to ensure</v>
      </c>
    </row>
    <row r="4561">
      <c r="A4561" s="1" t="s">
        <v>4560</v>
      </c>
      <c r="B4561" s="2" t="str">
        <f>IFERROR(__xludf.DUMMYFUNCTION("GOOGLETRANSLATE(A4561, ""nl"", ""en"")"),"permit")</f>
        <v>permit</v>
      </c>
    </row>
    <row r="4562">
      <c r="A4562" s="1" t="s">
        <v>4561</v>
      </c>
      <c r="B4562" s="2" t="str">
        <f>IFERROR(__xludf.DUMMYFUNCTION("GOOGLETRANSLATE(A4562, ""nl"", ""en"")"),"suspended")</f>
        <v>suspended</v>
      </c>
    </row>
    <row r="4563">
      <c r="A4563" s="1" t="s">
        <v>4562</v>
      </c>
      <c r="B4563" s="2" t="str">
        <f>IFERROR(__xludf.DUMMYFUNCTION("GOOGLETRANSLATE(A4563, ""nl"", ""en"")"),"worlds")</f>
        <v>worlds</v>
      </c>
    </row>
    <row r="4564">
      <c r="A4564" s="1" t="s">
        <v>4563</v>
      </c>
      <c r="B4564" s="2" t="str">
        <f>IFERROR(__xludf.DUMMYFUNCTION("GOOGLETRANSLATE(A4564, ""nl"", ""en"")"),"borrowed")</f>
        <v>borrowed</v>
      </c>
    </row>
    <row r="4565">
      <c r="A4565" s="1" t="s">
        <v>4564</v>
      </c>
      <c r="B4565" s="2" t="str">
        <f>IFERROR(__xludf.DUMMYFUNCTION("GOOGLETRANSLATE(A4565, ""nl"", ""en"")"),"already")</f>
        <v>already</v>
      </c>
    </row>
    <row r="4566">
      <c r="A4566" s="1" t="s">
        <v>4565</v>
      </c>
      <c r="B4566" s="2" t="str">
        <f>IFERROR(__xludf.DUMMYFUNCTION("GOOGLETRANSLATE(A4566, ""nl"", ""en"")"),"pill")</f>
        <v>pill</v>
      </c>
    </row>
    <row r="4567">
      <c r="A4567" s="1" t="s">
        <v>4566</v>
      </c>
      <c r="B4567" s="2" t="str">
        <f>IFERROR(__xludf.DUMMYFUNCTION("GOOGLETRANSLATE(A4567, ""nl"", ""en"")"),"protected")</f>
        <v>protected</v>
      </c>
    </row>
    <row r="4568">
      <c r="A4568" s="1" t="s">
        <v>4567</v>
      </c>
      <c r="B4568" s="2" t="str">
        <f>IFERROR(__xludf.DUMMYFUNCTION("GOOGLETRANSLATE(A4568, ""nl"", ""en"")"),"beware")</f>
        <v>beware</v>
      </c>
    </row>
    <row r="4569">
      <c r="A4569" s="1" t="s">
        <v>4568</v>
      </c>
      <c r="B4569" s="2" t="str">
        <f>IFERROR(__xludf.DUMMYFUNCTION("GOOGLETRANSLATE(A4569, ""nl"", ""en"")"),"selfish")</f>
        <v>selfish</v>
      </c>
    </row>
    <row r="4570">
      <c r="A4570" s="1" t="s">
        <v>4569</v>
      </c>
      <c r="B4570" s="2" t="str">
        <f>IFERROR(__xludf.DUMMYFUNCTION("GOOGLETRANSLATE(A4570, ""nl"", ""en"")"),"serena")</f>
        <v>serena</v>
      </c>
    </row>
    <row r="4571">
      <c r="A4571" s="1" t="s">
        <v>4570</v>
      </c>
      <c r="B4571" s="2" t="str">
        <f>IFERROR(__xludf.DUMMYFUNCTION("GOOGLETRANSLATE(A4571, ""nl"", ""en"")"),"to invite")</f>
        <v>to invite</v>
      </c>
    </row>
    <row r="4572">
      <c r="A4572" s="1" t="s">
        <v>4571</v>
      </c>
      <c r="B4572" s="2" t="str">
        <f>IFERROR(__xludf.DUMMYFUNCTION("GOOGLETRANSLATE(A4572, ""nl"", ""en"")"),"nuclear")</f>
        <v>nuclear</v>
      </c>
    </row>
    <row r="4573">
      <c r="A4573" s="1" t="s">
        <v>4572</v>
      </c>
      <c r="B4573" s="2" t="str">
        <f>IFERROR(__xludf.DUMMYFUNCTION("GOOGLETRANSLATE(A4573, ""nl"", ""en"")"),"explained")</f>
        <v>explained</v>
      </c>
    </row>
    <row r="4574">
      <c r="A4574" s="1" t="s">
        <v>4573</v>
      </c>
      <c r="B4574" s="2" t="str">
        <f>IFERROR(__xludf.DUMMYFUNCTION("GOOGLETRANSLATE(A4574, ""nl"", ""en"")"),"winston")</f>
        <v>winston</v>
      </c>
    </row>
    <row r="4575">
      <c r="A4575" s="1" t="s">
        <v>4574</v>
      </c>
      <c r="B4575" s="2" t="str">
        <f>IFERROR(__xludf.DUMMYFUNCTION("GOOGLETRANSLATE(A4575, ""nl"", ""en"")"),"something")</f>
        <v>something</v>
      </c>
    </row>
    <row r="4576">
      <c r="A4576" s="1" t="s">
        <v>4575</v>
      </c>
      <c r="B4576" s="2" t="str">
        <f>IFERROR(__xludf.DUMMYFUNCTION("GOOGLETRANSLATE(A4576, ""nl"", ""en"")"),"minute")</f>
        <v>minute</v>
      </c>
    </row>
    <row r="4577">
      <c r="A4577" s="1" t="s">
        <v>4576</v>
      </c>
      <c r="B4577" s="2" t="str">
        <f>IFERROR(__xludf.DUMMYFUNCTION("GOOGLETRANSLATE(A4577, ""nl"", ""en"")"),"to get off")</f>
        <v>to get off</v>
      </c>
    </row>
    <row r="4578">
      <c r="A4578" s="1" t="s">
        <v>4577</v>
      </c>
      <c r="B4578" s="2" t="str">
        <f>IFERROR(__xludf.DUMMYFUNCTION("GOOGLETRANSLATE(A4578, ""nl"", ""en"")"),"your")</f>
        <v>your</v>
      </c>
    </row>
    <row r="4579">
      <c r="A4579" s="1" t="s">
        <v>4578</v>
      </c>
      <c r="B4579" s="2" t="str">
        <f>IFERROR(__xludf.DUMMYFUNCTION("GOOGLETRANSLATE(A4579, ""nl"", ""en"")"),"immediately")</f>
        <v>immediately</v>
      </c>
    </row>
    <row r="4580">
      <c r="A4580" s="1" t="s">
        <v>4579</v>
      </c>
      <c r="B4580" s="2" t="str">
        <f>IFERROR(__xludf.DUMMYFUNCTION("GOOGLETRANSLATE(A4580, ""nl"", ""en"")"),"north")</f>
        <v>north</v>
      </c>
    </row>
    <row r="4581">
      <c r="A4581" s="1" t="s">
        <v>4580</v>
      </c>
      <c r="B4581" s="2" t="str">
        <f>IFERROR(__xludf.DUMMYFUNCTION("GOOGLETRANSLATE(A4581, ""nl"", ""en"")"),"strapped")</f>
        <v>strapped</v>
      </c>
    </row>
    <row r="4582">
      <c r="A4582" s="1" t="s">
        <v>4581</v>
      </c>
      <c r="B4582" s="2" t="str">
        <f>IFERROR(__xludf.DUMMYFUNCTION("GOOGLETRANSLATE(A4582, ""nl"", ""en"")"),"graham")</f>
        <v>graham</v>
      </c>
    </row>
    <row r="4583">
      <c r="A4583" s="1" t="s">
        <v>4582</v>
      </c>
      <c r="B4583" s="2" t="str">
        <f>IFERROR(__xludf.DUMMYFUNCTION("GOOGLETRANSLATE(A4583, ""nl"", ""en"")"),"woody")</f>
        <v>woody</v>
      </c>
    </row>
    <row r="4584">
      <c r="A4584" s="1" t="s">
        <v>4583</v>
      </c>
      <c r="B4584" s="2" t="str">
        <f>IFERROR(__xludf.DUMMYFUNCTION("GOOGLETRANSLATE(A4584, ""nl"", ""en"")"),"Italian")</f>
        <v>Italian</v>
      </c>
    </row>
    <row r="4585">
      <c r="A4585" s="1" t="s">
        <v>4584</v>
      </c>
      <c r="B4585" s="2" t="str">
        <f>IFERROR(__xludf.DUMMYFUNCTION("GOOGLETRANSLATE(A4585, ""nl"", ""en"")"),"acorns")</f>
        <v>acorns</v>
      </c>
    </row>
    <row r="4586">
      <c r="A4586" s="1" t="s">
        <v>4585</v>
      </c>
      <c r="B4586" s="2" t="str">
        <f>IFERROR(__xludf.DUMMYFUNCTION("GOOGLETRANSLATE(A4586, ""nl"", ""en"")"),"hunter")</f>
        <v>hunter</v>
      </c>
    </row>
    <row r="4587">
      <c r="A4587" s="1" t="s">
        <v>4586</v>
      </c>
      <c r="B4587" s="2" t="str">
        <f>IFERROR(__xludf.DUMMYFUNCTION("GOOGLETRANSLATE(A4587, ""nl"", ""en"")"),"hostages")</f>
        <v>hostages</v>
      </c>
    </row>
    <row r="4588">
      <c r="A4588" s="1" t="s">
        <v>4587</v>
      </c>
      <c r="B4588" s="2" t="str">
        <f>IFERROR(__xludf.DUMMYFUNCTION("GOOGLETRANSLATE(A4588, ""nl"", ""en"")"),"luck")</f>
        <v>luck</v>
      </c>
    </row>
    <row r="4589">
      <c r="A4589" s="1" t="s">
        <v>4588</v>
      </c>
      <c r="B4589" s="2" t="str">
        <f>IFERROR(__xludf.DUMMYFUNCTION("GOOGLETRANSLATE(A4589, ""nl"", ""en"")"),"ghost")</f>
        <v>ghost</v>
      </c>
    </row>
    <row r="4590">
      <c r="A4590" s="1" t="s">
        <v>4589</v>
      </c>
      <c r="B4590" s="2" t="str">
        <f>IFERROR(__xludf.DUMMYFUNCTION("GOOGLETRANSLATE(A4590, ""nl"", ""en"")"),"solves")</f>
        <v>solves</v>
      </c>
    </row>
    <row r="4591">
      <c r="A4591" s="1" t="s">
        <v>4590</v>
      </c>
      <c r="B4591" s="2" t="str">
        <f>IFERROR(__xludf.DUMMYFUNCTION("GOOGLETRANSLATE(A4591, ""nl"", ""en"")"),"coroner")</f>
        <v>coroner</v>
      </c>
    </row>
    <row r="4592">
      <c r="A4592" s="1" t="s">
        <v>4591</v>
      </c>
      <c r="B4592" s="2" t="str">
        <f>IFERROR(__xludf.DUMMYFUNCTION("GOOGLETRANSLATE(A4592, ""nl"", ""en"")"),"needle")</f>
        <v>needle</v>
      </c>
    </row>
    <row r="4593">
      <c r="A4593" s="1" t="s">
        <v>4592</v>
      </c>
      <c r="B4593" s="2" t="str">
        <f>IFERROR(__xludf.DUMMYFUNCTION("GOOGLETRANSLATE(A4593, ""nl"", ""en"")"),"strangers")</f>
        <v>strangers</v>
      </c>
    </row>
    <row r="4594">
      <c r="A4594" s="1" t="s">
        <v>4593</v>
      </c>
      <c r="B4594" s="2" t="str">
        <f>IFERROR(__xludf.DUMMYFUNCTION("GOOGLETRANSLATE(A4594, ""nl"", ""en"")"),"cows")</f>
        <v>cows</v>
      </c>
    </row>
    <row r="4595">
      <c r="A4595" s="1" t="s">
        <v>4594</v>
      </c>
      <c r="B4595" s="2" t="str">
        <f>IFERROR(__xludf.DUMMYFUNCTION("GOOGLETRANSLATE(A4595, ""nl"", ""en"")"),"pan")</f>
        <v>pan</v>
      </c>
    </row>
    <row r="4596">
      <c r="A4596" s="1" t="s">
        <v>4595</v>
      </c>
      <c r="B4596" s="2" t="str">
        <f>IFERROR(__xludf.DUMMYFUNCTION("GOOGLETRANSLATE(A4596, ""nl"", ""en"")"),"holy")</f>
        <v>holy</v>
      </c>
    </row>
    <row r="4597">
      <c r="A4597" s="1" t="s">
        <v>4596</v>
      </c>
      <c r="B4597" s="2" t="str">
        <f>IFERROR(__xludf.DUMMYFUNCTION("GOOGLETRANSLATE(A4597, ""nl"", ""en"")"),"strongest")</f>
        <v>strongest</v>
      </c>
    </row>
    <row r="4598">
      <c r="A4598" s="1" t="s">
        <v>4597</v>
      </c>
      <c r="B4598" s="2" t="str">
        <f>IFERROR(__xludf.DUMMYFUNCTION("GOOGLETRANSLATE(A4598, ""nl"", ""en"")"),"leon")</f>
        <v>leon</v>
      </c>
    </row>
    <row r="4599">
      <c r="A4599" s="1" t="s">
        <v>4598</v>
      </c>
      <c r="B4599" s="2" t="str">
        <f>IFERROR(__xludf.DUMMYFUNCTION("GOOGLETRANSLATE(A4599, ""nl"", ""en"")"),"succeeded")</f>
        <v>succeeded</v>
      </c>
    </row>
    <row r="4600">
      <c r="A4600" s="1" t="s">
        <v>4599</v>
      </c>
      <c r="B4600" s="2" t="str">
        <f>IFERROR(__xludf.DUMMYFUNCTION("GOOGLETRANSLATE(A4600, ""nl"", ""en"")"),"password")</f>
        <v>password</v>
      </c>
    </row>
    <row r="4601">
      <c r="A4601" s="1" t="s">
        <v>4600</v>
      </c>
      <c r="B4601" s="2" t="str">
        <f>IFERROR(__xludf.DUMMYFUNCTION("GOOGLETRANSLATE(A4601, ""nl"", ""en"")"),"wyatt")</f>
        <v>wyatt</v>
      </c>
    </row>
    <row r="4602">
      <c r="A4602" s="1" t="s">
        <v>4601</v>
      </c>
      <c r="B4602" s="2" t="str">
        <f>IFERROR(__xludf.DUMMYFUNCTION("GOOGLETRANSLATE(A4602, ""nl"", ""en"")"),"patty")</f>
        <v>patty</v>
      </c>
    </row>
    <row r="4603">
      <c r="A4603" s="1" t="s">
        <v>4602</v>
      </c>
      <c r="B4603" s="2" t="str">
        <f>IFERROR(__xludf.DUMMYFUNCTION("GOOGLETRANSLATE(A4603, ""nl"", ""en"")"),"instinct")</f>
        <v>instinct</v>
      </c>
    </row>
    <row r="4604">
      <c r="A4604" s="1" t="s">
        <v>4603</v>
      </c>
      <c r="B4604" s="2" t="str">
        <f>IFERROR(__xludf.DUMMYFUNCTION("GOOGLETRANSLATE(A4604, ""nl"", ""en"")"),"harrison")</f>
        <v>harrison</v>
      </c>
    </row>
    <row r="4605">
      <c r="A4605" s="1" t="s">
        <v>4604</v>
      </c>
      <c r="B4605" s="2" t="str">
        <f>IFERROR(__xludf.DUMMYFUNCTION("GOOGLETRANSLATE(A4605, ""nl"", ""en"")"),"limited")</f>
        <v>limited</v>
      </c>
    </row>
    <row r="4606">
      <c r="A4606" s="1" t="s">
        <v>4605</v>
      </c>
      <c r="B4606" s="2" t="str">
        <f>IFERROR(__xludf.DUMMYFUNCTION("GOOGLETRANSLATE(A4606, ""nl"", ""en"")"),"hammer")</f>
        <v>hammer</v>
      </c>
    </row>
    <row r="4607">
      <c r="A4607" s="1" t="s">
        <v>4606</v>
      </c>
      <c r="B4607" s="2" t="str">
        <f>IFERROR(__xludf.DUMMYFUNCTION("GOOGLETRANSLATE(A4607, ""nl"", ""en"")"),"to guard")</f>
        <v>to guard</v>
      </c>
    </row>
    <row r="4608">
      <c r="A4608" s="1" t="s">
        <v>4607</v>
      </c>
      <c r="B4608" s="2" t="str">
        <f>IFERROR(__xludf.DUMMYFUNCTION("GOOGLETRANSLATE(A4608, ""nl"", ""en"")"),"beatings")</f>
        <v>beatings</v>
      </c>
    </row>
    <row r="4609">
      <c r="A4609" s="1" t="s">
        <v>4608</v>
      </c>
      <c r="B4609" s="2" t="str">
        <f>IFERROR(__xludf.DUMMYFUNCTION("GOOGLETRANSLATE(A4609, ""nl"", ""en"")"),"adams")</f>
        <v>adams</v>
      </c>
    </row>
    <row r="4610">
      <c r="A4610" s="1" t="s">
        <v>4609</v>
      </c>
      <c r="B4610" s="2" t="str">
        <f>IFERROR(__xludf.DUMMYFUNCTION("GOOGLETRANSLATE(A4610, ""nl"", ""en"")"),"lion")</f>
        <v>lion</v>
      </c>
    </row>
    <row r="4611">
      <c r="A4611" s="1" t="s">
        <v>4610</v>
      </c>
      <c r="B4611" s="2" t="str">
        <f>IFERROR(__xludf.DUMMYFUNCTION("GOOGLETRANSLATE(A4611, ""nl"", ""en"")"),"exchange")</f>
        <v>exchange</v>
      </c>
    </row>
    <row r="4612">
      <c r="A4612" s="1" t="s">
        <v>4611</v>
      </c>
      <c r="B4612" s="2" t="str">
        <f>IFERROR(__xludf.DUMMYFUNCTION("GOOGLETRANSLATE(A4612, ""nl"", ""en"")"),"metal")</f>
        <v>metal</v>
      </c>
    </row>
    <row r="4613">
      <c r="A4613" s="1" t="s">
        <v>4612</v>
      </c>
      <c r="B4613" s="2" t="str">
        <f>IFERROR(__xludf.DUMMYFUNCTION("GOOGLETRANSLATE(A4613, ""nl"", ""en"")"),"credit card")</f>
        <v>credit card</v>
      </c>
    </row>
    <row r="4614">
      <c r="A4614" s="1" t="s">
        <v>4613</v>
      </c>
      <c r="B4614" s="2" t="str">
        <f>IFERROR(__xludf.DUMMYFUNCTION("GOOGLETRANSLATE(A4614, ""nl"", ""en"")"),"years")</f>
        <v>years</v>
      </c>
    </row>
    <row r="4615">
      <c r="A4615" s="1" t="s">
        <v>4614</v>
      </c>
      <c r="B4615" s="2" t="str">
        <f>IFERROR(__xludf.DUMMYFUNCTION("GOOGLETRANSLATE(A4615, ""nl"", ""en"")"),"troy")</f>
        <v>troy</v>
      </c>
    </row>
    <row r="4616">
      <c r="A4616" s="1" t="s">
        <v>4615</v>
      </c>
      <c r="B4616" s="2" t="str">
        <f>IFERROR(__xludf.DUMMYFUNCTION("GOOGLETRANSLATE(A4616, ""nl"", ""en"")"),"steel")</f>
        <v>steel</v>
      </c>
    </row>
    <row r="4617">
      <c r="A4617" s="1" t="s">
        <v>4616</v>
      </c>
      <c r="B4617" s="2" t="str">
        <f>IFERROR(__xludf.DUMMYFUNCTION("GOOGLETRANSLATE(A4617, ""nl"", ""en"")"),"chemical")</f>
        <v>chemical</v>
      </c>
    </row>
    <row r="4618">
      <c r="A4618" s="1" t="s">
        <v>4617</v>
      </c>
      <c r="B4618" s="2" t="str">
        <f>IFERROR(__xludf.DUMMYFUNCTION("GOOGLETRANSLATE(A4618, ""nl"", ""en"")"),"X")</f>
        <v>X</v>
      </c>
    </row>
    <row r="4619">
      <c r="A4619" s="1" t="s">
        <v>4618</v>
      </c>
      <c r="B4619" s="2" t="str">
        <f>IFERROR(__xludf.DUMMYFUNCTION("GOOGLETRANSLATE(A4619, ""nl"", ""en"")"),"whine")</f>
        <v>whine</v>
      </c>
    </row>
    <row r="4620">
      <c r="A4620" s="1" t="s">
        <v>4619</v>
      </c>
      <c r="B4620" s="2" t="str">
        <f>IFERROR(__xludf.DUMMYFUNCTION("GOOGLETRANSLATE(A4620, ""nl"", ""en"")"),"sector")</f>
        <v>sector</v>
      </c>
    </row>
    <row r="4621">
      <c r="A4621" s="1" t="s">
        <v>4620</v>
      </c>
      <c r="B4621" s="2" t="str">
        <f>IFERROR(__xludf.DUMMYFUNCTION("GOOGLETRANSLATE(A4621, ""nl"", ""en"")"),"strange")</f>
        <v>strange</v>
      </c>
    </row>
    <row r="4622">
      <c r="A4622" s="1" t="s">
        <v>4621</v>
      </c>
      <c r="B4622" s="2" t="str">
        <f>IFERROR(__xludf.DUMMYFUNCTION("GOOGLETRANSLATE(A4622, ""nl"", ""en"")"),"walk around")</f>
        <v>walk around</v>
      </c>
    </row>
    <row r="4623">
      <c r="A4623" s="1" t="s">
        <v>4622</v>
      </c>
      <c r="B4623" s="2" t="str">
        <f>IFERROR(__xludf.DUMMYFUNCTION("GOOGLETRANSLATE(A4623, ""nl"", ""en"")"),"rosie")</f>
        <v>rosie</v>
      </c>
    </row>
    <row r="4624">
      <c r="A4624" s="1" t="s">
        <v>4623</v>
      </c>
      <c r="B4624" s="2" t="str">
        <f>IFERROR(__xludf.DUMMYFUNCTION("GOOGLETRANSLATE(A4624, ""nl"", ""en"")"),"embarrassing")</f>
        <v>embarrassing</v>
      </c>
    </row>
    <row r="4625">
      <c r="A4625" s="1" t="s">
        <v>4624</v>
      </c>
      <c r="B4625" s="2" t="str">
        <f>IFERROR(__xludf.DUMMYFUNCTION("GOOGLETRANSLATE(A4625, ""nl"", ""en"")"),"actions")</f>
        <v>actions</v>
      </c>
    </row>
    <row r="4626">
      <c r="A4626" s="1" t="s">
        <v>4625</v>
      </c>
      <c r="B4626" s="2" t="str">
        <f>IFERROR(__xludf.DUMMYFUNCTION("GOOGLETRANSLATE(A4626, ""nl"", ""en"")"),"rig")</f>
        <v>rig</v>
      </c>
    </row>
    <row r="4627">
      <c r="A4627" s="1" t="s">
        <v>4626</v>
      </c>
      <c r="B4627" s="2" t="str">
        <f>IFERROR(__xludf.DUMMYFUNCTION("GOOGLETRANSLATE(A4627, ""nl"", ""en"")"),"enjoyed")</f>
        <v>enjoyed</v>
      </c>
    </row>
    <row r="4628">
      <c r="A4628" s="1" t="s">
        <v>4627</v>
      </c>
      <c r="B4628" s="2" t="str">
        <f>IFERROR(__xludf.DUMMYFUNCTION("GOOGLETRANSLATE(A4628, ""nl"", ""en"")"),"toast")</f>
        <v>toast</v>
      </c>
    </row>
    <row r="4629">
      <c r="A4629" s="1" t="s">
        <v>4628</v>
      </c>
      <c r="B4629" s="2" t="str">
        <f>IFERROR(__xludf.DUMMYFUNCTION("GOOGLETRANSLATE(A4629, ""nl"", ""en"")"),"affected")</f>
        <v>affected</v>
      </c>
    </row>
    <row r="4630">
      <c r="A4630" s="1" t="s">
        <v>4629</v>
      </c>
      <c r="B4630" s="2" t="str">
        <f>IFERROR(__xludf.DUMMYFUNCTION("GOOGLETRANSLATE(A4630, ""nl"", ""en"")"),"zach")</f>
        <v>zach</v>
      </c>
    </row>
    <row r="4631">
      <c r="A4631" s="1" t="s">
        <v>4630</v>
      </c>
      <c r="B4631" s="2" t="str">
        <f>IFERROR(__xludf.DUMMYFUNCTION("GOOGLETRANSLATE(A4631, ""nl"", ""en"")"),"recalled")</f>
        <v>recalled</v>
      </c>
    </row>
    <row r="4632">
      <c r="A4632" s="1" t="s">
        <v>4631</v>
      </c>
      <c r="B4632" s="2" t="str">
        <f>IFERROR(__xludf.DUMMYFUNCTION("GOOGLETRANSLATE(A4632, ""nl"", ""en"")"),"already")</f>
        <v>already</v>
      </c>
    </row>
    <row r="4633">
      <c r="A4633" s="1" t="s">
        <v>4632</v>
      </c>
      <c r="B4633" s="2" t="str">
        <f>IFERROR(__xludf.DUMMYFUNCTION("GOOGLETRANSLATE(A4633, ""nl"", ""en"")"),"opposition")</f>
        <v>opposition</v>
      </c>
    </row>
    <row r="4634">
      <c r="A4634" s="1" t="s">
        <v>4633</v>
      </c>
      <c r="B4634" s="2" t="str">
        <f>IFERROR(__xludf.DUMMYFUNCTION("GOOGLETRANSLATE(A4634, ""nl"", ""en"")"),"crazy")</f>
        <v>crazy</v>
      </c>
    </row>
    <row r="4635">
      <c r="A4635" s="1" t="s">
        <v>4634</v>
      </c>
      <c r="B4635" s="2" t="str">
        <f>IFERROR(__xludf.DUMMYFUNCTION("GOOGLETRANSLATE(A4635, ""nl"", ""en"")"),"transport")</f>
        <v>transport</v>
      </c>
    </row>
    <row r="4636">
      <c r="A4636" s="1" t="s">
        <v>4635</v>
      </c>
      <c r="B4636" s="2" t="str">
        <f>IFERROR(__xludf.DUMMYFUNCTION("GOOGLETRANSLATE(A4636, ""nl"", ""en"")"),"to communicate")</f>
        <v>to communicate</v>
      </c>
    </row>
    <row r="4637">
      <c r="A4637" s="1" t="s">
        <v>4636</v>
      </c>
      <c r="B4637" s="2" t="str">
        <f>IFERROR(__xludf.DUMMYFUNCTION("GOOGLETRANSLATE(A4637, ""nl"", ""en"")"),"stubbornly")</f>
        <v>stubbornly</v>
      </c>
    </row>
    <row r="4638">
      <c r="A4638" s="1" t="s">
        <v>4637</v>
      </c>
      <c r="B4638" s="2" t="str">
        <f>IFERROR(__xludf.DUMMYFUNCTION("GOOGLETRANSLATE(A4638, ""nl"", ""en"")"),"benny")</f>
        <v>benny</v>
      </c>
    </row>
    <row r="4639">
      <c r="A4639" s="1" t="s">
        <v>4638</v>
      </c>
      <c r="B4639" s="2" t="str">
        <f>IFERROR(__xludf.DUMMYFUNCTION("GOOGLETRANSLATE(A4639, ""nl"", ""en"")"),"clyde")</f>
        <v>clyde</v>
      </c>
    </row>
    <row r="4640">
      <c r="A4640" s="1" t="s">
        <v>4639</v>
      </c>
      <c r="B4640" s="2" t="str">
        <f>IFERROR(__xludf.DUMMYFUNCTION("GOOGLETRANSLATE(A4640, ""nl"", ""en"")"),"blanket")</f>
        <v>blanket</v>
      </c>
    </row>
    <row r="4641">
      <c r="A4641" s="1" t="s">
        <v>4640</v>
      </c>
      <c r="B4641" s="2" t="str">
        <f>IFERROR(__xludf.DUMMYFUNCTION("GOOGLETRANSLATE(A4641, ""nl"", ""en"")"),"goals")</f>
        <v>goals</v>
      </c>
    </row>
    <row r="4642">
      <c r="A4642" s="1" t="s">
        <v>4641</v>
      </c>
      <c r="B4642" s="2" t="str">
        <f>IFERROR(__xludf.DUMMYFUNCTION("GOOGLETRANSLATE(A4642, ""nl"", ""en"")"),"hobby")</f>
        <v>hobby</v>
      </c>
    </row>
    <row r="4643">
      <c r="A4643" s="1" t="s">
        <v>4642</v>
      </c>
      <c r="B4643" s="2" t="str">
        <f>IFERROR(__xludf.DUMMYFUNCTION("GOOGLETRANSLATE(A4643, ""nl"", ""en"")"),"loan")</f>
        <v>loan</v>
      </c>
    </row>
    <row r="4644">
      <c r="A4644" s="1" t="s">
        <v>4643</v>
      </c>
      <c r="B4644" s="2" t="str">
        <f>IFERROR(__xludf.DUMMYFUNCTION("GOOGLETRANSLATE(A4644, ""nl"", ""en"")"),"separators")</f>
        <v>separators</v>
      </c>
    </row>
    <row r="4645">
      <c r="A4645" s="1" t="s">
        <v>4644</v>
      </c>
      <c r="B4645" s="2" t="str">
        <f>IFERROR(__xludf.DUMMYFUNCTION("GOOGLETRANSLATE(A4645, ""nl"", ""en"")"),"early")</f>
        <v>early</v>
      </c>
    </row>
    <row r="4646">
      <c r="A4646" s="1" t="s">
        <v>4645</v>
      </c>
      <c r="B4646" s="2" t="str">
        <f>IFERROR(__xludf.DUMMYFUNCTION("GOOGLETRANSLATE(A4646, ""nl"", ""en"")"),"rebels")</f>
        <v>rebels</v>
      </c>
    </row>
    <row r="4647">
      <c r="A4647" s="1" t="s">
        <v>4646</v>
      </c>
      <c r="B4647" s="2" t="str">
        <f>IFERROR(__xludf.DUMMYFUNCTION("GOOGLETRANSLATE(A4647, ""nl"", ""en"")"),"nation")</f>
        <v>nation</v>
      </c>
    </row>
    <row r="4648">
      <c r="A4648" s="1" t="s">
        <v>4647</v>
      </c>
      <c r="B4648" s="2" t="str">
        <f>IFERROR(__xludf.DUMMYFUNCTION("GOOGLETRANSLATE(A4648, ""nl"", ""en"")"),"figure")</f>
        <v>figure</v>
      </c>
    </row>
    <row r="4649">
      <c r="A4649" s="1" t="s">
        <v>4648</v>
      </c>
      <c r="B4649" s="2" t="str">
        <f>IFERROR(__xludf.DUMMYFUNCTION("GOOGLETRANSLATE(A4649, ""nl"", ""en"")"),"check")</f>
        <v>check</v>
      </c>
    </row>
    <row r="4650">
      <c r="A4650" s="1" t="s">
        <v>4649</v>
      </c>
      <c r="B4650" s="2" t="str">
        <f>IFERROR(__xludf.DUMMYFUNCTION("GOOGLETRANSLATE(A4650, ""nl"", ""en"")"),"buck")</f>
        <v>buck</v>
      </c>
    </row>
    <row r="4651">
      <c r="A4651" s="1" t="s">
        <v>4650</v>
      </c>
      <c r="B4651" s="2" t="str">
        <f>IFERROR(__xludf.DUMMYFUNCTION("GOOGLETRANSLATE(A4651, ""nl"", ""en"")"),"rescue")</f>
        <v>rescue</v>
      </c>
    </row>
    <row r="4652">
      <c r="A4652" s="1" t="s">
        <v>4651</v>
      </c>
      <c r="B4652" s="2" t="str">
        <f>IFERROR(__xludf.DUMMYFUNCTION("GOOGLETRANSLATE(A4652, ""nl"", ""en"")"),"kirk")</f>
        <v>kirk</v>
      </c>
    </row>
    <row r="4653">
      <c r="A4653" s="1" t="s">
        <v>4652</v>
      </c>
      <c r="B4653" s="2" t="str">
        <f>IFERROR(__xludf.DUMMYFUNCTION("GOOGLETRANSLATE(A4653, ""nl"", ""en"")"),"although")</f>
        <v>although</v>
      </c>
    </row>
    <row r="4654">
      <c r="A4654" s="1" t="s">
        <v>4653</v>
      </c>
      <c r="B4654" s="2" t="str">
        <f>IFERROR(__xludf.DUMMYFUNCTION("GOOGLETRANSLATE(A4654, ""nl"", ""en"")"),"astonishing")</f>
        <v>astonishing</v>
      </c>
    </row>
    <row r="4655">
      <c r="A4655" s="1" t="s">
        <v>4654</v>
      </c>
      <c r="B4655" s="2" t="str">
        <f>IFERROR(__xludf.DUMMYFUNCTION("GOOGLETRANSLATE(A4655, ""nl"", ""en"")"),"kira")</f>
        <v>kira</v>
      </c>
    </row>
    <row r="4656">
      <c r="A4656" s="1" t="s">
        <v>4655</v>
      </c>
      <c r="B4656" s="2" t="str">
        <f>IFERROR(__xludf.DUMMYFUNCTION("GOOGLETRANSLATE(A4656, ""nl"", ""en"")"),"consider")</f>
        <v>consider</v>
      </c>
    </row>
    <row r="4657">
      <c r="A4657" s="1" t="s">
        <v>4656</v>
      </c>
      <c r="B4657" s="2" t="str">
        <f>IFERROR(__xludf.DUMMYFUNCTION("GOOGLETRANSLATE(A4657, ""nl"", ""en"")"),"bell")</f>
        <v>bell</v>
      </c>
    </row>
    <row r="4658">
      <c r="A4658" s="1" t="s">
        <v>4657</v>
      </c>
      <c r="B4658" s="2" t="str">
        <f>IFERROR(__xludf.DUMMYFUNCTION("GOOGLETRANSLATE(A4658, ""nl"", ""en"")"),"atmosphere")</f>
        <v>atmosphere</v>
      </c>
    </row>
    <row r="4659">
      <c r="A4659" s="1" t="s">
        <v>4658</v>
      </c>
      <c r="B4659" s="2" t="str">
        <f>IFERROR(__xludf.DUMMYFUNCTION("GOOGLETRANSLATE(A4659, ""nl"", ""en"")"),"laughed")</f>
        <v>laughed</v>
      </c>
    </row>
    <row r="4660">
      <c r="A4660" s="1" t="s">
        <v>4659</v>
      </c>
      <c r="B4660" s="2" t="str">
        <f>IFERROR(__xludf.DUMMYFUNCTION("GOOGLETRANSLATE(A4660, ""nl"", ""en"")"),"id")</f>
        <v>id</v>
      </c>
    </row>
    <row r="4661">
      <c r="A4661" s="1" t="s">
        <v>4660</v>
      </c>
      <c r="B4661" s="2" t="str">
        <f>IFERROR(__xludf.DUMMYFUNCTION("GOOGLETRANSLATE(A4661, ""nl"", ""en"")"),"doubt")</f>
        <v>doubt</v>
      </c>
    </row>
    <row r="4662">
      <c r="A4662" s="1" t="s">
        <v>4661</v>
      </c>
      <c r="B4662" s="2" t="str">
        <f>IFERROR(__xludf.DUMMYFUNCTION("GOOGLETRANSLATE(A4662, ""nl"", ""en"")"),"exam")</f>
        <v>exam</v>
      </c>
    </row>
    <row r="4663">
      <c r="A4663" s="1" t="s">
        <v>4662</v>
      </c>
      <c r="B4663" s="2" t="str">
        <f>IFERROR(__xludf.DUMMYFUNCTION("GOOGLETRANSLATE(A4663, ""nl"", ""en"")"),"attract")</f>
        <v>attract</v>
      </c>
    </row>
    <row r="4664">
      <c r="A4664" s="1" t="s">
        <v>4663</v>
      </c>
      <c r="B4664" s="2" t="str">
        <f>IFERROR(__xludf.DUMMYFUNCTION("GOOGLETRANSLATE(A4664, ""nl"", ""en"")"),"hunters")</f>
        <v>hunters</v>
      </c>
    </row>
    <row r="4665">
      <c r="A4665" s="1" t="s">
        <v>4664</v>
      </c>
      <c r="B4665" s="2" t="str">
        <f>IFERROR(__xludf.DUMMYFUNCTION("GOOGLETRANSLATE(A4665, ""nl"", ""en"")"),"Turkey")</f>
        <v>Turkey</v>
      </c>
    </row>
    <row r="4666">
      <c r="A4666" s="1" t="s">
        <v>4665</v>
      </c>
      <c r="B4666" s="2" t="str">
        <f>IFERROR(__xludf.DUMMYFUNCTION("GOOGLETRANSLATE(A4666, ""nl"", ""en"")"),"honeymoon")</f>
        <v>honeymoon</v>
      </c>
    </row>
    <row r="4667">
      <c r="A4667" s="1" t="s">
        <v>4666</v>
      </c>
      <c r="B4667" s="2" t="str">
        <f>IFERROR(__xludf.DUMMYFUNCTION("GOOGLETRANSLATE(A4667, ""nl"", ""en"")"),"electricity")</f>
        <v>electricity</v>
      </c>
    </row>
    <row r="4668">
      <c r="A4668" s="1" t="s">
        <v>4667</v>
      </c>
      <c r="B4668" s="2" t="str">
        <f>IFERROR(__xludf.DUMMYFUNCTION("GOOGLETRANSLATE(A4668, ""nl"", ""en"")"),"marco")</f>
        <v>marco</v>
      </c>
    </row>
    <row r="4669">
      <c r="A4669" s="1" t="s">
        <v>4668</v>
      </c>
      <c r="B4669" s="2" t="str">
        <f>IFERROR(__xludf.DUMMYFUNCTION("GOOGLETRANSLATE(A4669, ""nl"", ""en"")"),"lane")</f>
        <v>lane</v>
      </c>
    </row>
    <row r="4670">
      <c r="A4670" s="1" t="s">
        <v>4669</v>
      </c>
      <c r="B4670" s="2" t="str">
        <f>IFERROR(__xludf.DUMMYFUNCTION("GOOGLETRANSLATE(A4670, ""nl"", ""en"")"),"vodka")</f>
        <v>vodka</v>
      </c>
    </row>
    <row r="4671">
      <c r="A4671" s="1" t="s">
        <v>4670</v>
      </c>
      <c r="B4671" s="2" t="str">
        <f>IFERROR(__xludf.DUMMYFUNCTION("GOOGLETRANSLATE(A4671, ""nl"", ""en"")"),"Warmth")</f>
        <v>Warmth</v>
      </c>
    </row>
    <row r="4672">
      <c r="A4672" s="1" t="s">
        <v>4671</v>
      </c>
      <c r="B4672" s="2" t="str">
        <f>IFERROR(__xludf.DUMMYFUNCTION("GOOGLETRANSLATE(A4672, ""nl"", ""en"")"),"further")</f>
        <v>further</v>
      </c>
    </row>
    <row r="4673">
      <c r="A4673" s="1" t="s">
        <v>4672</v>
      </c>
      <c r="B4673" s="2" t="str">
        <f>IFERROR(__xludf.DUMMYFUNCTION("GOOGLETRANSLATE(A4673, ""nl"", ""en"")"),"quality")</f>
        <v>quality</v>
      </c>
    </row>
    <row r="4674">
      <c r="A4674" s="1" t="s">
        <v>4673</v>
      </c>
      <c r="B4674" s="2" t="str">
        <f>IFERROR(__xludf.DUMMYFUNCTION("GOOGLETRANSLATE(A4674, ""nl"", ""en"")"),"excellent")</f>
        <v>excellent</v>
      </c>
    </row>
    <row r="4675">
      <c r="A4675" s="1" t="s">
        <v>4674</v>
      </c>
      <c r="B4675" s="2" t="str">
        <f>IFERROR(__xludf.DUMMYFUNCTION("GOOGLETRANSLATE(A4675, ""nl"", ""en"")"),"be")</f>
        <v>be</v>
      </c>
    </row>
    <row r="4676">
      <c r="A4676" s="1" t="s">
        <v>4675</v>
      </c>
      <c r="B4676" s="2" t="str">
        <f>IFERROR(__xludf.DUMMYFUNCTION("GOOGLETRANSLATE(A4676, ""nl"", ""en"")"),"rocks")</f>
        <v>rocks</v>
      </c>
    </row>
    <row r="4677">
      <c r="A4677" s="1" t="s">
        <v>4676</v>
      </c>
      <c r="B4677" s="2" t="str">
        <f>IFERROR(__xludf.DUMMYFUNCTION("GOOGLETRANSLATE(A4677, ""nl"", ""en"")"),"watson")</f>
        <v>watson</v>
      </c>
    </row>
    <row r="4678">
      <c r="A4678" s="1" t="s">
        <v>4677</v>
      </c>
      <c r="B4678" s="2" t="str">
        <f>IFERROR(__xludf.DUMMYFUNCTION("GOOGLETRANSLATE(A4678, ""nl"", ""en"")"),"tragedy")</f>
        <v>tragedy</v>
      </c>
    </row>
    <row r="4679">
      <c r="A4679" s="1" t="s">
        <v>4678</v>
      </c>
      <c r="B4679" s="2" t="str">
        <f>IFERROR(__xludf.DUMMYFUNCTION("GOOGLETRANSLATE(A4679, ""nl"", ""en"")"),"haley")</f>
        <v>haley</v>
      </c>
    </row>
    <row r="4680">
      <c r="A4680" s="1" t="s">
        <v>4679</v>
      </c>
      <c r="B4680" s="2" t="str">
        <f>IFERROR(__xludf.DUMMYFUNCTION("GOOGLETRANSLATE(A4680, ""nl"", ""en"")"),"spent")</f>
        <v>spent</v>
      </c>
    </row>
    <row r="4681">
      <c r="A4681" s="1" t="s">
        <v>4680</v>
      </c>
      <c r="B4681" s="2" t="str">
        <f>IFERROR(__xludf.DUMMYFUNCTION("GOOGLETRANSLATE(A4681, ""nl"", ""en"")"),"pat")</f>
        <v>pat</v>
      </c>
    </row>
    <row r="4682">
      <c r="A4682" s="1" t="s">
        <v>4681</v>
      </c>
      <c r="B4682" s="2" t="str">
        <f>IFERROR(__xludf.DUMMYFUNCTION("GOOGLETRANSLATE(A4682, ""nl"", ""en"")"),"police officer")</f>
        <v>police officer</v>
      </c>
    </row>
    <row r="4683">
      <c r="A4683" s="1" t="s">
        <v>4682</v>
      </c>
      <c r="B4683" s="2" t="str">
        <f>IFERROR(__xludf.DUMMYFUNCTION("GOOGLETRANSLATE(A4683, ""nl"", ""en"")"),"simply")</f>
        <v>simply</v>
      </c>
    </row>
    <row r="4684">
      <c r="A4684" s="1" t="s">
        <v>4683</v>
      </c>
      <c r="B4684" s="2" t="str">
        <f>IFERROR(__xludf.DUMMYFUNCTION("GOOGLETRANSLATE(A4684, ""nl"", ""en"")"),"couple")</f>
        <v>couple</v>
      </c>
    </row>
    <row r="4685">
      <c r="A4685" s="1" t="s">
        <v>4684</v>
      </c>
      <c r="B4685" s="2" t="str">
        <f>IFERROR(__xludf.DUMMYFUNCTION("GOOGLETRANSLATE(A4685, ""nl"", ""en"")"),"tumor")</f>
        <v>tumor</v>
      </c>
    </row>
    <row r="4686">
      <c r="A4686" s="1" t="s">
        <v>4685</v>
      </c>
      <c r="B4686" s="2" t="str">
        <f>IFERROR(__xludf.DUMMYFUNCTION("GOOGLETRANSLATE(A4686, ""nl"", ""en"")"),"Apple")</f>
        <v>Apple</v>
      </c>
    </row>
    <row r="4687">
      <c r="A4687" s="1" t="s">
        <v>4686</v>
      </c>
      <c r="B4687" s="2" t="str">
        <f>IFERROR(__xludf.DUMMYFUNCTION("GOOGLETRANSLATE(A4687, ""nl"", ""en"")"),"Jan")</f>
        <v>Jan</v>
      </c>
    </row>
    <row r="4688">
      <c r="A4688" s="1" t="s">
        <v>4687</v>
      </c>
      <c r="B4688" s="2" t="str">
        <f>IFERROR(__xludf.DUMMYFUNCTION("GOOGLETRANSLATE(A4688, ""nl"", ""en"")"),"christine")</f>
        <v>christine</v>
      </c>
    </row>
    <row r="4689">
      <c r="A4689" s="1" t="s">
        <v>4688</v>
      </c>
      <c r="B4689" s="2" t="str">
        <f>IFERROR(__xludf.DUMMYFUNCTION("GOOGLETRANSLATE(A4689, ""nl"", ""en"")"),"step")</f>
        <v>step</v>
      </c>
    </row>
    <row r="4690">
      <c r="A4690" s="1" t="s">
        <v>4689</v>
      </c>
      <c r="B4690" s="2" t="str">
        <f>IFERROR(__xludf.DUMMYFUNCTION("GOOGLETRANSLATE(A4690, ""nl"", ""en"")"),"clouds")</f>
        <v>clouds</v>
      </c>
    </row>
    <row r="4691">
      <c r="A4691" s="1" t="s">
        <v>4690</v>
      </c>
      <c r="B4691" s="2" t="str">
        <f>IFERROR(__xludf.DUMMYFUNCTION("GOOGLETRANSLATE(A4691, ""nl"", ""en"")"),"donald")</f>
        <v>donald</v>
      </c>
    </row>
    <row r="4692">
      <c r="A4692" s="1" t="s">
        <v>4691</v>
      </c>
      <c r="B4692" s="2" t="str">
        <f>IFERROR(__xludf.DUMMYFUNCTION("GOOGLETRANSLATE(A4692, ""nl"", ""en"")"),"escaped")</f>
        <v>escaped</v>
      </c>
    </row>
    <row r="4693">
      <c r="A4693" s="1" t="s">
        <v>4692</v>
      </c>
      <c r="B4693" s="2" t="str">
        <f>IFERROR(__xludf.DUMMYFUNCTION("GOOGLETRANSLATE(A4693, ""nl"", ""en"")"),"tribe")</f>
        <v>tribe</v>
      </c>
    </row>
    <row r="4694">
      <c r="A4694" s="1" t="s">
        <v>4693</v>
      </c>
      <c r="B4694" s="2" t="str">
        <f>IFERROR(__xludf.DUMMYFUNCTION("GOOGLETRANSLATE(A4694, ""nl"", ""en"")"),"Ray")</f>
        <v>Ray</v>
      </c>
    </row>
    <row r="4695">
      <c r="A4695" s="1" t="s">
        <v>4694</v>
      </c>
      <c r="B4695" s="2" t="str">
        <f>IFERROR(__xludf.DUMMYFUNCTION("GOOGLETRANSLATE(A4695, ""nl"", ""en"")"),"songs")</f>
        <v>songs</v>
      </c>
    </row>
    <row r="4696">
      <c r="A4696" s="1" t="s">
        <v>4695</v>
      </c>
      <c r="B4696" s="2" t="str">
        <f>IFERROR(__xludf.DUMMYFUNCTION("GOOGLETRANSLATE(A4696, ""nl"", ""en"")"),"forced")</f>
        <v>forced</v>
      </c>
    </row>
    <row r="4697">
      <c r="A4697" s="1" t="s">
        <v>4696</v>
      </c>
      <c r="B4697" s="2" t="str">
        <f>IFERROR(__xludf.DUMMYFUNCTION("GOOGLETRANSLATE(A4697, ""nl"", ""en"")"),"legs")</f>
        <v>legs</v>
      </c>
    </row>
    <row r="4698">
      <c r="A4698" s="1" t="s">
        <v>4697</v>
      </c>
      <c r="B4698" s="2" t="str">
        <f>IFERROR(__xludf.DUMMYFUNCTION("GOOGLETRANSLATE(A4698, ""nl"", ""en"")"),"questioning")</f>
        <v>questioning</v>
      </c>
    </row>
    <row r="4699">
      <c r="A4699" s="1" t="s">
        <v>4698</v>
      </c>
      <c r="B4699" s="2" t="str">
        <f>IFERROR(__xludf.DUMMYFUNCTION("GOOGLETRANSLATE(A4699, ""nl"", ""en"")"),"invented")</f>
        <v>invented</v>
      </c>
    </row>
    <row r="4700">
      <c r="A4700" s="1" t="s">
        <v>4699</v>
      </c>
      <c r="B4700" s="2" t="str">
        <f>IFERROR(__xludf.DUMMYFUNCTION("GOOGLETRANSLATE(A4700, ""nl"", ""en"")"),"guitar")</f>
        <v>guitar</v>
      </c>
    </row>
    <row r="4701">
      <c r="A4701" s="1" t="s">
        <v>4700</v>
      </c>
      <c r="B4701" s="2" t="str">
        <f>IFERROR(__xludf.DUMMYFUNCTION("GOOGLETRANSLATE(A4701, ""nl"", ""en"")"),"countersink")</f>
        <v>countersink</v>
      </c>
    </row>
    <row r="4702">
      <c r="A4702" s="1" t="s">
        <v>4701</v>
      </c>
      <c r="B4702" s="2" t="str">
        <f>IFERROR(__xludf.DUMMYFUNCTION("GOOGLETRANSLATE(A4702, ""nl"", ""en"")"),"call back")</f>
        <v>call back</v>
      </c>
    </row>
    <row r="4703">
      <c r="A4703" s="1" t="s">
        <v>4702</v>
      </c>
      <c r="B4703" s="2" t="str">
        <f>IFERROR(__xludf.DUMMYFUNCTION("GOOGLETRANSLATE(A4703, ""nl"", ""en"")"),"gossip")</f>
        <v>gossip</v>
      </c>
    </row>
    <row r="4704">
      <c r="A4704" s="1" t="s">
        <v>4703</v>
      </c>
      <c r="B4704" s="2" t="str">
        <f>IFERROR(__xludf.DUMMYFUNCTION("GOOGLETRANSLATE(A4704, ""nl"", ""en"")"),"December")</f>
        <v>December</v>
      </c>
    </row>
    <row r="4705">
      <c r="A4705" s="1" t="s">
        <v>4704</v>
      </c>
      <c r="B4705" s="2" t="str">
        <f>IFERROR(__xludf.DUMMYFUNCTION("GOOGLETRANSLATE(A4705, ""nl"", ""en"")"),"exception")</f>
        <v>exception</v>
      </c>
    </row>
    <row r="4706">
      <c r="A4706" s="1" t="s">
        <v>4705</v>
      </c>
      <c r="B4706" s="2" t="str">
        <f>IFERROR(__xludf.DUMMYFUNCTION("GOOGLETRANSLATE(A4706, ""nl"", ""en"")"),"local")</f>
        <v>local</v>
      </c>
    </row>
    <row r="4707">
      <c r="A4707" s="1" t="s">
        <v>4706</v>
      </c>
      <c r="B4707" s="2" t="str">
        <f>IFERROR(__xludf.DUMMYFUNCTION("GOOGLETRANSLATE(A4707, ""nl"", ""en"")"),"sweater")</f>
        <v>sweater</v>
      </c>
    </row>
    <row r="4708">
      <c r="A4708" s="1" t="s">
        <v>4707</v>
      </c>
      <c r="B4708" s="2" t="str">
        <f>IFERROR(__xludf.DUMMYFUNCTION("GOOGLETRANSLATE(A4708, ""nl"", ""en"")"),"to organize")</f>
        <v>to organize</v>
      </c>
    </row>
    <row r="4709">
      <c r="A4709" s="1" t="s">
        <v>4708</v>
      </c>
      <c r="B4709" s="2" t="str">
        <f>IFERROR(__xludf.DUMMYFUNCTION("GOOGLETRANSLATE(A4709, ""nl"", ""en"")"),"compliment")</f>
        <v>compliment</v>
      </c>
    </row>
    <row r="4710">
      <c r="A4710" s="1" t="s">
        <v>4709</v>
      </c>
      <c r="B4710" s="2" t="str">
        <f>IFERROR(__xludf.DUMMYFUNCTION("GOOGLETRANSLATE(A4710, ""nl"", ""en"")"),"lover")</f>
        <v>lover</v>
      </c>
    </row>
    <row r="4711">
      <c r="A4711" s="1" t="s">
        <v>4710</v>
      </c>
      <c r="B4711" s="2" t="str">
        <f>IFERROR(__xludf.DUMMYFUNCTION("GOOGLETRANSLATE(A4711, ""nl"", ""en"")"),"enterprise")</f>
        <v>enterprise</v>
      </c>
    </row>
    <row r="4712">
      <c r="A4712" s="1" t="s">
        <v>4711</v>
      </c>
      <c r="B4712" s="2" t="str">
        <f>IFERROR(__xludf.DUMMYFUNCTION("GOOGLETRANSLATE(A4712, ""nl"", ""en"")"),"herd")</f>
        <v>herd</v>
      </c>
    </row>
    <row r="4713">
      <c r="A4713" s="1" t="s">
        <v>4712</v>
      </c>
      <c r="B4713" s="2" t="str">
        <f>IFERROR(__xludf.DUMMYFUNCTION("GOOGLETRANSLATE(A4713, ""nl"", ""en"")"),"after this")</f>
        <v>after this</v>
      </c>
    </row>
    <row r="4714">
      <c r="A4714" s="1" t="s">
        <v>4713</v>
      </c>
      <c r="B4714" s="2" t="str">
        <f>IFERROR(__xludf.DUMMYFUNCTION("GOOGLETRANSLATE(A4714, ""nl"", ""en"")"),"fuck")</f>
        <v>fuck</v>
      </c>
    </row>
    <row r="4715">
      <c r="A4715" s="1" t="s">
        <v>4714</v>
      </c>
      <c r="B4715" s="2" t="str">
        <f>IFERROR(__xludf.DUMMYFUNCTION("GOOGLETRANSLATE(A4715, ""nl"", ""en"")"),"nora")</f>
        <v>nora</v>
      </c>
    </row>
    <row r="4716">
      <c r="A4716" s="1" t="s">
        <v>4715</v>
      </c>
      <c r="B4716" s="2" t="str">
        <f>IFERROR(__xludf.DUMMYFUNCTION("GOOGLETRANSLATE(A4716, ""nl"", ""en"")"),"counselor")</f>
        <v>counselor</v>
      </c>
    </row>
    <row r="4717">
      <c r="A4717" s="1" t="s">
        <v>4716</v>
      </c>
      <c r="B4717" s="2" t="str">
        <f>IFERROR(__xludf.DUMMYFUNCTION("GOOGLETRANSLATE(A4717, ""nl"", ""en"")"),"em")</f>
        <v>em</v>
      </c>
    </row>
    <row r="4718">
      <c r="A4718" s="1" t="s">
        <v>4717</v>
      </c>
      <c r="B4718" s="2" t="str">
        <f>IFERROR(__xludf.DUMMYFUNCTION("GOOGLETRANSLATE(A4718, ""nl"", ""en"")"),"picked up")</f>
        <v>picked up</v>
      </c>
    </row>
    <row r="4719">
      <c r="A4719" s="1" t="s">
        <v>4718</v>
      </c>
      <c r="B4719" s="2" t="str">
        <f>IFERROR(__xludf.DUMMYFUNCTION("GOOGLETRANSLATE(A4719, ""nl"", ""en"")"),"sixth")</f>
        <v>sixth</v>
      </c>
    </row>
    <row r="4720">
      <c r="A4720" s="1" t="s">
        <v>4719</v>
      </c>
      <c r="B4720" s="2" t="str">
        <f>IFERROR(__xludf.DUMMYFUNCTION("GOOGLETRANSLATE(A4720, ""nl"", ""en"")"),"can handle")</f>
        <v>can handle</v>
      </c>
    </row>
    <row r="4721">
      <c r="A4721" s="1" t="s">
        <v>4720</v>
      </c>
      <c r="B4721" s="2" t="str">
        <f>IFERROR(__xludf.DUMMYFUNCTION("GOOGLETRANSLATE(A4721, ""nl"", ""en"")"),"mouse")</f>
        <v>mouse</v>
      </c>
    </row>
    <row r="4722">
      <c r="A4722" s="1" t="s">
        <v>4721</v>
      </c>
      <c r="B4722" s="2" t="str">
        <f>IFERROR(__xludf.DUMMYFUNCTION("GOOGLETRANSLATE(A4722, ""nl"", ""en"")"),"Darling")</f>
        <v>Darling</v>
      </c>
    </row>
    <row r="4723">
      <c r="A4723" s="1" t="s">
        <v>4722</v>
      </c>
      <c r="B4723" s="2" t="str">
        <f>IFERROR(__xludf.DUMMYFUNCTION("GOOGLETRANSLATE(A4723, ""nl"", ""en"")"),"respect")</f>
        <v>respect</v>
      </c>
    </row>
    <row r="4724">
      <c r="A4724" s="1" t="s">
        <v>4723</v>
      </c>
      <c r="B4724" s="2" t="str">
        <f>IFERROR(__xludf.DUMMYFUNCTION("GOOGLETRANSLATE(A4724, ""nl"", ""en"")"),"muscles")</f>
        <v>muscles</v>
      </c>
    </row>
    <row r="4725">
      <c r="A4725" s="1" t="s">
        <v>4724</v>
      </c>
      <c r="B4725" s="2" t="str">
        <f>IFERROR(__xludf.DUMMYFUNCTION("GOOGLETRANSLATE(A4725, ""nl"", ""en"")"),"hook")</f>
        <v>hook</v>
      </c>
    </row>
    <row r="4726">
      <c r="A4726" s="1" t="s">
        <v>4725</v>
      </c>
      <c r="B4726" s="2" t="str">
        <f>IFERROR(__xludf.DUMMYFUNCTION("GOOGLETRANSLATE(A4726, ""nl"", ""en"")"),"attracted")</f>
        <v>attracted</v>
      </c>
    </row>
    <row r="4727">
      <c r="A4727" s="1" t="s">
        <v>4726</v>
      </c>
      <c r="B4727" s="2" t="str">
        <f>IFERROR(__xludf.DUMMYFUNCTION("GOOGLETRANSLATE(A4727, ""nl"", ""en"")"),"violet")</f>
        <v>violet</v>
      </c>
    </row>
    <row r="4728">
      <c r="A4728" s="1" t="s">
        <v>4727</v>
      </c>
      <c r="B4728" s="2" t="str">
        <f>IFERROR(__xludf.DUMMYFUNCTION("GOOGLETRANSLATE(A4728, ""nl"", ""en"")"),"world")</f>
        <v>world</v>
      </c>
    </row>
    <row r="4729">
      <c r="A4729" s="1" t="s">
        <v>4728</v>
      </c>
      <c r="B4729" s="2" t="str">
        <f>IFERROR(__xludf.DUMMYFUNCTION("GOOGLETRANSLATE(A4729, ""nl"", ""en"")"),"wisdom")</f>
        <v>wisdom</v>
      </c>
    </row>
    <row r="4730">
      <c r="A4730" s="1" t="s">
        <v>4729</v>
      </c>
      <c r="B4730" s="2" t="str">
        <f>IFERROR(__xludf.DUMMYFUNCTION("GOOGLETRANSLATE(A4730, ""nl"", ""en"")"),"recovery")</f>
        <v>recovery</v>
      </c>
    </row>
    <row r="4731">
      <c r="A4731" s="1" t="s">
        <v>4730</v>
      </c>
      <c r="B4731" s="2" t="str">
        <f>IFERROR(__xludf.DUMMYFUNCTION("GOOGLETRANSLATE(A4731, ""nl"", ""en"")"),"nightmares")</f>
        <v>nightmares</v>
      </c>
    </row>
    <row r="4732">
      <c r="A4732" s="1" t="s">
        <v>4731</v>
      </c>
      <c r="B4732" s="2" t="str">
        <f>IFERROR(__xludf.DUMMYFUNCTION("GOOGLETRANSLATE(A4732, ""nl"", ""en"")"),"connection")</f>
        <v>connection</v>
      </c>
    </row>
    <row r="4733">
      <c r="A4733" s="1" t="s">
        <v>4732</v>
      </c>
      <c r="B4733" s="2" t="str">
        <f>IFERROR(__xludf.DUMMYFUNCTION("GOOGLETRANSLATE(A4733, ""nl"", ""en"")"),"cam")</f>
        <v>cam</v>
      </c>
    </row>
    <row r="4734">
      <c r="A4734" s="1" t="s">
        <v>4733</v>
      </c>
      <c r="B4734" s="2" t="str">
        <f>IFERROR(__xludf.DUMMYFUNCTION("GOOGLETRANSLATE(A4734, ""nl"", ""en"")"),"hoped")</f>
        <v>hoped</v>
      </c>
    </row>
    <row r="4735">
      <c r="A4735" s="1" t="s">
        <v>4734</v>
      </c>
      <c r="B4735" s="2" t="str">
        <f>IFERROR(__xludf.DUMMYFUNCTION("GOOGLETRANSLATE(A4735, ""nl"", ""en"")"),"ticket")</f>
        <v>ticket</v>
      </c>
    </row>
    <row r="4736">
      <c r="A4736" s="1" t="s">
        <v>4735</v>
      </c>
      <c r="B4736" s="2" t="str">
        <f>IFERROR(__xludf.DUMMYFUNCTION("GOOGLETRANSLATE(A4736, ""nl"", ""en"")"),"simple")</f>
        <v>simple</v>
      </c>
    </row>
    <row r="4737">
      <c r="A4737" s="1" t="s">
        <v>4736</v>
      </c>
      <c r="B4737" s="2" t="str">
        <f>IFERROR(__xludf.DUMMYFUNCTION("GOOGLETRANSLATE(A4737, ""nl"", ""en"")"),"whites")</f>
        <v>whites</v>
      </c>
    </row>
    <row r="4738">
      <c r="A4738" s="1" t="s">
        <v>4737</v>
      </c>
      <c r="B4738" s="2" t="str">
        <f>IFERROR(__xludf.DUMMYFUNCTION("GOOGLETRANSLATE(A4738, ""nl"", ""en"")"),"hearts")</f>
        <v>hearts</v>
      </c>
    </row>
    <row r="4739">
      <c r="A4739" s="1" t="s">
        <v>4738</v>
      </c>
      <c r="B4739" s="2" t="str">
        <f>IFERROR(__xludf.DUMMYFUNCTION("GOOGLETRANSLATE(A4739, ""nl"", ""en"")"),"take care of")</f>
        <v>take care of</v>
      </c>
    </row>
    <row r="4740">
      <c r="A4740" s="1" t="s">
        <v>4739</v>
      </c>
      <c r="B4740" s="2" t="str">
        <f>IFERROR(__xludf.DUMMYFUNCTION("GOOGLETRANSLATE(A4740, ""nl"", ""en"")"),"poem")</f>
        <v>poem</v>
      </c>
    </row>
    <row r="4741">
      <c r="A4741" s="1" t="s">
        <v>4740</v>
      </c>
      <c r="B4741" s="2" t="str">
        <f>IFERROR(__xludf.DUMMYFUNCTION("GOOGLETRANSLATE(A4741, ""nl"", ""en"")"),"see")</f>
        <v>see</v>
      </c>
    </row>
    <row r="4742">
      <c r="A4742" s="1" t="s">
        <v>4741</v>
      </c>
      <c r="B4742" s="2" t="str">
        <f>IFERROR(__xludf.DUMMYFUNCTION("GOOGLETRANSLATE(A4742, ""nl"", ""en"")"),"freddie")</f>
        <v>freddie</v>
      </c>
    </row>
    <row r="4743">
      <c r="A4743" s="1" t="s">
        <v>4742</v>
      </c>
      <c r="B4743" s="2" t="str">
        <f>IFERROR(__xludf.DUMMYFUNCTION("GOOGLETRANSLATE(A4743, ""nl"", ""en"")"),"cap")</f>
        <v>cap</v>
      </c>
    </row>
    <row r="4744">
      <c r="A4744" s="1" t="s">
        <v>4743</v>
      </c>
      <c r="B4744" s="2" t="str">
        <f>IFERROR(__xludf.DUMMYFUNCTION("GOOGLETRANSLATE(A4744, ""nl"", ""en"")"),"pop")</f>
        <v>pop</v>
      </c>
    </row>
    <row r="4745">
      <c r="A4745" s="1" t="s">
        <v>4744</v>
      </c>
      <c r="B4745" s="2" t="str">
        <f>IFERROR(__xludf.DUMMYFUNCTION("GOOGLETRANSLATE(A4745, ""nl"", ""en"")"),"Meanwhile")</f>
        <v>Meanwhile</v>
      </c>
    </row>
    <row r="4746">
      <c r="A4746" s="1" t="s">
        <v>4745</v>
      </c>
      <c r="B4746" s="2" t="str">
        <f>IFERROR(__xludf.DUMMYFUNCTION("GOOGLETRANSLATE(A4746, ""nl"", ""en"")"),"grandson")</f>
        <v>grandson</v>
      </c>
    </row>
    <row r="4747">
      <c r="A4747" s="1" t="s">
        <v>4746</v>
      </c>
      <c r="B4747" s="2" t="str">
        <f>IFERROR(__xludf.DUMMYFUNCTION("GOOGLETRANSLATE(A4747, ""nl"", ""en"")"),"move")</f>
        <v>move</v>
      </c>
    </row>
    <row r="4748">
      <c r="A4748" s="1" t="s">
        <v>4747</v>
      </c>
      <c r="B4748" s="2" t="str">
        <f>IFERROR(__xludf.DUMMYFUNCTION("GOOGLETRANSLATE(A4748, ""nl"", ""en"")"),"hunting")</f>
        <v>hunting</v>
      </c>
    </row>
    <row r="4749">
      <c r="A4749" s="1" t="s">
        <v>4748</v>
      </c>
      <c r="B4749" s="2" t="str">
        <f>IFERROR(__xludf.DUMMYFUNCTION("GOOGLETRANSLATE(A4749, ""nl"", ""en"")"),"gray")</f>
        <v>gray</v>
      </c>
    </row>
    <row r="4750">
      <c r="A4750" s="1" t="s">
        <v>4749</v>
      </c>
      <c r="B4750" s="2" t="str">
        <f>IFERROR(__xludf.DUMMYFUNCTION("GOOGLETRANSLATE(A4750, ""nl"", ""en"")"),"requirement")</f>
        <v>requirement</v>
      </c>
    </row>
    <row r="4751">
      <c r="A4751" s="1" t="s">
        <v>4750</v>
      </c>
      <c r="B4751" s="2" t="str">
        <f>IFERROR(__xludf.DUMMYFUNCTION("GOOGLETRANSLATE(A4751, ""nl"", ""en"")"),"abroad")</f>
        <v>abroad</v>
      </c>
    </row>
    <row r="4752">
      <c r="A4752" s="1" t="s">
        <v>4751</v>
      </c>
      <c r="B4752" s="2" t="str">
        <f>IFERROR(__xludf.DUMMYFUNCTION("GOOGLETRANSLATE(A4752, ""nl"", ""en"")"),"regardless of")</f>
        <v>regardless of</v>
      </c>
    </row>
    <row r="4753">
      <c r="A4753" s="1" t="s">
        <v>4752</v>
      </c>
      <c r="B4753" s="2" t="str">
        <f>IFERROR(__xludf.DUMMYFUNCTION("GOOGLETRANSLATE(A4753, ""nl"", ""en"")"),"g")</f>
        <v>g</v>
      </c>
    </row>
    <row r="4754">
      <c r="A4754" s="1" t="s">
        <v>4753</v>
      </c>
      <c r="B4754" s="2" t="str">
        <f>IFERROR(__xludf.DUMMYFUNCTION("GOOGLETRANSLATE(A4754, ""nl"", ""en"")"),"chalk")</f>
        <v>chalk</v>
      </c>
    </row>
    <row r="4755">
      <c r="A4755" s="1" t="s">
        <v>4754</v>
      </c>
      <c r="B4755" s="2" t="str">
        <f>IFERROR(__xludf.DUMMYFUNCTION("GOOGLETRANSLATE(A4755, ""nl"", ""en"")"),"oven")</f>
        <v>oven</v>
      </c>
    </row>
    <row r="4756">
      <c r="A4756" s="1" t="s">
        <v>4755</v>
      </c>
      <c r="B4756" s="2" t="str">
        <f>IFERROR(__xludf.DUMMYFUNCTION("GOOGLETRANSLATE(A4756, ""nl"", ""en"")"),"gps")</f>
        <v>gps</v>
      </c>
    </row>
    <row r="4757">
      <c r="A4757" s="1" t="s">
        <v>4756</v>
      </c>
      <c r="B4757" s="2" t="str">
        <f>IFERROR(__xludf.DUMMYFUNCTION("GOOGLETRANSLATE(A4757, ""nl"", ""en"")"),"January")</f>
        <v>January</v>
      </c>
    </row>
    <row r="4758">
      <c r="A4758" s="1" t="s">
        <v>4757</v>
      </c>
      <c r="B4758" s="2" t="str">
        <f>IFERROR(__xludf.DUMMYFUNCTION("GOOGLETRANSLATE(A4758, ""nl"", ""en"")"),"Benjamin")</f>
        <v>Benjamin</v>
      </c>
    </row>
    <row r="4759">
      <c r="A4759" s="1" t="s">
        <v>4758</v>
      </c>
      <c r="B4759" s="2" t="str">
        <f>IFERROR(__xludf.DUMMYFUNCTION("GOOGLETRANSLATE(A4759, ""nl"", ""en"")"),"rose")</f>
        <v>rose</v>
      </c>
    </row>
    <row r="4760">
      <c r="A4760" s="1" t="s">
        <v>4759</v>
      </c>
      <c r="B4760" s="2" t="str">
        <f>IFERROR(__xludf.DUMMYFUNCTION("GOOGLETRANSLATE(A4760, ""nl"", ""en"")"),"fun")</f>
        <v>fun</v>
      </c>
    </row>
    <row r="4761">
      <c r="A4761" s="1" t="s">
        <v>4760</v>
      </c>
      <c r="B4761" s="2" t="str">
        <f>IFERROR(__xludf.DUMMYFUNCTION("GOOGLETRANSLATE(A4761, ""nl"", ""en"")"),"denise")</f>
        <v>denise</v>
      </c>
    </row>
    <row r="4762">
      <c r="A4762" s="1" t="s">
        <v>4761</v>
      </c>
      <c r="B4762" s="2" t="str">
        <f>IFERROR(__xludf.DUMMYFUNCTION("GOOGLETRANSLATE(A4762, ""nl"", ""en"")"),"soft")</f>
        <v>soft</v>
      </c>
    </row>
    <row r="4763">
      <c r="A4763" s="1" t="s">
        <v>4762</v>
      </c>
      <c r="B4763" s="2" t="str">
        <f>IFERROR(__xludf.DUMMYFUNCTION("GOOGLETRANSLATE(A4763, ""nl"", ""en"")"),"douglas")</f>
        <v>douglas</v>
      </c>
    </row>
    <row r="4764">
      <c r="A4764" s="1" t="s">
        <v>4763</v>
      </c>
      <c r="B4764" s="2" t="str">
        <f>IFERROR(__xludf.DUMMYFUNCTION("GOOGLETRANSLATE(A4764, ""nl"", ""en"")"),"air")</f>
        <v>air</v>
      </c>
    </row>
    <row r="4765">
      <c r="A4765" s="1" t="s">
        <v>4764</v>
      </c>
      <c r="B4765" s="2" t="str">
        <f>IFERROR(__xludf.DUMMYFUNCTION("GOOGLETRANSLATE(A4765, ""nl"", ""en"")"),"thoroughly")</f>
        <v>thoroughly</v>
      </c>
    </row>
    <row r="4766">
      <c r="A4766" s="1" t="s">
        <v>4765</v>
      </c>
      <c r="B4766" s="2" t="str">
        <f>IFERROR(__xludf.DUMMYFUNCTION("GOOGLETRANSLATE(A4766, ""nl"", ""en"")"),"driver")</f>
        <v>driver</v>
      </c>
    </row>
    <row r="4767">
      <c r="A4767" s="1" t="s">
        <v>4766</v>
      </c>
      <c r="B4767" s="2" t="str">
        <f>IFERROR(__xludf.DUMMYFUNCTION("GOOGLETRANSLATE(A4767, ""nl"", ""en"")"),"valley")</f>
        <v>valley</v>
      </c>
    </row>
    <row r="4768">
      <c r="A4768" s="1" t="s">
        <v>4767</v>
      </c>
      <c r="B4768" s="2" t="str">
        <f>IFERROR(__xludf.DUMMYFUNCTION("GOOGLETRANSLATE(A4768, ""nl"", ""en"")"),"accept")</f>
        <v>accept</v>
      </c>
    </row>
    <row r="4769">
      <c r="A4769" s="1" t="s">
        <v>4768</v>
      </c>
      <c r="B4769" s="2" t="str">
        <f>IFERROR(__xludf.DUMMYFUNCTION("GOOGLETRANSLATE(A4769, ""nl"", ""en"")"),"present day")</f>
        <v>present day</v>
      </c>
    </row>
    <row r="4770">
      <c r="A4770" s="1" t="s">
        <v>4769</v>
      </c>
      <c r="B4770" s="2" t="str">
        <f>IFERROR(__xludf.DUMMYFUNCTION("GOOGLETRANSLATE(A4770, ""nl"", ""en"")"),"thereto")</f>
        <v>thereto</v>
      </c>
    </row>
    <row r="4771">
      <c r="A4771" s="1" t="s">
        <v>4770</v>
      </c>
      <c r="B4771" s="2" t="str">
        <f>IFERROR(__xludf.DUMMYFUNCTION("GOOGLETRANSLATE(A4771, ""nl"", ""en"")"),"Chase")</f>
        <v>Chase</v>
      </c>
    </row>
    <row r="4772">
      <c r="A4772" s="1" t="s">
        <v>4771</v>
      </c>
      <c r="B4772" s="2" t="str">
        <f>IFERROR(__xludf.DUMMYFUNCTION("GOOGLETRANSLATE(A4772, ""nl"", ""en"")"),"database")</f>
        <v>database</v>
      </c>
    </row>
    <row r="4773">
      <c r="A4773" s="1" t="s">
        <v>4772</v>
      </c>
      <c r="B4773" s="2" t="str">
        <f>IFERROR(__xludf.DUMMYFUNCTION("GOOGLETRANSLATE(A4773, ""nl"", ""en"")"),"bet")</f>
        <v>bet</v>
      </c>
    </row>
    <row r="4774">
      <c r="A4774" s="1" t="s">
        <v>4773</v>
      </c>
      <c r="B4774" s="2" t="str">
        <f>IFERROR(__xludf.DUMMYFUNCTION("GOOGLETRANSLATE(A4774, ""nl"", ""en"")"),"dc")</f>
        <v>dc</v>
      </c>
    </row>
    <row r="4775">
      <c r="A4775" s="1" t="s">
        <v>4774</v>
      </c>
      <c r="B4775" s="2" t="str">
        <f>IFERROR(__xludf.DUMMYFUNCTION("GOOGLETRANSLATE(A4775, ""nl"", ""en"")"),"Australia")</f>
        <v>Australia</v>
      </c>
    </row>
    <row r="4776">
      <c r="A4776" s="1" t="s">
        <v>4775</v>
      </c>
      <c r="B4776" s="2" t="str">
        <f>IFERROR(__xludf.DUMMYFUNCTION("GOOGLETRANSLATE(A4776, ""nl"", ""en"")"),"retarded")</f>
        <v>retarded</v>
      </c>
    </row>
    <row r="4777">
      <c r="A4777" s="1" t="s">
        <v>4776</v>
      </c>
      <c r="B4777" s="2" t="str">
        <f>IFERROR(__xludf.DUMMYFUNCTION("GOOGLETRANSLATE(A4777, ""nl"", ""en"")"),"honored")</f>
        <v>honored</v>
      </c>
    </row>
    <row r="4778">
      <c r="A4778" s="1" t="s">
        <v>4777</v>
      </c>
      <c r="B4778" s="2" t="str">
        <f>IFERROR(__xludf.DUMMYFUNCTION("GOOGLETRANSLATE(A4778, ""nl"", ""en"")"),"front desk")</f>
        <v>front desk</v>
      </c>
    </row>
    <row r="4779">
      <c r="A4779" s="1" t="s">
        <v>4778</v>
      </c>
      <c r="B4779" s="2" t="str">
        <f>IFERROR(__xludf.DUMMYFUNCTION("GOOGLETRANSLATE(A4779, ""nl"", ""en"")"),"bothers")</f>
        <v>bothers</v>
      </c>
    </row>
    <row r="4780">
      <c r="A4780" s="1" t="s">
        <v>4779</v>
      </c>
      <c r="B4780" s="2" t="str">
        <f>IFERROR(__xludf.DUMMYFUNCTION("GOOGLETRANSLATE(A4780, ""nl"", ""en"")"),"jessie")</f>
        <v>jessie</v>
      </c>
    </row>
    <row r="4781">
      <c r="A4781" s="1" t="s">
        <v>4780</v>
      </c>
      <c r="B4781" s="2" t="str">
        <f>IFERROR(__xludf.DUMMYFUNCTION("GOOGLETRANSLATE(A4781, ""nl"", ""en"")"),"holmes")</f>
        <v>holmes</v>
      </c>
    </row>
    <row r="4782">
      <c r="A4782" s="1" t="s">
        <v>4781</v>
      </c>
      <c r="B4782" s="2" t="str">
        <f>IFERROR(__xludf.DUMMYFUNCTION("GOOGLETRANSLATE(A4782, ""nl"", ""en"")"),"menu")</f>
        <v>menu</v>
      </c>
    </row>
    <row r="4783">
      <c r="A4783" s="1" t="s">
        <v>4782</v>
      </c>
      <c r="B4783" s="2" t="str">
        <f>IFERROR(__xludf.DUMMYFUNCTION("GOOGLETRANSLATE(A4783, ""nl"", ""en"")"),"opened")</f>
        <v>opened</v>
      </c>
    </row>
    <row r="4784">
      <c r="A4784" s="1" t="s">
        <v>4783</v>
      </c>
      <c r="B4784" s="2" t="str">
        <f>IFERROR(__xludf.DUMMYFUNCTION("GOOGLETRANSLATE(A4784, ""nl"", ""en"")"),"fucking")</f>
        <v>fucking</v>
      </c>
    </row>
    <row r="4785">
      <c r="A4785" s="1" t="s">
        <v>4784</v>
      </c>
      <c r="B4785" s="2" t="str">
        <f>IFERROR(__xludf.DUMMYFUNCTION("GOOGLETRANSLATE(A4785, ""nl"", ""en"")"),"monastery")</f>
        <v>monastery</v>
      </c>
    </row>
    <row r="4786">
      <c r="A4786" s="1" t="s">
        <v>4785</v>
      </c>
      <c r="B4786" s="2" t="str">
        <f>IFERROR(__xludf.DUMMYFUNCTION("GOOGLETRANSLATE(A4786, ""nl"", ""en"")"),"eye")</f>
        <v>eye</v>
      </c>
    </row>
    <row r="4787">
      <c r="A4787" s="1" t="s">
        <v>4786</v>
      </c>
      <c r="B4787" s="2" t="str">
        <f>IFERROR(__xludf.DUMMYFUNCTION("GOOGLETRANSLATE(A4787, ""nl"", ""en"")"),"representation")</f>
        <v>representation</v>
      </c>
    </row>
    <row r="4788">
      <c r="A4788" s="1" t="s">
        <v>4787</v>
      </c>
      <c r="B4788" s="2" t="str">
        <f>IFERROR(__xludf.DUMMYFUNCTION("GOOGLETRANSLATE(A4788, ""nl"", ""en"")"),"been")</f>
        <v>been</v>
      </c>
    </row>
    <row r="4789">
      <c r="A4789" s="1" t="s">
        <v>4788</v>
      </c>
      <c r="B4789" s="2" t="str">
        <f>IFERROR(__xludf.DUMMYFUNCTION("GOOGLETRANSLATE(A4789, ""nl"", ""en"")"),"barnes")</f>
        <v>barnes</v>
      </c>
    </row>
    <row r="4790">
      <c r="A4790" s="1" t="s">
        <v>4789</v>
      </c>
      <c r="B4790" s="2" t="str">
        <f>IFERROR(__xludf.DUMMYFUNCTION("GOOGLETRANSLATE(A4790, ""nl"", ""en"")"),"event")</f>
        <v>event</v>
      </c>
    </row>
    <row r="4791">
      <c r="A4791" s="1" t="s">
        <v>4790</v>
      </c>
      <c r="B4791" s="2" t="str">
        <f>IFERROR(__xludf.DUMMYFUNCTION("GOOGLETRANSLATE(A4791, ""nl"", ""en"")"),"heads")</f>
        <v>heads</v>
      </c>
    </row>
    <row r="4792">
      <c r="A4792" s="1" t="s">
        <v>4791</v>
      </c>
      <c r="B4792" s="2" t="str">
        <f>IFERROR(__xludf.DUMMYFUNCTION("GOOGLETRANSLATE(A4792, ""nl"", ""en"")"),"balance")</f>
        <v>balance</v>
      </c>
    </row>
    <row r="4793">
      <c r="A4793" s="1" t="s">
        <v>4792</v>
      </c>
      <c r="B4793" s="2" t="str">
        <f>IFERROR(__xludf.DUMMYFUNCTION("GOOGLETRANSLATE(A4793, ""nl"", ""en"")"),"statement")</f>
        <v>statement</v>
      </c>
    </row>
    <row r="4794">
      <c r="A4794" s="1" t="s">
        <v>4793</v>
      </c>
      <c r="B4794" s="2" t="str">
        <f>IFERROR(__xludf.DUMMYFUNCTION("GOOGLETRANSLATE(A4794, ""nl"", ""en"")"),"l")</f>
        <v>l</v>
      </c>
    </row>
    <row r="4795">
      <c r="A4795" s="1" t="s">
        <v>4794</v>
      </c>
      <c r="B4795" s="2" t="str">
        <f>IFERROR(__xludf.DUMMYFUNCTION("GOOGLETRANSLATE(A4795, ""nl"", ""en"")"),"stay")</f>
        <v>stay</v>
      </c>
    </row>
    <row r="4796">
      <c r="A4796" s="1" t="s">
        <v>4795</v>
      </c>
      <c r="B4796" s="2" t="str">
        <f>IFERROR(__xludf.DUMMYFUNCTION("GOOGLETRANSLATE(A4796, ""nl"", ""en"")"),"fright")</f>
        <v>fright</v>
      </c>
    </row>
    <row r="4797">
      <c r="A4797" s="1" t="s">
        <v>4796</v>
      </c>
      <c r="B4797" s="2" t="str">
        <f>IFERROR(__xludf.DUMMYFUNCTION("GOOGLETRANSLATE(A4797, ""nl"", ""en"")"),"Staff members")</f>
        <v>Staff members</v>
      </c>
    </row>
    <row r="4798">
      <c r="A4798" s="1" t="s">
        <v>4797</v>
      </c>
      <c r="B4798" s="2" t="str">
        <f>IFERROR(__xludf.DUMMYFUNCTION("GOOGLETRANSLATE(A4798, ""nl"", ""en"")"),"times")</f>
        <v>times</v>
      </c>
    </row>
    <row r="4799">
      <c r="A4799" s="1" t="s">
        <v>4798</v>
      </c>
      <c r="B4799" s="2" t="str">
        <f>IFERROR(__xludf.DUMMYFUNCTION("GOOGLETRANSLATE(A4799, ""nl"", ""en"")"),"tattoo")</f>
        <v>tattoo</v>
      </c>
    </row>
    <row r="4800">
      <c r="A4800" s="1" t="s">
        <v>4799</v>
      </c>
      <c r="B4800" s="2" t="str">
        <f>IFERROR(__xludf.DUMMYFUNCTION("GOOGLETRANSLATE(A4800, ""nl"", ""en"")"),"vision")</f>
        <v>vision</v>
      </c>
    </row>
    <row r="4801">
      <c r="A4801" s="1" t="s">
        <v>4800</v>
      </c>
      <c r="B4801" s="2" t="str">
        <f>IFERROR(__xludf.DUMMYFUNCTION("GOOGLETRANSLATE(A4801, ""nl"", ""en"")"),"agent")</f>
        <v>agent</v>
      </c>
    </row>
    <row r="4802">
      <c r="A4802" s="1" t="s">
        <v>4801</v>
      </c>
      <c r="B4802" s="2" t="str">
        <f>IFERROR(__xludf.DUMMYFUNCTION("GOOGLETRANSLATE(A4802, ""nl"", ""en"")"),"newest")</f>
        <v>newest</v>
      </c>
    </row>
    <row r="4803">
      <c r="A4803" s="1" t="s">
        <v>4802</v>
      </c>
      <c r="B4803" s="2" t="str">
        <f>IFERROR(__xludf.DUMMYFUNCTION("GOOGLETRANSLATE(A4803, ""nl"", ""en"")"),"cloak")</f>
        <v>cloak</v>
      </c>
    </row>
    <row r="4804">
      <c r="A4804" s="1" t="s">
        <v>4803</v>
      </c>
      <c r="B4804" s="2" t="str">
        <f>IFERROR(__xludf.DUMMYFUNCTION("GOOGLETRANSLATE(A4804, ""nl"", ""en"")"),"create")</f>
        <v>create</v>
      </c>
    </row>
    <row r="4805">
      <c r="A4805" s="1" t="s">
        <v>4804</v>
      </c>
      <c r="B4805" s="2" t="str">
        <f>IFERROR(__xludf.DUMMYFUNCTION("GOOGLETRANSLATE(A4805, ""nl"", ""en"")"),"guy")</f>
        <v>guy</v>
      </c>
    </row>
    <row r="4806">
      <c r="A4806" s="1" t="s">
        <v>4805</v>
      </c>
      <c r="B4806" s="2" t="str">
        <f>IFERROR(__xludf.DUMMYFUNCTION("GOOGLETRANSLATE(A4806, ""nl"", ""en"")"),"convincingly")</f>
        <v>convincingly</v>
      </c>
    </row>
    <row r="4807">
      <c r="A4807" s="1" t="s">
        <v>4806</v>
      </c>
      <c r="B4807" s="2" t="str">
        <f>IFERROR(__xludf.DUMMYFUNCTION("GOOGLETRANSLATE(A4807, ""nl"", ""en"")"),"specific")</f>
        <v>specific</v>
      </c>
    </row>
    <row r="4808">
      <c r="A4808" s="1" t="s">
        <v>4807</v>
      </c>
      <c r="B4808" s="2" t="str">
        <f>IFERROR(__xludf.DUMMYFUNCTION("GOOGLETRANSLATE(A4808, ""nl"", ""en"")"),"stark")</f>
        <v>stark</v>
      </c>
    </row>
    <row r="4809">
      <c r="A4809" s="1" t="s">
        <v>4808</v>
      </c>
      <c r="B4809" s="2" t="str">
        <f>IFERROR(__xludf.DUMMYFUNCTION("GOOGLETRANSLATE(A4809, ""nl"", ""en"")"),"knot")</f>
        <v>knot</v>
      </c>
    </row>
    <row r="4810">
      <c r="A4810" s="1" t="s">
        <v>4809</v>
      </c>
      <c r="B4810" s="2" t="str">
        <f>IFERROR(__xludf.DUMMYFUNCTION("GOOGLETRANSLATE(A4810, ""nl"", ""en"")"),"day")</f>
        <v>day</v>
      </c>
    </row>
    <row r="4811">
      <c r="A4811" s="1" t="s">
        <v>4810</v>
      </c>
      <c r="B4811" s="2" t="str">
        <f>IFERROR(__xludf.DUMMYFUNCTION("GOOGLETRANSLATE(A4811, ""nl"", ""en"")"),"ranch")</f>
        <v>ranch</v>
      </c>
    </row>
    <row r="4812">
      <c r="A4812" s="1" t="s">
        <v>4811</v>
      </c>
      <c r="B4812" s="2" t="str">
        <f>IFERROR(__xludf.DUMMYFUNCTION("GOOGLETRANSLATE(A4812, ""nl"", ""en"")"),"butter")</f>
        <v>butter</v>
      </c>
    </row>
    <row r="4813">
      <c r="A4813" s="1" t="s">
        <v>4812</v>
      </c>
      <c r="B4813" s="2" t="str">
        <f>IFERROR(__xludf.DUMMYFUNCTION("GOOGLETRANSLATE(A4813, ""nl"", ""en"")"),"waves")</f>
        <v>waves</v>
      </c>
    </row>
    <row r="4814">
      <c r="A4814" s="1" t="s">
        <v>4813</v>
      </c>
      <c r="B4814" s="2" t="str">
        <f>IFERROR(__xludf.DUMMYFUNCTION("GOOGLETRANSLATE(A4814, ""nl"", ""en"")"),"tax")</f>
        <v>tax</v>
      </c>
    </row>
    <row r="4815">
      <c r="A4815" s="1" t="s">
        <v>4814</v>
      </c>
      <c r="B4815" s="2" t="str">
        <f>IFERROR(__xludf.DUMMYFUNCTION("GOOGLETRANSLATE(A4815, ""nl"", ""en"")"),"knight")</f>
        <v>knight</v>
      </c>
    </row>
    <row r="4816">
      <c r="A4816" s="1" t="s">
        <v>4815</v>
      </c>
      <c r="B4816" s="2" t="str">
        <f>IFERROR(__xludf.DUMMYFUNCTION("GOOGLETRANSLATE(A4816, ""nl"", ""en"")"),"tanks")</f>
        <v>tanks</v>
      </c>
    </row>
    <row r="4817">
      <c r="A4817" s="1" t="s">
        <v>4816</v>
      </c>
      <c r="B4817" s="2" t="str">
        <f>IFERROR(__xludf.DUMMYFUNCTION("GOOGLETRANSLATE(A4817, ""nl"", ""en"")"),"visitors")</f>
        <v>visitors</v>
      </c>
    </row>
    <row r="4818">
      <c r="A4818" s="1" t="s">
        <v>4817</v>
      </c>
      <c r="B4818" s="2" t="str">
        <f>IFERROR(__xludf.DUMMYFUNCTION("GOOGLETRANSLATE(A4818, ""nl"", ""en"")"),"among which")</f>
        <v>among which</v>
      </c>
    </row>
    <row r="4819">
      <c r="A4819" s="1" t="s">
        <v>4818</v>
      </c>
      <c r="B4819" s="2" t="str">
        <f>IFERROR(__xludf.DUMMYFUNCTION("GOOGLETRANSLATE(A4819, ""nl"", ""en"")"),"lived")</f>
        <v>lived</v>
      </c>
    </row>
    <row r="4820">
      <c r="A4820" s="1" t="s">
        <v>4819</v>
      </c>
      <c r="B4820" s="2" t="str">
        <f>IFERROR(__xludf.DUMMYFUNCTION("GOOGLETRANSLATE(A4820, ""nl"", ""en"")"),"special")</f>
        <v>special</v>
      </c>
    </row>
    <row r="4821">
      <c r="A4821" s="1" t="s">
        <v>4820</v>
      </c>
      <c r="B4821" s="2" t="str">
        <f>IFERROR(__xludf.DUMMYFUNCTION("GOOGLETRANSLATE(A4821, ""nl"", ""en"")"),"mick")</f>
        <v>mick</v>
      </c>
    </row>
    <row r="4822">
      <c r="A4822" s="1" t="s">
        <v>4821</v>
      </c>
      <c r="B4822" s="2" t="str">
        <f>IFERROR(__xludf.DUMMYFUNCTION("GOOGLETRANSLATE(A4822, ""nl"", ""en"")"),"may")</f>
        <v>may</v>
      </c>
    </row>
    <row r="4823">
      <c r="A4823" s="1" t="s">
        <v>4822</v>
      </c>
      <c r="B4823" s="2" t="str">
        <f>IFERROR(__xludf.DUMMYFUNCTION("GOOGLETRANSLATE(A4823, ""nl"", ""en"")"),"diploma")</f>
        <v>diploma</v>
      </c>
    </row>
    <row r="4824">
      <c r="A4824" s="1" t="s">
        <v>4823</v>
      </c>
      <c r="B4824" s="2" t="str">
        <f>IFERROR(__xludf.DUMMYFUNCTION("GOOGLETRANSLATE(A4824, ""nl"", ""en"")"),"liter")</f>
        <v>liter</v>
      </c>
    </row>
    <row r="4825">
      <c r="A4825" s="1" t="s">
        <v>4824</v>
      </c>
      <c r="B4825" s="2" t="str">
        <f>IFERROR(__xludf.DUMMYFUNCTION("GOOGLETRANSLATE(A4825, ""nl"", ""en"")"),"development")</f>
        <v>development</v>
      </c>
    </row>
    <row r="4826">
      <c r="A4826" s="1" t="s">
        <v>4825</v>
      </c>
      <c r="B4826" s="2" t="str">
        <f>IFERROR(__xludf.DUMMYFUNCTION("GOOGLETRANSLATE(A4826, ""nl"", ""en"")"),"walk")</f>
        <v>walk</v>
      </c>
    </row>
    <row r="4827">
      <c r="A4827" s="1" t="s">
        <v>4826</v>
      </c>
      <c r="B4827" s="2" t="str">
        <f>IFERROR(__xludf.DUMMYFUNCTION("GOOGLETRANSLATE(A4827, ""nl"", ""en"")"),"handcuffs")</f>
        <v>handcuffs</v>
      </c>
    </row>
    <row r="4828">
      <c r="A4828" s="1" t="s">
        <v>4827</v>
      </c>
      <c r="B4828" s="2" t="str">
        <f>IFERROR(__xludf.DUMMYFUNCTION("GOOGLETRANSLATE(A4828, ""nl"", ""en"")"),"pathetic")</f>
        <v>pathetic</v>
      </c>
    </row>
    <row r="4829">
      <c r="A4829" s="1" t="s">
        <v>4828</v>
      </c>
      <c r="B4829" s="2" t="str">
        <f>IFERROR(__xludf.DUMMYFUNCTION("GOOGLETRANSLATE(A4829, ""nl"", ""en"")"),"inhabitants")</f>
        <v>inhabitants</v>
      </c>
    </row>
    <row r="4830">
      <c r="A4830" s="1" t="s">
        <v>4829</v>
      </c>
      <c r="B4830" s="2" t="str">
        <f>IFERROR(__xludf.DUMMYFUNCTION("GOOGLETRANSLATE(A4830, ""nl"", ""en"")"),"out")</f>
        <v>out</v>
      </c>
    </row>
    <row r="4831">
      <c r="A4831" s="1" t="s">
        <v>4830</v>
      </c>
      <c r="B4831" s="2" t="str">
        <f>IFERROR(__xludf.DUMMYFUNCTION("GOOGLETRANSLATE(A4831, ""nl"", ""en"")"),"tough")</f>
        <v>tough</v>
      </c>
    </row>
    <row r="4832">
      <c r="A4832" s="1" t="s">
        <v>4831</v>
      </c>
      <c r="B4832" s="2" t="str">
        <f>IFERROR(__xludf.DUMMYFUNCTION("GOOGLETRANSLATE(A4832, ""nl"", ""en"")"),"lance")</f>
        <v>lance</v>
      </c>
    </row>
    <row r="4833">
      <c r="A4833" s="1" t="s">
        <v>4832</v>
      </c>
      <c r="B4833" s="2" t="str">
        <f>IFERROR(__xludf.DUMMYFUNCTION("GOOGLETRANSLATE(A4833, ""nl"", ""en"")"),"garcia")</f>
        <v>garcia</v>
      </c>
    </row>
    <row r="4834">
      <c r="A4834" s="1" t="s">
        <v>4833</v>
      </c>
      <c r="B4834" s="2" t="str">
        <f>IFERROR(__xludf.DUMMYFUNCTION("GOOGLETRANSLATE(A4834, ""nl"", ""en"")"),"right")</f>
        <v>right</v>
      </c>
    </row>
    <row r="4835">
      <c r="A4835" s="1" t="s">
        <v>4834</v>
      </c>
      <c r="B4835" s="2" t="str">
        <f>IFERROR(__xludf.DUMMYFUNCTION("GOOGLETRANSLATE(A4835, ""nl"", ""en"")"),"sounds")</f>
        <v>sounds</v>
      </c>
    </row>
    <row r="4836">
      <c r="A4836" s="1" t="s">
        <v>4835</v>
      </c>
      <c r="B4836" s="2" t="str">
        <f>IFERROR(__xludf.DUMMYFUNCTION("GOOGLETRANSLATE(A4836, ""nl"", ""en"")"),"backdoor")</f>
        <v>backdoor</v>
      </c>
    </row>
    <row r="4837">
      <c r="A4837" s="1" t="s">
        <v>4836</v>
      </c>
      <c r="B4837" s="2" t="str">
        <f>IFERROR(__xludf.DUMMYFUNCTION("GOOGLETRANSLATE(A4837, ""nl"", ""en"")"),"fashion")</f>
        <v>fashion</v>
      </c>
    </row>
    <row r="4838">
      <c r="A4838" s="1" t="s">
        <v>4837</v>
      </c>
      <c r="B4838" s="2" t="str">
        <f>IFERROR(__xludf.DUMMYFUNCTION("GOOGLETRANSLATE(A4838, ""nl"", ""en"")"),"appointments")</f>
        <v>appointments</v>
      </c>
    </row>
    <row r="4839">
      <c r="A4839" s="1" t="s">
        <v>4838</v>
      </c>
      <c r="B4839" s="2" t="str">
        <f>IFERROR(__xludf.DUMMYFUNCTION("GOOGLETRANSLATE(A4839, ""nl"", ""en"")"),"groups")</f>
        <v>groups</v>
      </c>
    </row>
    <row r="4840">
      <c r="A4840" s="1" t="s">
        <v>4839</v>
      </c>
      <c r="B4840" s="2" t="str">
        <f>IFERROR(__xludf.DUMMYFUNCTION("GOOGLETRANSLATE(A4840, ""nl"", ""en"")"),"disappoints")</f>
        <v>disappoints</v>
      </c>
    </row>
    <row r="4841">
      <c r="A4841" s="1" t="s">
        <v>4840</v>
      </c>
      <c r="B4841" s="2" t="str">
        <f>IFERROR(__xludf.DUMMYFUNCTION("GOOGLETRANSLATE(A4841, ""nl"", ""en"")"),"treatment")</f>
        <v>treatment</v>
      </c>
    </row>
    <row r="4842">
      <c r="A4842" s="1" t="s">
        <v>4841</v>
      </c>
      <c r="B4842" s="2" t="str">
        <f>IFERROR(__xludf.DUMMYFUNCTION("GOOGLETRANSLATE(A4842, ""nl"", ""en"")"),"banks")</f>
        <v>banks</v>
      </c>
    </row>
    <row r="4843">
      <c r="A4843" s="1" t="s">
        <v>4842</v>
      </c>
      <c r="B4843" s="2" t="str">
        <f>IFERROR(__xludf.DUMMYFUNCTION("GOOGLETRANSLATE(A4843, ""nl"", ""en"")"),"close")</f>
        <v>close</v>
      </c>
    </row>
    <row r="4844">
      <c r="A4844" s="1" t="s">
        <v>4843</v>
      </c>
      <c r="B4844" s="2" t="str">
        <f>IFERROR(__xludf.DUMMYFUNCTION("GOOGLETRANSLATE(A4844, ""nl"", ""en"")"),"jumps")</f>
        <v>jumps</v>
      </c>
    </row>
    <row r="4845">
      <c r="A4845" s="1" t="s">
        <v>4844</v>
      </c>
      <c r="B4845" s="2" t="str">
        <f>IFERROR(__xludf.DUMMYFUNCTION("GOOGLETRANSLATE(A4845, ""nl"", ""en"")"),"rosco")</f>
        <v>rosco</v>
      </c>
    </row>
    <row r="4846">
      <c r="A4846" s="1" t="s">
        <v>4845</v>
      </c>
      <c r="B4846" s="2" t="str">
        <f>IFERROR(__xludf.DUMMYFUNCTION("GOOGLETRANSLATE(A4846, ""nl"", ""en"")"),"blonde")</f>
        <v>blonde</v>
      </c>
    </row>
    <row r="4847">
      <c r="A4847" s="1" t="s">
        <v>4846</v>
      </c>
      <c r="B4847" s="2" t="str">
        <f>IFERROR(__xludf.DUMMYFUNCTION("GOOGLETRANSLATE(A4847, ""nl"", ""en"")"),"ex-wife")</f>
        <v>ex-wife</v>
      </c>
    </row>
    <row r="4848">
      <c r="A4848" s="1" t="s">
        <v>4847</v>
      </c>
      <c r="B4848" s="2" t="str">
        <f>IFERROR(__xludf.DUMMYFUNCTION("GOOGLETRANSLATE(A4848, ""nl"", ""en"")"),"unique")</f>
        <v>unique</v>
      </c>
    </row>
    <row r="4849">
      <c r="A4849" s="1" t="s">
        <v>4848</v>
      </c>
      <c r="B4849" s="2" t="str">
        <f>IFERROR(__xludf.DUMMYFUNCTION("GOOGLETRANSLATE(A4849, ""nl"", ""en"")"),"scar")</f>
        <v>scar</v>
      </c>
    </row>
    <row r="4850">
      <c r="A4850" s="1" t="s">
        <v>4849</v>
      </c>
      <c r="B4850" s="2" t="str">
        <f>IFERROR(__xludf.DUMMYFUNCTION("GOOGLETRANSLATE(A4850, ""nl"", ""en"")"),"carpet")</f>
        <v>carpet</v>
      </c>
    </row>
    <row r="4851">
      <c r="A4851" s="1" t="s">
        <v>4850</v>
      </c>
      <c r="B4851" s="2" t="str">
        <f>IFERROR(__xludf.DUMMYFUNCTION("GOOGLETRANSLATE(A4851, ""nl"", ""en"")"),"artist")</f>
        <v>artist</v>
      </c>
    </row>
    <row r="4852">
      <c r="A4852" s="1" t="s">
        <v>4851</v>
      </c>
      <c r="B4852" s="2" t="str">
        <f>IFERROR(__xludf.DUMMYFUNCTION("GOOGLETRANSLATE(A4852, ""nl"", ""en"")"),"bottles")</f>
        <v>bottles</v>
      </c>
    </row>
    <row r="4853">
      <c r="A4853" s="1" t="s">
        <v>4852</v>
      </c>
      <c r="B4853" s="2" t="str">
        <f>IFERROR(__xludf.DUMMYFUNCTION("GOOGLETRANSLATE(A4853, ""nl"", ""en"")"),"blond")</f>
        <v>blond</v>
      </c>
    </row>
    <row r="4854">
      <c r="A4854" s="1" t="s">
        <v>4853</v>
      </c>
      <c r="B4854" s="2" t="str">
        <f>IFERROR(__xludf.DUMMYFUNCTION("GOOGLETRANSLATE(A4854, ""nl"", ""en"")"),"systems")</f>
        <v>systems</v>
      </c>
    </row>
    <row r="4855">
      <c r="A4855" s="1" t="s">
        <v>4854</v>
      </c>
      <c r="B4855" s="2" t="str">
        <f>IFERROR(__xludf.DUMMYFUNCTION("GOOGLETRANSLATE(A4855, ""nl"", ""en"")"),"villain")</f>
        <v>villain</v>
      </c>
    </row>
    <row r="4856">
      <c r="A4856" s="1" t="s">
        <v>4855</v>
      </c>
      <c r="B4856" s="2" t="str">
        <f>IFERROR(__xludf.DUMMYFUNCTION("GOOGLETRANSLATE(A4856, ""nl"", ""en"")"),"claudia")</f>
        <v>claudia</v>
      </c>
    </row>
    <row r="4857">
      <c r="A4857" s="1" t="s">
        <v>4856</v>
      </c>
      <c r="B4857" s="2" t="str">
        <f>IFERROR(__xludf.DUMMYFUNCTION("GOOGLETRANSLATE(A4857, ""nl"", ""en"")"),"disappoint")</f>
        <v>disappoint</v>
      </c>
    </row>
    <row r="4858">
      <c r="A4858" s="1" t="s">
        <v>4857</v>
      </c>
      <c r="B4858" s="2" t="str">
        <f>IFERROR(__xludf.DUMMYFUNCTION("GOOGLETRANSLATE(A4858, ""nl"", ""en"")"),"sullivan")</f>
        <v>sullivan</v>
      </c>
    </row>
    <row r="4859">
      <c r="A4859" s="1" t="s">
        <v>4858</v>
      </c>
      <c r="B4859" s="2" t="str">
        <f>IFERROR(__xludf.DUMMYFUNCTION("GOOGLETRANSLATE(A4859, ""nl"", ""en"")"),"deadline")</f>
        <v>deadline</v>
      </c>
    </row>
    <row r="4860">
      <c r="A4860" s="1" t="s">
        <v>4859</v>
      </c>
      <c r="B4860" s="2" t="str">
        <f>IFERROR(__xludf.DUMMYFUNCTION("GOOGLETRANSLATE(A4860, ""nl"", ""en"")"),"ended up")</f>
        <v>ended up</v>
      </c>
    </row>
    <row r="4861">
      <c r="A4861" s="1" t="s">
        <v>4860</v>
      </c>
      <c r="B4861" s="2" t="str">
        <f>IFERROR(__xludf.DUMMYFUNCTION("GOOGLETRANSLATE(A4861, ""nl"", ""en"")"),"description")</f>
        <v>description</v>
      </c>
    </row>
    <row r="4862">
      <c r="A4862" s="1" t="s">
        <v>4861</v>
      </c>
      <c r="B4862" s="2" t="str">
        <f>IFERROR(__xludf.DUMMYFUNCTION("GOOGLETRANSLATE(A4862, ""nl"", ""en"")"),"underestimated")</f>
        <v>underestimated</v>
      </c>
    </row>
    <row r="4863">
      <c r="A4863" s="1" t="s">
        <v>4862</v>
      </c>
      <c r="B4863" s="2" t="str">
        <f>IFERROR(__xludf.DUMMYFUNCTION("GOOGLETRANSLATE(A4863, ""nl"", ""en"")"),"balls")</f>
        <v>balls</v>
      </c>
    </row>
    <row r="4864">
      <c r="A4864" s="1" t="s">
        <v>4863</v>
      </c>
      <c r="B4864" s="2" t="str">
        <f>IFERROR(__xludf.DUMMYFUNCTION("GOOGLETRANSLATE(A4864, ""nl"", ""en"")"),"snakes")</f>
        <v>snakes</v>
      </c>
    </row>
    <row r="4865">
      <c r="A4865" s="1" t="s">
        <v>4864</v>
      </c>
      <c r="B4865" s="2" t="str">
        <f>IFERROR(__xludf.DUMMYFUNCTION("GOOGLETRANSLATE(A4865, ""nl"", ""en"")"),"further")</f>
        <v>further</v>
      </c>
    </row>
    <row r="4866">
      <c r="A4866" s="1" t="s">
        <v>4865</v>
      </c>
      <c r="B4866" s="2" t="str">
        <f>IFERROR(__xludf.DUMMYFUNCTION("GOOGLETRANSLATE(A4866, ""nl"", ""en"")"),"rent")</f>
        <v>rent</v>
      </c>
    </row>
    <row r="4867">
      <c r="A4867" s="1" t="s">
        <v>4866</v>
      </c>
      <c r="B4867" s="2" t="str">
        <f>IFERROR(__xludf.DUMMYFUNCTION("GOOGLETRANSLATE(A4867, ""nl"", ""en"")"),"areas")</f>
        <v>areas</v>
      </c>
    </row>
    <row r="4868">
      <c r="A4868" s="1" t="s">
        <v>4867</v>
      </c>
      <c r="B4868" s="2" t="str">
        <f>IFERROR(__xludf.DUMMYFUNCTION("GOOGLETRANSLATE(A4868, ""nl"", ""en"")"),"morris")</f>
        <v>morris</v>
      </c>
    </row>
    <row r="4869">
      <c r="A4869" s="1" t="s">
        <v>4868</v>
      </c>
      <c r="B4869" s="2" t="str">
        <f>IFERROR(__xludf.DUMMYFUNCTION("GOOGLETRANSLATE(A4869, ""nl"", ""en"")"),"alpha")</f>
        <v>alpha</v>
      </c>
    </row>
    <row r="4870">
      <c r="A4870" s="1" t="s">
        <v>4869</v>
      </c>
      <c r="B4870" s="2" t="str">
        <f>IFERROR(__xludf.DUMMYFUNCTION("GOOGLETRANSLATE(A4870, ""nl"", ""en"")"),"public")</f>
        <v>public</v>
      </c>
    </row>
    <row r="4871">
      <c r="A4871" s="1" t="s">
        <v>4870</v>
      </c>
      <c r="B4871" s="2" t="str">
        <f>IFERROR(__xludf.DUMMYFUNCTION("GOOGLETRANSLATE(A4871, ""nl"", ""en"")"),"society")</f>
        <v>society</v>
      </c>
    </row>
    <row r="4872">
      <c r="A4872" s="1" t="s">
        <v>4871</v>
      </c>
      <c r="B4872" s="2" t="str">
        <f>IFERROR(__xludf.DUMMYFUNCTION("GOOGLETRANSLATE(A4872, ""nl"", ""en"")"),"pay attention")</f>
        <v>pay attention</v>
      </c>
    </row>
    <row r="4873">
      <c r="A4873" s="1" t="s">
        <v>4872</v>
      </c>
      <c r="B4873" s="2" t="str">
        <f>IFERROR(__xludf.DUMMYFUNCTION("GOOGLETRANSLATE(A4873, ""nl"", ""en"")"),"positive")</f>
        <v>positive</v>
      </c>
    </row>
    <row r="4874">
      <c r="A4874" s="1" t="s">
        <v>4873</v>
      </c>
      <c r="B4874" s="2" t="str">
        <f>IFERROR(__xludf.DUMMYFUNCTION("GOOGLETRANSLATE(A4874, ""nl"", ""en"")"),"oily")</f>
        <v>oily</v>
      </c>
    </row>
    <row r="4875">
      <c r="A4875" s="1" t="s">
        <v>4874</v>
      </c>
      <c r="B4875" s="2" t="str">
        <f>IFERROR(__xludf.DUMMYFUNCTION("GOOGLETRANSLATE(A4875, ""nl"", ""en"")"),"romantic")</f>
        <v>romantic</v>
      </c>
    </row>
    <row r="4876">
      <c r="A4876" s="1" t="s">
        <v>4875</v>
      </c>
      <c r="B4876" s="2" t="str">
        <f>IFERROR(__xludf.DUMMYFUNCTION("GOOGLETRANSLATE(A4876, ""nl"", ""en"")"),"organs")</f>
        <v>organs</v>
      </c>
    </row>
    <row r="4877">
      <c r="A4877" s="1" t="s">
        <v>4876</v>
      </c>
      <c r="B4877" s="2" t="str">
        <f>IFERROR(__xludf.DUMMYFUNCTION("GOOGLETRANSLATE(A4877, ""nl"", ""en"")"),"pierre")</f>
        <v>pierre</v>
      </c>
    </row>
    <row r="4878">
      <c r="A4878" s="1" t="s">
        <v>4877</v>
      </c>
      <c r="B4878" s="2" t="str">
        <f>IFERROR(__xludf.DUMMYFUNCTION("GOOGLETRANSLATE(A4878, ""nl"", ""en"")"),"to offend")</f>
        <v>to offend</v>
      </c>
    </row>
    <row r="4879">
      <c r="A4879" s="1" t="s">
        <v>4878</v>
      </c>
      <c r="B4879" s="2" t="str">
        <f>IFERROR(__xludf.DUMMYFUNCTION("GOOGLETRANSLATE(A4879, ""nl"", ""en"")"),"loser")</f>
        <v>loser</v>
      </c>
    </row>
    <row r="4880">
      <c r="A4880" s="1" t="s">
        <v>4879</v>
      </c>
      <c r="B4880" s="2" t="str">
        <f>IFERROR(__xludf.DUMMYFUNCTION("GOOGLETRANSLATE(A4880, ""nl"", ""en"")"),"Cake")</f>
        <v>Cake</v>
      </c>
    </row>
    <row r="4881">
      <c r="A4881" s="1" t="s">
        <v>4880</v>
      </c>
      <c r="B4881" s="2" t="str">
        <f>IFERROR(__xludf.DUMMYFUNCTION("GOOGLETRANSLATE(A4881, ""nl"", ""en"")"),"study")</f>
        <v>study</v>
      </c>
    </row>
    <row r="4882">
      <c r="A4882" s="1" t="s">
        <v>4881</v>
      </c>
      <c r="B4882" s="2" t="str">
        <f>IFERROR(__xludf.DUMMYFUNCTION("GOOGLETRANSLATE(A4882, ""nl"", ""en"")"),"landfill")</f>
        <v>landfill</v>
      </c>
    </row>
    <row r="4883">
      <c r="A4883" s="1" t="s">
        <v>4882</v>
      </c>
      <c r="B4883" s="2" t="str">
        <f>IFERROR(__xludf.DUMMYFUNCTION("GOOGLETRANSLATE(A4883, ""nl"", ""en"")"),"steel")</f>
        <v>steel</v>
      </c>
    </row>
    <row r="4884">
      <c r="A4884" s="1" t="s">
        <v>4883</v>
      </c>
      <c r="B4884" s="2" t="str">
        <f>IFERROR(__xludf.DUMMYFUNCTION("GOOGLETRANSLATE(A4884, ""nl"", ""en"")"),"robbie")</f>
        <v>robbie</v>
      </c>
    </row>
    <row r="4885">
      <c r="A4885" s="1" t="s">
        <v>4884</v>
      </c>
      <c r="B4885" s="2" t="str">
        <f>IFERROR(__xludf.DUMMYFUNCTION("GOOGLETRANSLATE(A4885, ""nl"", ""en"")"),"harvard")</f>
        <v>harvard</v>
      </c>
    </row>
    <row r="4886">
      <c r="A4886" s="1" t="s">
        <v>4885</v>
      </c>
      <c r="B4886" s="2" t="str">
        <f>IFERROR(__xludf.DUMMYFUNCTION("GOOGLETRANSLATE(A4886, ""nl"", ""en"")"),"cindy")</f>
        <v>cindy</v>
      </c>
    </row>
    <row r="4887">
      <c r="A4887" s="1" t="s">
        <v>4886</v>
      </c>
      <c r="B4887" s="2" t="str">
        <f>IFERROR(__xludf.DUMMYFUNCTION("GOOGLETRANSLATE(A4887, ""nl"", ""en"")"),"pigs")</f>
        <v>pigs</v>
      </c>
    </row>
    <row r="4888">
      <c r="A4888" s="1" t="s">
        <v>4887</v>
      </c>
      <c r="B4888" s="2" t="str">
        <f>IFERROR(__xludf.DUMMYFUNCTION("GOOGLETRANSLATE(A4888, ""nl"", ""en"")"),"hide")</f>
        <v>hide</v>
      </c>
    </row>
    <row r="4889">
      <c r="A4889" s="1" t="s">
        <v>4888</v>
      </c>
      <c r="B4889" s="2" t="str">
        <f>IFERROR(__xludf.DUMMYFUNCTION("GOOGLETRANSLATE(A4889, ""nl"", ""en"")"),"drew")</f>
        <v>drew</v>
      </c>
    </row>
    <row r="4890">
      <c r="A4890" s="1" t="s">
        <v>4889</v>
      </c>
      <c r="B4890" s="2" t="str">
        <f>IFERROR(__xludf.DUMMYFUNCTION("GOOGLETRANSLATE(A4890, ""nl"", ""en"")"),"ghost")</f>
        <v>ghost</v>
      </c>
    </row>
    <row r="4891">
      <c r="A4891" s="1" t="s">
        <v>4890</v>
      </c>
      <c r="B4891" s="2" t="str">
        <f>IFERROR(__xludf.DUMMYFUNCTION("GOOGLETRANSLATE(A4891, ""nl"", ""en"")"),"this")</f>
        <v>this</v>
      </c>
    </row>
    <row r="4892">
      <c r="A4892" s="1" t="s">
        <v>4891</v>
      </c>
      <c r="B4892" s="2" t="str">
        <f>IFERROR(__xludf.DUMMYFUNCTION("GOOGLETRANSLATE(A4892, ""nl"", ""en"")"),"donkey")</f>
        <v>donkey</v>
      </c>
    </row>
    <row r="4893">
      <c r="A4893" s="1" t="s">
        <v>4892</v>
      </c>
      <c r="B4893" s="2" t="str">
        <f>IFERROR(__xludf.DUMMYFUNCTION("GOOGLETRANSLATE(A4893, ""nl"", ""en"")"),"youth")</f>
        <v>youth</v>
      </c>
    </row>
    <row r="4894">
      <c r="A4894" s="1" t="s">
        <v>4893</v>
      </c>
      <c r="B4894" s="2" t="str">
        <f>IFERROR(__xludf.DUMMYFUNCTION("GOOGLETRANSLATE(A4894, ""nl"", ""en"")"),"identified")</f>
        <v>identified</v>
      </c>
    </row>
    <row r="4895">
      <c r="A4895" s="1" t="s">
        <v>4894</v>
      </c>
      <c r="B4895" s="2" t="str">
        <f>IFERROR(__xludf.DUMMYFUNCTION("GOOGLETRANSLATE(A4895, ""nl"", ""en"")"),"diagnosis")</f>
        <v>diagnosis</v>
      </c>
    </row>
    <row r="4896">
      <c r="A4896" s="1" t="s">
        <v>4895</v>
      </c>
      <c r="B4896" s="2" t="str">
        <f>IFERROR(__xludf.DUMMYFUNCTION("GOOGLETRANSLATE(A4896, ""nl"", ""en"")"),"called")</f>
        <v>called</v>
      </c>
    </row>
    <row r="4897">
      <c r="A4897" s="1" t="s">
        <v>4896</v>
      </c>
      <c r="B4897" s="2" t="str">
        <f>IFERROR(__xludf.DUMMYFUNCTION("GOOGLETRANSLATE(A4897, ""nl"", ""en"")"),"peek")</f>
        <v>peek</v>
      </c>
    </row>
    <row r="4898">
      <c r="A4898" s="1" t="s">
        <v>4897</v>
      </c>
      <c r="B4898" s="2" t="str">
        <f>IFERROR(__xludf.DUMMYFUNCTION("GOOGLETRANSLATE(A4898, ""nl"", ""en"")"),"regrettable")</f>
        <v>regrettable</v>
      </c>
    </row>
    <row r="4899">
      <c r="A4899" s="1" t="s">
        <v>4898</v>
      </c>
      <c r="B4899" s="2" t="str">
        <f>IFERROR(__xludf.DUMMYFUNCTION("GOOGLETRANSLATE(A4899, ""nl"", ""en"")"),"thumb")</f>
        <v>thumb</v>
      </c>
    </row>
    <row r="4900">
      <c r="A4900" s="1" t="s">
        <v>4899</v>
      </c>
      <c r="B4900" s="2" t="str">
        <f>IFERROR(__xludf.DUMMYFUNCTION("GOOGLETRANSLATE(A4900, ""nl"", ""en"")"),"told")</f>
        <v>told</v>
      </c>
    </row>
    <row r="4901">
      <c r="A4901" s="1" t="s">
        <v>4900</v>
      </c>
      <c r="B4901" s="2" t="str">
        <f>IFERROR(__xludf.DUMMYFUNCTION("GOOGLETRANSLATE(A4901, ""nl"", ""en"")"),"dozens")</f>
        <v>dozens</v>
      </c>
    </row>
    <row r="4902">
      <c r="A4902" s="1" t="s">
        <v>4901</v>
      </c>
      <c r="B4902" s="2" t="str">
        <f>IFERROR(__xludf.DUMMYFUNCTION("GOOGLETRANSLATE(A4902, ""nl"", ""en"")"),"you.")</f>
        <v>you.</v>
      </c>
    </row>
    <row r="4903">
      <c r="A4903" s="1" t="s">
        <v>4902</v>
      </c>
      <c r="B4903" s="2" t="str">
        <f>IFERROR(__xludf.DUMMYFUNCTION("GOOGLETRANSLATE(A4903, ""nl"", ""en"")"),"economy")</f>
        <v>economy</v>
      </c>
    </row>
    <row r="4904">
      <c r="A4904" s="1" t="s">
        <v>4903</v>
      </c>
      <c r="B4904" s="2" t="str">
        <f>IFERROR(__xludf.DUMMYFUNCTION("GOOGLETRANSLATE(A4904, ""nl"", ""en"")"),"to resist")</f>
        <v>to resist</v>
      </c>
    </row>
    <row r="4905">
      <c r="A4905" s="1" t="s">
        <v>4904</v>
      </c>
      <c r="B4905" s="2" t="str">
        <f>IFERROR(__xludf.DUMMYFUNCTION("GOOGLETRANSLATE(A4905, ""nl"", ""en"")"),"usual")</f>
        <v>usual</v>
      </c>
    </row>
    <row r="4906">
      <c r="A4906" s="1" t="s">
        <v>4905</v>
      </c>
      <c r="B4906" s="2" t="str">
        <f>IFERROR(__xludf.DUMMYFUNCTION("GOOGLETRANSLATE(A4906, ""nl"", ""en"")"),"giant")</f>
        <v>giant</v>
      </c>
    </row>
    <row r="4907">
      <c r="A4907" s="1" t="s">
        <v>4906</v>
      </c>
      <c r="B4907" s="2" t="str">
        <f>IFERROR(__xludf.DUMMYFUNCTION("GOOGLETRANSLATE(A4907, ""nl"", ""en"")"),"final")</f>
        <v>final</v>
      </c>
    </row>
    <row r="4908">
      <c r="A4908" s="1" t="s">
        <v>4907</v>
      </c>
      <c r="B4908" s="2" t="str">
        <f>IFERROR(__xludf.DUMMYFUNCTION("GOOGLETRANSLATE(A4908, ""nl"", ""en"")"),"kitty")</f>
        <v>kitty</v>
      </c>
    </row>
    <row r="4909">
      <c r="A4909" s="1" t="s">
        <v>4908</v>
      </c>
      <c r="B4909" s="2" t="str">
        <f>IFERROR(__xludf.DUMMYFUNCTION("GOOGLETRANSLATE(A4909, ""nl"", ""en"")"),"blessed")</f>
        <v>blessed</v>
      </c>
    </row>
    <row r="4910">
      <c r="A4910" s="1" t="s">
        <v>4909</v>
      </c>
      <c r="B4910" s="2" t="str">
        <f>IFERROR(__xludf.DUMMYFUNCTION("GOOGLETRANSLATE(A4910, ""nl"", ""en"")"),"direct")</f>
        <v>direct</v>
      </c>
    </row>
    <row r="4911">
      <c r="A4911" s="1" t="s">
        <v>4910</v>
      </c>
      <c r="B4911" s="2" t="str">
        <f>IFERROR(__xludf.DUMMYFUNCTION("GOOGLETRANSLATE(A4911, ""nl"", ""en"")"),"deleted")</f>
        <v>deleted</v>
      </c>
    </row>
    <row r="4912">
      <c r="A4912" s="1" t="s">
        <v>4911</v>
      </c>
      <c r="B4912" s="2" t="str">
        <f>IFERROR(__xludf.DUMMYFUNCTION("GOOGLETRANSLATE(A4912, ""nl"", ""en"")"),"claim")</f>
        <v>claim</v>
      </c>
    </row>
    <row r="4913">
      <c r="A4913" s="1" t="s">
        <v>4912</v>
      </c>
      <c r="B4913" s="2" t="str">
        <f>IFERROR(__xludf.DUMMYFUNCTION("GOOGLETRANSLATE(A4913, ""nl"", ""en"")"),"custody")</f>
        <v>custody</v>
      </c>
    </row>
    <row r="4914">
      <c r="A4914" s="1" t="s">
        <v>4913</v>
      </c>
      <c r="B4914" s="2" t="str">
        <f>IFERROR(__xludf.DUMMYFUNCTION("GOOGLETRANSLATE(A4914, ""nl"", ""en"")"),"puzzle")</f>
        <v>puzzle</v>
      </c>
    </row>
    <row r="4915">
      <c r="A4915" s="1" t="s">
        <v>4914</v>
      </c>
      <c r="B4915" s="2" t="str">
        <f>IFERROR(__xludf.DUMMYFUNCTION("GOOGLETRANSLATE(A4915, ""nl"", ""en"")"),"slower")</f>
        <v>slower</v>
      </c>
    </row>
    <row r="4916">
      <c r="A4916" s="1" t="s">
        <v>4915</v>
      </c>
      <c r="B4916" s="2" t="str">
        <f>IFERROR(__xludf.DUMMYFUNCTION("GOOGLETRANSLATE(A4916, ""nl"", ""en"")"),"worthless")</f>
        <v>worthless</v>
      </c>
    </row>
    <row r="4917">
      <c r="A4917" s="1" t="s">
        <v>4916</v>
      </c>
      <c r="B4917" s="2" t="str">
        <f>IFERROR(__xludf.DUMMYFUNCTION("GOOGLETRANSLATE(A4917, ""nl"", ""en"")"),"spies")</f>
        <v>spies</v>
      </c>
    </row>
    <row r="4918">
      <c r="A4918" s="1" t="s">
        <v>4917</v>
      </c>
      <c r="B4918" s="2" t="str">
        <f>IFERROR(__xludf.DUMMYFUNCTION("GOOGLETRANSLATE(A4918, ""nl"", ""en"")"),"piper")</f>
        <v>piper</v>
      </c>
    </row>
    <row r="4919">
      <c r="A4919" s="1" t="s">
        <v>4918</v>
      </c>
      <c r="B4919" s="2" t="str">
        <f>IFERROR(__xludf.DUMMYFUNCTION("GOOGLETRANSLATE(A4919, ""nl"", ""en"")"),"chairs")</f>
        <v>chairs</v>
      </c>
    </row>
    <row r="4920">
      <c r="A4920" s="1" t="s">
        <v>4919</v>
      </c>
      <c r="B4920" s="2" t="str">
        <f>IFERROR(__xludf.DUMMYFUNCTION("GOOGLETRANSLATE(A4920, ""nl"", ""en"")"),"civilization")</f>
        <v>civilization</v>
      </c>
    </row>
    <row r="4921">
      <c r="A4921" s="1" t="s">
        <v>4920</v>
      </c>
      <c r="B4921" s="2" t="str">
        <f>IFERROR(__xludf.DUMMYFUNCTION("GOOGLETRANSLATE(A4921, ""nl"", ""en"")"),"thereafter")</f>
        <v>thereafter</v>
      </c>
    </row>
    <row r="4922">
      <c r="A4922" s="1" t="s">
        <v>4921</v>
      </c>
      <c r="B4922" s="2" t="str">
        <f>IFERROR(__xludf.DUMMYFUNCTION("GOOGLETRANSLATE(A4922, ""nl"", ""en"")"),"to cheat")</f>
        <v>to cheat</v>
      </c>
    </row>
    <row r="4923">
      <c r="A4923" s="1" t="s">
        <v>4922</v>
      </c>
      <c r="B4923" s="2" t="str">
        <f>IFERROR(__xludf.DUMMYFUNCTION("GOOGLETRANSLATE(A4923, ""nl"", ""en"")"),"false")</f>
        <v>false</v>
      </c>
    </row>
    <row r="4924">
      <c r="A4924" s="1" t="s">
        <v>4923</v>
      </c>
      <c r="B4924" s="2" t="str">
        <f>IFERROR(__xludf.DUMMYFUNCTION("GOOGLETRANSLATE(A4924, ""nl"", ""en"")"),"Orange")</f>
        <v>Orange</v>
      </c>
    </row>
    <row r="4925">
      <c r="A4925" s="1" t="s">
        <v>4924</v>
      </c>
      <c r="B4925" s="2" t="str">
        <f>IFERROR(__xludf.DUMMYFUNCTION("GOOGLETRANSLATE(A4925, ""nl"", ""en"")"),"connect")</f>
        <v>connect</v>
      </c>
    </row>
    <row r="4926">
      <c r="A4926" s="1" t="s">
        <v>4925</v>
      </c>
      <c r="B4926" s="2" t="str">
        <f>IFERROR(__xludf.DUMMYFUNCTION("GOOGLETRANSLATE(A4926, ""nl"", ""en"")"),"neighbourhood")</f>
        <v>neighbourhood</v>
      </c>
    </row>
    <row r="4927">
      <c r="A4927" s="1" t="s">
        <v>4926</v>
      </c>
      <c r="B4927" s="2" t="str">
        <f>IFERROR(__xludf.DUMMYFUNCTION("GOOGLETRANSLATE(A4927, ""nl"", ""en"")"),"slow")</f>
        <v>slow</v>
      </c>
    </row>
    <row r="4928">
      <c r="A4928" s="1" t="s">
        <v>4927</v>
      </c>
      <c r="B4928" s="2" t="str">
        <f>IFERROR(__xludf.DUMMYFUNCTION("GOOGLETRANSLATE(A4928, ""nl"", ""en"")"),"eternity")</f>
        <v>eternity</v>
      </c>
    </row>
    <row r="4929">
      <c r="A4929" s="1" t="s">
        <v>4928</v>
      </c>
      <c r="B4929" s="2" t="str">
        <f>IFERROR(__xludf.DUMMYFUNCTION("GOOGLETRANSLATE(A4929, ""nl"", ""en"")"),"honesty")</f>
        <v>honesty</v>
      </c>
    </row>
    <row r="4930">
      <c r="A4930" s="1" t="s">
        <v>4929</v>
      </c>
      <c r="B4930" s="2" t="str">
        <f>IFERROR(__xludf.DUMMYFUNCTION("GOOGLETRANSLATE(A4930, ""nl"", ""en"")"),"living room")</f>
        <v>living room</v>
      </c>
    </row>
    <row r="4931">
      <c r="A4931" s="1" t="s">
        <v>4930</v>
      </c>
      <c r="B4931" s="2" t="str">
        <f>IFERROR(__xludf.DUMMYFUNCTION("GOOGLETRANSLATE(A4931, ""nl"", ""en"")"),"hot")</f>
        <v>hot</v>
      </c>
    </row>
    <row r="4932">
      <c r="A4932" s="1" t="s">
        <v>4931</v>
      </c>
      <c r="B4932" s="2" t="str">
        <f>IFERROR(__xludf.DUMMYFUNCTION("GOOGLETRANSLATE(A4932, ""nl"", ""en"")"),"prepare")</f>
        <v>prepare</v>
      </c>
    </row>
    <row r="4933">
      <c r="A4933" s="1" t="s">
        <v>4932</v>
      </c>
      <c r="B4933" s="2" t="str">
        <f>IFERROR(__xludf.DUMMYFUNCTION("GOOGLETRANSLATE(A4933, ""nl"", ""en"")"),"stranger")</f>
        <v>stranger</v>
      </c>
    </row>
    <row r="4934">
      <c r="A4934" s="1" t="s">
        <v>4933</v>
      </c>
      <c r="B4934" s="2" t="str">
        <f>IFERROR(__xludf.DUMMYFUNCTION("GOOGLETRANSLATE(A4934, ""nl"", ""en"")"),"approved")</f>
        <v>approved</v>
      </c>
    </row>
    <row r="4935">
      <c r="A4935" s="1" t="s">
        <v>4934</v>
      </c>
      <c r="B4935" s="2" t="str">
        <f>IFERROR(__xludf.DUMMYFUNCTION("GOOGLETRANSLATE(A4935, ""nl"", ""en"")"),"waitress")</f>
        <v>waitress</v>
      </c>
    </row>
    <row r="4936">
      <c r="A4936" s="1" t="s">
        <v>4935</v>
      </c>
      <c r="B4936" s="2" t="str">
        <f>IFERROR(__xludf.DUMMYFUNCTION("GOOGLETRANSLATE(A4936, ""nl"", ""en"")"),"physical")</f>
        <v>physical</v>
      </c>
    </row>
    <row r="4937">
      <c r="A4937" s="1" t="s">
        <v>4936</v>
      </c>
      <c r="B4937" s="2" t="str">
        <f>IFERROR(__xludf.DUMMYFUNCTION("GOOGLETRANSLATE(A4937, ""nl"", ""en"")"),"brave")</f>
        <v>brave</v>
      </c>
    </row>
    <row r="4938">
      <c r="A4938" s="1" t="s">
        <v>4937</v>
      </c>
      <c r="B4938" s="2" t="str">
        <f>IFERROR(__xludf.DUMMYFUNCTION("GOOGLETRANSLATE(A4938, ""nl"", ""en"")"),"thompson")</f>
        <v>thompson</v>
      </c>
    </row>
    <row r="4939">
      <c r="A4939" s="1" t="s">
        <v>4938</v>
      </c>
      <c r="B4939" s="2" t="str">
        <f>IFERROR(__xludf.DUMMYFUNCTION("GOOGLETRANSLATE(A4939, ""nl"", ""en"")"),"get changed")</f>
        <v>get changed</v>
      </c>
    </row>
    <row r="4940">
      <c r="A4940" s="1" t="s">
        <v>4939</v>
      </c>
      <c r="B4940" s="2" t="str">
        <f>IFERROR(__xludf.DUMMYFUNCTION("GOOGLETRANSLATE(A4940, ""nl"", ""en"")"),"Sire")</f>
        <v>Sire</v>
      </c>
    </row>
    <row r="4941">
      <c r="A4941" s="1" t="s">
        <v>4940</v>
      </c>
      <c r="B4941" s="2" t="str">
        <f>IFERROR(__xludf.DUMMYFUNCTION("GOOGLETRANSLATE(A4941, ""nl"", ""en"")"),"shark")</f>
        <v>shark</v>
      </c>
    </row>
    <row r="4942">
      <c r="A4942" s="1" t="s">
        <v>4941</v>
      </c>
      <c r="B4942" s="2" t="str">
        <f>IFERROR(__xludf.DUMMYFUNCTION("GOOGLETRANSLATE(A4942, ""nl"", ""en"")"),"klaus")</f>
        <v>klaus</v>
      </c>
    </row>
    <row r="4943">
      <c r="A4943" s="1" t="s">
        <v>4942</v>
      </c>
      <c r="B4943" s="2" t="str">
        <f>IFERROR(__xludf.DUMMYFUNCTION("GOOGLETRANSLATE(A4943, ""nl"", ""en"")"),"breathe")</f>
        <v>breathe</v>
      </c>
    </row>
    <row r="4944">
      <c r="A4944" s="1" t="s">
        <v>4943</v>
      </c>
      <c r="B4944" s="2" t="str">
        <f>IFERROR(__xludf.DUMMYFUNCTION("GOOGLETRANSLATE(A4944, ""nl"", ""en"")"),"businessman")</f>
        <v>businessman</v>
      </c>
    </row>
    <row r="4945">
      <c r="A4945" s="1" t="s">
        <v>4944</v>
      </c>
      <c r="B4945" s="2" t="str">
        <f>IFERROR(__xludf.DUMMYFUNCTION("GOOGLETRANSLATE(A4945, ""nl"", ""en"")"),"had surgery")</f>
        <v>had surgery</v>
      </c>
    </row>
    <row r="4946">
      <c r="A4946" s="1" t="s">
        <v>4945</v>
      </c>
      <c r="B4946" s="2" t="str">
        <f>IFERROR(__xludf.DUMMYFUNCTION("GOOGLETRANSLATE(A4946, ""nl"", ""en"")"),"gray")</f>
        <v>gray</v>
      </c>
    </row>
    <row r="4947">
      <c r="A4947" s="1" t="s">
        <v>4946</v>
      </c>
      <c r="B4947" s="2" t="str">
        <f>IFERROR(__xludf.DUMMYFUNCTION("GOOGLETRANSLATE(A4947, ""nl"", ""en"")"),"to date")</f>
        <v>to date</v>
      </c>
    </row>
    <row r="4948">
      <c r="A4948" s="1" t="s">
        <v>4947</v>
      </c>
      <c r="B4948" s="2" t="str">
        <f>IFERROR(__xludf.DUMMYFUNCTION("GOOGLETRANSLATE(A4948, ""nl"", ""en"")"),"lose")</f>
        <v>lose</v>
      </c>
    </row>
    <row r="4949">
      <c r="A4949" s="1" t="s">
        <v>4948</v>
      </c>
      <c r="B4949" s="2" t="str">
        <f>IFERROR(__xludf.DUMMYFUNCTION("GOOGLETRANSLATE(A4949, ""nl"", ""en"")"),"length")</f>
        <v>length</v>
      </c>
    </row>
    <row r="4950">
      <c r="A4950" s="1" t="s">
        <v>4949</v>
      </c>
      <c r="B4950" s="2" t="str">
        <f>IFERROR(__xludf.DUMMYFUNCTION("GOOGLETRANSLATE(A4950, ""nl"", ""en"")"),"necessary")</f>
        <v>necessary</v>
      </c>
    </row>
    <row r="4951">
      <c r="A4951" s="1" t="s">
        <v>4950</v>
      </c>
      <c r="B4951" s="2" t="str">
        <f>IFERROR(__xludf.DUMMYFUNCTION("GOOGLETRANSLATE(A4951, ""nl"", ""en"")"),"lines")</f>
        <v>lines</v>
      </c>
    </row>
    <row r="4952">
      <c r="A4952" s="1" t="s">
        <v>4951</v>
      </c>
      <c r="B4952" s="2" t="str">
        <f>IFERROR(__xludf.DUMMYFUNCTION("GOOGLETRANSLATE(A4952, ""nl"", ""en"")"),"houston")</f>
        <v>houston</v>
      </c>
    </row>
    <row r="4953">
      <c r="A4953" s="1" t="s">
        <v>4952</v>
      </c>
      <c r="B4953" s="2" t="str">
        <f>IFERROR(__xludf.DUMMYFUNCTION("GOOGLETRANSLATE(A4953, ""nl"", ""en"")"),"isaac")</f>
        <v>isaac</v>
      </c>
    </row>
    <row r="4954">
      <c r="A4954" s="1" t="s">
        <v>4953</v>
      </c>
      <c r="B4954" s="2" t="str">
        <f>IFERROR(__xludf.DUMMYFUNCTION("GOOGLETRANSLATE(A4954, ""nl"", ""en"")"),"design")</f>
        <v>design</v>
      </c>
    </row>
    <row r="4955">
      <c r="A4955" s="1" t="s">
        <v>4954</v>
      </c>
      <c r="B4955" s="2" t="str">
        <f>IFERROR(__xludf.DUMMYFUNCTION("GOOGLETRANSLATE(A4955, ""nl"", ""en"")"),"involve")</f>
        <v>involve</v>
      </c>
    </row>
    <row r="4956">
      <c r="A4956" s="1" t="s">
        <v>4955</v>
      </c>
      <c r="B4956" s="2" t="str">
        <f>IFERROR(__xludf.DUMMYFUNCTION("GOOGLETRANSLATE(A4956, ""nl"", ""en"")"),"unusually")</f>
        <v>unusually</v>
      </c>
    </row>
    <row r="4957">
      <c r="A4957" s="1" t="s">
        <v>4956</v>
      </c>
      <c r="B4957" s="2" t="str">
        <f>IFERROR(__xludf.DUMMYFUNCTION("GOOGLETRANSLATE(A4957, ""nl"", ""en"")"),"elsewhere")</f>
        <v>elsewhere</v>
      </c>
    </row>
    <row r="4958">
      <c r="A4958" s="1" t="s">
        <v>4957</v>
      </c>
      <c r="B4958" s="2" t="str">
        <f>IFERROR(__xludf.DUMMYFUNCTION("GOOGLETRANSLATE(A4958, ""nl"", ""en"")"),"dark")</f>
        <v>dark</v>
      </c>
    </row>
    <row r="4959">
      <c r="A4959" s="1" t="s">
        <v>4958</v>
      </c>
      <c r="B4959" s="2" t="str">
        <f>IFERROR(__xludf.DUMMYFUNCTION("GOOGLETRANSLATE(A4959, ""nl"", ""en"")"),"determines")</f>
        <v>determines</v>
      </c>
    </row>
    <row r="4960">
      <c r="A4960" s="1" t="s">
        <v>4959</v>
      </c>
      <c r="B4960" s="2" t="str">
        <f>IFERROR(__xludf.DUMMYFUNCTION("GOOGLETRANSLATE(A4960, ""nl"", ""en"")"),"silver")</f>
        <v>silver</v>
      </c>
    </row>
    <row r="4961">
      <c r="A4961" s="1" t="s">
        <v>4960</v>
      </c>
      <c r="B4961" s="2" t="str">
        <f>IFERROR(__xludf.DUMMYFUNCTION("GOOGLETRANSLATE(A4961, ""nl"", ""en"")"),"questioned")</f>
        <v>questioned</v>
      </c>
    </row>
    <row r="4962">
      <c r="A4962" s="1" t="s">
        <v>4961</v>
      </c>
      <c r="B4962" s="2" t="str">
        <f>IFERROR(__xludf.DUMMYFUNCTION("GOOGLETRANSLATE(A4962, ""nl"", ""en"")"),"towel")</f>
        <v>towel</v>
      </c>
    </row>
    <row r="4963">
      <c r="A4963" s="1" t="s">
        <v>4962</v>
      </c>
      <c r="B4963" s="2" t="str">
        <f>IFERROR(__xludf.DUMMYFUNCTION("GOOGLETRANSLATE(A4963, ""nl"", ""en"")"),"deliberately")</f>
        <v>deliberately</v>
      </c>
    </row>
    <row r="4964">
      <c r="A4964" s="1" t="s">
        <v>4963</v>
      </c>
      <c r="B4964" s="2" t="str">
        <f>IFERROR(__xludf.DUMMYFUNCTION("GOOGLETRANSLATE(A4964, ""nl"", ""en"")"),"airport")</f>
        <v>airport</v>
      </c>
    </row>
    <row r="4965">
      <c r="A4965" s="1" t="s">
        <v>4964</v>
      </c>
      <c r="B4965" s="2" t="str">
        <f>IFERROR(__xludf.DUMMYFUNCTION("GOOGLETRANSLATE(A4965, ""nl"", ""en"")"),"coke")</f>
        <v>coke</v>
      </c>
    </row>
    <row r="4966">
      <c r="A4966" s="1" t="s">
        <v>4965</v>
      </c>
      <c r="B4966" s="2" t="str">
        <f>IFERROR(__xludf.DUMMYFUNCTION("GOOGLETRANSLATE(A4966, ""nl"", ""en"")"),"female teacher")</f>
        <v>female teacher</v>
      </c>
    </row>
    <row r="4967">
      <c r="A4967" s="1" t="s">
        <v>4966</v>
      </c>
      <c r="B4967" s="2" t="str">
        <f>IFERROR(__xludf.DUMMYFUNCTION("GOOGLETRANSLATE(A4967, ""nl"", ""en"")"),"original")</f>
        <v>original</v>
      </c>
    </row>
    <row r="4968">
      <c r="A4968" s="1" t="s">
        <v>4967</v>
      </c>
      <c r="B4968" s="2" t="str">
        <f>IFERROR(__xludf.DUMMYFUNCTION("GOOGLETRANSLATE(A4968, ""nl"", ""en"")"),"dose")</f>
        <v>dose</v>
      </c>
    </row>
    <row r="4969">
      <c r="A4969" s="1" t="s">
        <v>4968</v>
      </c>
      <c r="B4969" s="2" t="str">
        <f>IFERROR(__xludf.DUMMYFUNCTION("GOOGLETRANSLATE(A4969, ""nl"", ""en"")"),"Emails")</f>
        <v>Emails</v>
      </c>
    </row>
    <row r="4970">
      <c r="A4970" s="1" t="s">
        <v>4969</v>
      </c>
      <c r="B4970" s="2" t="str">
        <f>IFERROR(__xludf.DUMMYFUNCTION("GOOGLETRANSLATE(A4970, ""nl"", ""en"")"),"mighty")</f>
        <v>mighty</v>
      </c>
    </row>
    <row r="4971">
      <c r="A4971" s="1" t="s">
        <v>4970</v>
      </c>
      <c r="B4971" s="2" t="str">
        <f>IFERROR(__xludf.DUMMYFUNCTION("GOOGLETRANSLATE(A4971, ""nl"", ""en"")"),"joint")</f>
        <v>joint</v>
      </c>
    </row>
    <row r="4972">
      <c r="A4972" s="1" t="s">
        <v>4971</v>
      </c>
      <c r="B4972" s="2" t="str">
        <f>IFERROR(__xludf.DUMMYFUNCTION("GOOGLETRANSLATE(A4972, ""nl"", ""en"")"),"sissy")</f>
        <v>sissy</v>
      </c>
    </row>
    <row r="4973">
      <c r="A4973" s="1" t="s">
        <v>4972</v>
      </c>
      <c r="B4973" s="2" t="str">
        <f>IFERROR(__xludf.DUMMYFUNCTION("GOOGLETRANSLATE(A4973, ""nl"", ""en"")"),"kissed")</f>
        <v>kissed</v>
      </c>
    </row>
    <row r="4974">
      <c r="A4974" s="1" t="s">
        <v>4973</v>
      </c>
      <c r="B4974" s="2" t="str">
        <f>IFERROR(__xludf.DUMMYFUNCTION("GOOGLETRANSLATE(A4974, ""nl"", ""en"")"),"content")</f>
        <v>content</v>
      </c>
    </row>
    <row r="4975">
      <c r="A4975" s="1" t="s">
        <v>4974</v>
      </c>
      <c r="B4975" s="2" t="str">
        <f>IFERROR(__xludf.DUMMYFUNCTION("GOOGLETRANSLATE(A4975, ""nl"", ""en"")"),"ego")</f>
        <v>ego</v>
      </c>
    </row>
    <row r="4976">
      <c r="A4976" s="1" t="s">
        <v>4975</v>
      </c>
      <c r="B4976" s="2" t="str">
        <f>IFERROR(__xludf.DUMMYFUNCTION("GOOGLETRANSLATE(A4976, ""nl"", ""en"")"),"nasty")</f>
        <v>nasty</v>
      </c>
    </row>
    <row r="4977">
      <c r="A4977" s="1" t="s">
        <v>4976</v>
      </c>
      <c r="B4977" s="2" t="str">
        <f>IFERROR(__xludf.DUMMYFUNCTION("GOOGLETRANSLATE(A4977, ""nl"", ""en"")"),"valuable")</f>
        <v>valuable</v>
      </c>
    </row>
    <row r="4978">
      <c r="A4978" s="1" t="s">
        <v>4977</v>
      </c>
      <c r="B4978" s="2" t="str">
        <f>IFERROR(__xludf.DUMMYFUNCTION("GOOGLETRANSLATE(A4978, ""nl"", ""en"")"),"front side")</f>
        <v>front side</v>
      </c>
    </row>
    <row r="4979">
      <c r="A4979" s="1" t="s">
        <v>4978</v>
      </c>
      <c r="B4979" s="2" t="str">
        <f>IFERROR(__xludf.DUMMYFUNCTION("GOOGLETRANSLATE(A4979, ""nl"", ""en"")"),"hopeless")</f>
        <v>hopeless</v>
      </c>
    </row>
    <row r="4980">
      <c r="A4980" s="1" t="s">
        <v>4979</v>
      </c>
      <c r="B4980" s="2" t="str">
        <f>IFERROR(__xludf.DUMMYFUNCTION("GOOGLETRANSLATE(A4980, ""nl"", ""en"")"),"finished")</f>
        <v>finished</v>
      </c>
    </row>
    <row r="4981">
      <c r="A4981" s="1" t="s">
        <v>4980</v>
      </c>
      <c r="B4981" s="2" t="str">
        <f>IFERROR(__xludf.DUMMYFUNCTION("GOOGLETRANSLATE(A4981, ""nl"", ""en"")"),"supper")</f>
        <v>supper</v>
      </c>
    </row>
    <row r="4982">
      <c r="A4982" s="1" t="s">
        <v>4981</v>
      </c>
      <c r="B4982" s="2" t="str">
        <f>IFERROR(__xludf.DUMMYFUNCTION("GOOGLETRANSLATE(A4982, ""nl"", ""en"")"),"extreme")</f>
        <v>extreme</v>
      </c>
    </row>
    <row r="4983">
      <c r="A4983" s="1" t="s">
        <v>4982</v>
      </c>
      <c r="B4983" s="2" t="str">
        <f>IFERROR(__xludf.DUMMYFUNCTION("GOOGLETRANSLATE(A4983, ""nl"", ""en"")"),"Spanish")</f>
        <v>Spanish</v>
      </c>
    </row>
    <row r="4984">
      <c r="A4984" s="1" t="s">
        <v>4983</v>
      </c>
      <c r="B4984" s="2" t="str">
        <f>IFERROR(__xludf.DUMMYFUNCTION("GOOGLETRANSLATE(A4984, ""nl"", ""en"")"),"realize")</f>
        <v>realize</v>
      </c>
    </row>
    <row r="4985">
      <c r="A4985" s="1" t="s">
        <v>4984</v>
      </c>
      <c r="B4985" s="2" t="str">
        <f>IFERROR(__xludf.DUMMYFUNCTION("GOOGLETRANSLATE(A4985, ""nl"", ""en"")"),"lindsay")</f>
        <v>lindsay</v>
      </c>
    </row>
    <row r="4986">
      <c r="A4986" s="1" t="s">
        <v>4985</v>
      </c>
      <c r="B4986" s="2" t="str">
        <f>IFERROR(__xludf.DUMMYFUNCTION("GOOGLETRANSLATE(A4986, ""nl"", ""en"")"),"sheet")</f>
        <v>sheet</v>
      </c>
    </row>
    <row r="4987">
      <c r="A4987" s="1" t="s">
        <v>4986</v>
      </c>
      <c r="B4987" s="2" t="str">
        <f>IFERROR(__xludf.DUMMYFUNCTION("GOOGLETRANSLATE(A4987, ""nl"", ""en"")"),"yellow")</f>
        <v>yellow</v>
      </c>
    </row>
    <row r="4988">
      <c r="A4988" s="1" t="s">
        <v>4987</v>
      </c>
      <c r="B4988" s="2" t="str">
        <f>IFERROR(__xludf.DUMMYFUNCTION("GOOGLETRANSLATE(A4988, ""nl"", ""en"")"),"monitors")</f>
        <v>monitors</v>
      </c>
    </row>
    <row r="4989">
      <c r="A4989" s="1" t="s">
        <v>4988</v>
      </c>
      <c r="B4989" s="2" t="str">
        <f>IFERROR(__xludf.DUMMYFUNCTION("GOOGLETRANSLATE(A4989, ""nl"", ""en"")"),"Ignore")</f>
        <v>Ignore</v>
      </c>
    </row>
    <row r="4990">
      <c r="A4990" s="1" t="s">
        <v>4989</v>
      </c>
      <c r="B4990" s="2" t="str">
        <f>IFERROR(__xludf.DUMMYFUNCTION("GOOGLETRANSLATE(A4990, ""nl"", ""en"")"),"Moustache")</f>
        <v>Moustache</v>
      </c>
    </row>
    <row r="4991">
      <c r="A4991" s="1" t="s">
        <v>4990</v>
      </c>
      <c r="B4991" s="2" t="str">
        <f>IFERROR(__xludf.DUMMYFUNCTION("GOOGLETRANSLATE(A4991, ""nl"", ""en"")"),"oath")</f>
        <v>oath</v>
      </c>
    </row>
    <row r="4992">
      <c r="A4992" s="1" t="s">
        <v>4991</v>
      </c>
      <c r="B4992" s="2" t="str">
        <f>IFERROR(__xludf.DUMMYFUNCTION("GOOGLETRANSLATE(A4992, ""nl"", ""en"")"),"beat")</f>
        <v>beat</v>
      </c>
    </row>
    <row r="4993">
      <c r="A4993" s="1" t="s">
        <v>4992</v>
      </c>
      <c r="B4993" s="2" t="str">
        <f>IFERROR(__xludf.DUMMYFUNCTION("GOOGLETRANSLATE(A4993, ""nl"", ""en"")"),"academy")</f>
        <v>academy</v>
      </c>
    </row>
    <row r="4994">
      <c r="A4994" s="1" t="s">
        <v>4993</v>
      </c>
      <c r="B4994" s="2" t="str">
        <f>IFERROR(__xludf.DUMMYFUNCTION("GOOGLETRANSLATE(A4994, ""nl"", ""en"")"),"drop off")</f>
        <v>drop off</v>
      </c>
    </row>
    <row r="4995">
      <c r="A4995" s="1" t="s">
        <v>4994</v>
      </c>
      <c r="B4995" s="2" t="str">
        <f>IFERROR(__xludf.DUMMYFUNCTION("GOOGLETRANSLATE(A4995, ""nl"", ""en"")"),"crops")</f>
        <v>crops</v>
      </c>
    </row>
    <row r="4996">
      <c r="A4996" s="1" t="s">
        <v>4995</v>
      </c>
      <c r="B4996" s="2" t="str">
        <f>IFERROR(__xludf.DUMMYFUNCTION("GOOGLETRANSLATE(A4996, ""nl"", ""en"")"),"expired")</f>
        <v>expired</v>
      </c>
    </row>
    <row r="4997">
      <c r="A4997" s="1" t="s">
        <v>4996</v>
      </c>
      <c r="B4997" s="2" t="str">
        <f>IFERROR(__xludf.DUMMYFUNCTION("GOOGLETRANSLATE(A4997, ""nl"", ""en"")"),"ancestors")</f>
        <v>ancestors</v>
      </c>
    </row>
    <row r="4998">
      <c r="A4998" s="1" t="s">
        <v>4997</v>
      </c>
      <c r="B4998" s="2" t="str">
        <f>IFERROR(__xludf.DUMMYFUNCTION("GOOGLETRANSLATE(A4998, ""nl"", ""en"")"),"threat")</f>
        <v>threat</v>
      </c>
    </row>
    <row r="4999">
      <c r="A4999" s="1" t="s">
        <v>4998</v>
      </c>
      <c r="B4999" s="2" t="str">
        <f>IFERROR(__xludf.DUMMYFUNCTION("GOOGLETRANSLATE(A4999, ""nl"", ""en"")"),"left")</f>
        <v>left</v>
      </c>
    </row>
    <row r="5000">
      <c r="A5000" s="1" t="s">
        <v>4999</v>
      </c>
      <c r="B5000" s="2" t="str">
        <f>IFERROR(__xludf.DUMMYFUNCTION("GOOGLETRANSLATE(A5000, ""nl"", ""en"")"),"tucker")</f>
        <v>tucker</v>
      </c>
    </row>
  </sheetData>
  <drawing r:id="rId1"/>
</worksheet>
</file>